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D:\Lưu Trữ\"/>
    </mc:Choice>
  </mc:AlternateContent>
  <xr:revisionPtr revIDLastSave="0" documentId="13_ncr:1_{B4E20B67-A559-410A-92F2-8F75B59B1707}" xr6:coauthVersionLast="47" xr6:coauthVersionMax="47" xr10:uidLastSave="{00000000-0000-0000-0000-000000000000}"/>
  <bookViews>
    <workbookView xWindow="-108" yWindow="-108" windowWidth="23256" windowHeight="12456" activeTab="4" xr2:uid="{00000000-000D-0000-FFFF-FFFF00000000}"/>
  </bookViews>
  <sheets>
    <sheet name="Đề " sheetId="1" r:id="rId1"/>
    <sheet name="DS" sheetId="2" r:id="rId2"/>
    <sheet name="Sheet1" sheetId="6" r:id="rId3"/>
    <sheet name="chuong" sheetId="3" r:id="rId4"/>
    <sheet name="2" sheetId="9" r:id="rId5"/>
    <sheet name="3" sheetId="8" r:id="rId6"/>
  </sheets>
  <calcPr calcId="191029"/>
</workbook>
</file>

<file path=xl/calcChain.xml><?xml version="1.0" encoding="utf-8"?>
<calcChain xmlns="http://schemas.openxmlformats.org/spreadsheetml/2006/main">
  <c r="BZ33" i="9" l="1"/>
  <c r="BX33" i="9"/>
  <c r="BW33" i="9"/>
  <c r="BY33" i="9" s="1"/>
  <c r="BN33" i="9"/>
  <c r="BM33" i="9"/>
  <c r="BL33" i="9"/>
  <c r="BK33" i="9"/>
  <c r="U33" i="9"/>
  <c r="T33" i="9"/>
  <c r="N33" i="9"/>
  <c r="AI32" i="9"/>
  <c r="AH32" i="9"/>
  <c r="U32" i="9"/>
  <c r="T32" i="9"/>
  <c r="F32" i="9"/>
  <c r="BZ15" i="9" l="1"/>
  <c r="BX15" i="9"/>
  <c r="BY15" i="9" s="1"/>
  <c r="BW15" i="9"/>
  <c r="BL15" i="9"/>
  <c r="BM15" i="9" s="1"/>
  <c r="BK15" i="9"/>
  <c r="BN15" i="9" s="1"/>
  <c r="N15" i="9"/>
  <c r="G15" i="9"/>
  <c r="F35" i="9" l="1"/>
  <c r="F29" i="9"/>
  <c r="F26" i="9"/>
  <c r="F23" i="9"/>
  <c r="F24" i="9"/>
  <c r="F17" i="9"/>
  <c r="AI21" i="9"/>
  <c r="AH21" i="9"/>
  <c r="X21" i="9"/>
  <c r="BZ36" i="9"/>
  <c r="BX36" i="9"/>
  <c r="BW36" i="9"/>
  <c r="BY36" i="9" s="1"/>
  <c r="BL36" i="9"/>
  <c r="BM36" i="9" s="1"/>
  <c r="BK36" i="9"/>
  <c r="BN36" i="9" s="1"/>
  <c r="N36" i="9"/>
  <c r="H36" i="9"/>
  <c r="G36" i="9"/>
  <c r="E36" i="9"/>
  <c r="AI35" i="9"/>
  <c r="AH35" i="9"/>
  <c r="BZ30" i="9"/>
  <c r="BX30" i="9"/>
  <c r="BW30" i="9"/>
  <c r="BY30" i="9" s="1"/>
  <c r="BL30" i="9"/>
  <c r="BM30" i="9" s="1"/>
  <c r="BK30" i="9"/>
  <c r="BN30" i="9" s="1"/>
  <c r="N30" i="9"/>
  <c r="AI29" i="9"/>
  <c r="AH29" i="9"/>
  <c r="T29" i="9"/>
  <c r="U29" i="9" s="1"/>
  <c r="BZ18" i="9"/>
  <c r="BY18" i="9"/>
  <c r="BL18" i="9"/>
  <c r="BM18" i="9" s="1"/>
  <c r="BN18" i="9" s="1"/>
  <c r="BK18" i="9"/>
  <c r="N18" i="9"/>
  <c r="AI17" i="9"/>
  <c r="AH17" i="9"/>
  <c r="U17" i="9"/>
  <c r="T17" i="9"/>
  <c r="AI14" i="9" l="1"/>
  <c r="AH14" i="9"/>
  <c r="T14" i="9"/>
  <c r="U14" i="9" s="1"/>
  <c r="F14" i="9"/>
  <c r="N27" i="9" l="1"/>
  <c r="N24" i="9"/>
  <c r="BZ27" i="9"/>
  <c r="BW27" i="9"/>
  <c r="BY27" i="9" s="1"/>
  <c r="BN27" i="9"/>
  <c r="AI26" i="9"/>
  <c r="AH26" i="9"/>
  <c r="T26" i="9"/>
  <c r="U26" i="9" s="1"/>
  <c r="T24" i="9"/>
  <c r="U24" i="9"/>
  <c r="BK24" i="9"/>
  <c r="BL24" i="9"/>
  <c r="BM24" i="9"/>
  <c r="BN24" i="9"/>
  <c r="BW24" i="9"/>
  <c r="BY24" i="9" s="1"/>
  <c r="BX24" i="9"/>
  <c r="BZ24" i="9"/>
  <c r="AI23" i="9"/>
  <c r="AH23" i="9"/>
  <c r="T23" i="9"/>
  <c r="U23" i="9" s="1"/>
  <c r="N21" i="9" l="1"/>
  <c r="BK12" i="9" l="1"/>
  <c r="BX12" i="9" l="1"/>
  <c r="BW12" i="9"/>
  <c r="Y12" i="9"/>
  <c r="Y11" i="9"/>
  <c r="BX9" i="9"/>
  <c r="BW9" i="9"/>
  <c r="D26" i="8" l="1"/>
  <c r="D341" i="8" l="1"/>
  <c r="D296" i="8"/>
  <c r="D216" i="8" l="1"/>
  <c r="D235" i="8" s="1"/>
  <c r="D214" i="8"/>
  <c r="D230" i="8"/>
  <c r="D242" i="8"/>
  <c r="D250" i="8" l="1"/>
  <c r="D222" i="8"/>
  <c r="D233" i="8"/>
  <c r="D228" i="8"/>
  <c r="D220" i="8"/>
  <c r="D246" i="8"/>
  <c r="C549" i="8" s="1"/>
  <c r="D480" i="8"/>
  <c r="D478" i="8"/>
  <c r="S549" i="8" l="1"/>
  <c r="R549" i="8"/>
  <c r="T549" i="8"/>
  <c r="D551" i="8"/>
  <c r="S551" i="8"/>
  <c r="R551" i="8"/>
  <c r="T551" i="8"/>
  <c r="E551" i="8"/>
  <c r="J551" i="8"/>
  <c r="M551" i="8"/>
  <c r="F551" i="8"/>
  <c r="N551" i="8"/>
  <c r="I551" i="8"/>
  <c r="Q551" i="8"/>
  <c r="H551" i="8"/>
  <c r="L551" i="8"/>
  <c r="P551" i="8"/>
  <c r="G551" i="8"/>
  <c r="K551" i="8"/>
  <c r="O551" i="8"/>
  <c r="C551" i="8"/>
  <c r="D549" i="8"/>
  <c r="F549" i="8"/>
  <c r="H549" i="8"/>
  <c r="J549" i="8"/>
  <c r="L549" i="8"/>
  <c r="N549" i="8"/>
  <c r="P549" i="8"/>
  <c r="E549" i="8"/>
  <c r="G549" i="8"/>
  <c r="I549" i="8"/>
  <c r="K549" i="8"/>
  <c r="M549" i="8"/>
  <c r="O549" i="8"/>
  <c r="Q549" i="8"/>
  <c r="D486" i="8"/>
  <c r="D485" i="8"/>
  <c r="D484" i="8"/>
  <c r="D482" i="8"/>
  <c r="R537" i="8" l="1"/>
  <c r="R539" i="8" s="1"/>
  <c r="C537" i="8"/>
  <c r="C539" i="8" s="1"/>
  <c r="T537" i="8"/>
  <c r="T539" i="8" s="1"/>
  <c r="S537" i="8"/>
  <c r="S539" i="8" s="1"/>
  <c r="E537" i="8"/>
  <c r="E539" i="8" s="1"/>
  <c r="G537" i="8"/>
  <c r="G539" i="8" s="1"/>
  <c r="I537" i="8"/>
  <c r="I539" i="8" s="1"/>
  <c r="K537" i="8"/>
  <c r="K539" i="8" s="1"/>
  <c r="M537" i="8"/>
  <c r="M539" i="8" s="1"/>
  <c r="O537" i="8"/>
  <c r="O539" i="8" s="1"/>
  <c r="Q537" i="8"/>
  <c r="Q539" i="8" s="1"/>
  <c r="D537" i="8"/>
  <c r="D539" i="8" s="1"/>
  <c r="F537" i="8"/>
  <c r="F539" i="8" s="1"/>
  <c r="H537" i="8"/>
  <c r="H539" i="8" s="1"/>
  <c r="J537" i="8"/>
  <c r="J539" i="8" s="1"/>
  <c r="L537" i="8"/>
  <c r="L539" i="8" s="1"/>
  <c r="N537" i="8"/>
  <c r="N539" i="8" s="1"/>
  <c r="P537" i="8"/>
  <c r="P539" i="8" s="1"/>
  <c r="D405" i="8"/>
  <c r="D413" i="8" s="1"/>
  <c r="F468" i="8" l="1"/>
  <c r="D438" i="8"/>
  <c r="D443" i="8" s="1"/>
  <c r="F411" i="8"/>
  <c r="F408" i="8"/>
  <c r="D451" i="8"/>
  <c r="F449" i="8"/>
  <c r="F446" i="8"/>
  <c r="D431" i="8"/>
  <c r="D433" i="8"/>
  <c r="D442" i="8" s="1"/>
  <c r="F428" i="8" l="1"/>
  <c r="D395" i="8"/>
  <c r="D393" i="8"/>
  <c r="F390" i="8"/>
  <c r="D404" i="8" l="1"/>
  <c r="F385" i="8"/>
  <c r="D371" i="8"/>
  <c r="D370" i="8"/>
  <c r="D365" i="8"/>
  <c r="F357" i="8"/>
  <c r="D344" i="8"/>
  <c r="D345" i="8" s="1"/>
  <c r="D312" i="8"/>
  <c r="D333" i="8" l="1"/>
  <c r="D351" i="8" l="1"/>
  <c r="D313" i="8"/>
  <c r="E310" i="8"/>
  <c r="D288" i="8"/>
  <c r="D284" i="8"/>
  <c r="D334" i="8" l="1"/>
  <c r="D511" i="8"/>
  <c r="D377" i="8"/>
  <c r="D376" i="8"/>
  <c r="D354" i="8" l="1"/>
  <c r="D357" i="8" s="1"/>
  <c r="D358" i="8" l="1"/>
  <c r="D515" i="8" s="1"/>
  <c r="D198" i="8"/>
  <c r="D197" i="8"/>
  <c r="D196" i="8"/>
  <c r="D195" i="8"/>
  <c r="F192" i="8"/>
  <c r="D378" i="8" l="1"/>
  <c r="D382" i="8" s="1"/>
  <c r="D385" i="8" s="1"/>
  <c r="D386" i="8" s="1"/>
  <c r="D132" i="8"/>
  <c r="D133" i="8" s="1"/>
  <c r="D177" i="8"/>
  <c r="F133" i="8"/>
  <c r="F132" i="8"/>
  <c r="F129" i="8"/>
  <c r="D115" i="8"/>
  <c r="D175" i="8"/>
  <c r="D173" i="8"/>
  <c r="D512" i="8" s="1"/>
  <c r="D166" i="8"/>
  <c r="D157" i="8"/>
  <c r="F153" i="8"/>
  <c r="F151" i="8"/>
  <c r="D148" i="8"/>
  <c r="F108" i="8"/>
  <c r="F96" i="8"/>
  <c r="D92" i="8"/>
  <c r="D104" i="8" s="1"/>
  <c r="D174" i="8" s="1"/>
  <c r="F89" i="8"/>
  <c r="D87" i="8"/>
  <c r="D106" i="8" s="1"/>
  <c r="F82" i="8"/>
  <c r="F73" i="8"/>
  <c r="D60" i="8"/>
  <c r="D54" i="8"/>
  <c r="D52" i="8"/>
  <c r="D53" i="8" s="1"/>
  <c r="F51" i="8"/>
  <c r="F48" i="8"/>
  <c r="F34" i="8"/>
  <c r="D29" i="8"/>
  <c r="D215" i="8" s="1"/>
  <c r="D234" i="8" s="1"/>
  <c r="F26" i="8"/>
  <c r="F16" i="8"/>
  <c r="D14" i="8"/>
  <c r="D86" i="8" s="1"/>
  <c r="D178" i="8" l="1"/>
  <c r="D247" i="8"/>
  <c r="D229" i="8"/>
  <c r="D517" i="8"/>
  <c r="D403" i="8"/>
  <c r="D466" i="8"/>
  <c r="D470" i="8" s="1"/>
  <c r="D432" i="8"/>
  <c r="D450" i="8" s="1"/>
  <c r="D412" i="8"/>
  <c r="D436" i="8"/>
  <c r="D394" i="8"/>
  <c r="D286" i="8"/>
  <c r="D32" i="8"/>
  <c r="D82" i="8" s="1"/>
  <c r="D55" i="8"/>
  <c r="D61" i="8" s="1"/>
  <c r="D62" i="8" s="1"/>
  <c r="D91" i="8"/>
  <c r="T542" i="8" l="1"/>
  <c r="S542" i="8"/>
  <c r="R542" i="8"/>
  <c r="R550" i="8"/>
  <c r="T550" i="8"/>
  <c r="S550" i="8"/>
  <c r="D176" i="8"/>
  <c r="D179" i="8" s="1"/>
  <c r="D194" i="8" s="1"/>
  <c r="D199" i="8" s="1"/>
  <c r="D527" i="8"/>
  <c r="I555" i="8" s="1"/>
  <c r="D542" i="8"/>
  <c r="H542" i="8"/>
  <c r="L542" i="8"/>
  <c r="P542" i="8"/>
  <c r="K542" i="8"/>
  <c r="I542" i="8"/>
  <c r="Q542" i="8"/>
  <c r="C542" i="8"/>
  <c r="F542" i="8"/>
  <c r="J542" i="8"/>
  <c r="N542" i="8"/>
  <c r="G542" i="8"/>
  <c r="O542" i="8"/>
  <c r="E542" i="8"/>
  <c r="M542" i="8"/>
  <c r="D550" i="8"/>
  <c r="F550" i="8"/>
  <c r="H550" i="8"/>
  <c r="J550" i="8"/>
  <c r="L550" i="8"/>
  <c r="N550" i="8"/>
  <c r="P550" i="8"/>
  <c r="E550" i="8"/>
  <c r="G550" i="8"/>
  <c r="I550" i="8"/>
  <c r="K550" i="8"/>
  <c r="M550" i="8"/>
  <c r="O550" i="8"/>
  <c r="Q550" i="8"/>
  <c r="C550" i="8"/>
  <c r="D516" i="8"/>
  <c r="D441" i="8"/>
  <c r="D446" i="8" s="1"/>
  <c r="D449" i="8" s="1"/>
  <c r="D459" i="8" s="1"/>
  <c r="D34" i="8"/>
  <c r="D77" i="8"/>
  <c r="D73" i="8"/>
  <c r="D72" i="8"/>
  <c r="I569" i="8" l="1"/>
  <c r="R541" i="8"/>
  <c r="T541" i="8"/>
  <c r="S541" i="8"/>
  <c r="P555" i="8"/>
  <c r="T555" i="8"/>
  <c r="R555" i="8"/>
  <c r="S555" i="8"/>
  <c r="E555" i="8"/>
  <c r="K555" i="8"/>
  <c r="G555" i="8"/>
  <c r="N555" i="8"/>
  <c r="L555" i="8"/>
  <c r="F555" i="8"/>
  <c r="H555" i="8"/>
  <c r="C541" i="8"/>
  <c r="D541" i="8"/>
  <c r="Q555" i="8"/>
  <c r="C555" i="8"/>
  <c r="D555" i="8"/>
  <c r="M555" i="8"/>
  <c r="J555" i="8"/>
  <c r="O555" i="8"/>
  <c r="D526" i="8"/>
  <c r="M554" i="8" s="1"/>
  <c r="E541" i="8"/>
  <c r="I541" i="8"/>
  <c r="M541" i="8"/>
  <c r="Q541" i="8"/>
  <c r="L541" i="8"/>
  <c r="J541" i="8"/>
  <c r="G541" i="8"/>
  <c r="K541" i="8"/>
  <c r="O541" i="8"/>
  <c r="H541" i="8"/>
  <c r="P541" i="8"/>
  <c r="F541" i="8"/>
  <c r="N541" i="8"/>
  <c r="D290" i="8"/>
  <c r="D217" i="8"/>
  <c r="D236" i="8" s="1"/>
  <c r="D455" i="8"/>
  <c r="D457" i="8"/>
  <c r="D453" i="8"/>
  <c r="D80" i="8"/>
  <c r="D554" i="8" l="1"/>
  <c r="O569" i="8"/>
  <c r="M569" i="8"/>
  <c r="C569" i="8"/>
  <c r="H569" i="8"/>
  <c r="L569" i="8"/>
  <c r="G569" i="8"/>
  <c r="E569" i="8"/>
  <c r="R569" i="8"/>
  <c r="P569" i="8"/>
  <c r="D568" i="8"/>
  <c r="M568" i="8"/>
  <c r="J569" i="8"/>
  <c r="D569" i="8"/>
  <c r="Q569" i="8"/>
  <c r="F569" i="8"/>
  <c r="N569" i="8"/>
  <c r="K569" i="8"/>
  <c r="S569" i="8"/>
  <c r="T569" i="8"/>
  <c r="C554" i="8"/>
  <c r="I554" i="8"/>
  <c r="L554" i="8"/>
  <c r="T554" i="8"/>
  <c r="R554" i="8"/>
  <c r="S554" i="8"/>
  <c r="F554" i="8"/>
  <c r="H554" i="8"/>
  <c r="G554" i="8"/>
  <c r="Q554" i="8"/>
  <c r="N554" i="8"/>
  <c r="K554" i="8"/>
  <c r="P554" i="8"/>
  <c r="E554" i="8"/>
  <c r="J554" i="8"/>
  <c r="O554" i="8"/>
  <c r="D251" i="8"/>
  <c r="D231" i="8"/>
  <c r="O568" i="8" l="1"/>
  <c r="E568" i="8"/>
  <c r="K568" i="8"/>
  <c r="Q568" i="8"/>
  <c r="H568" i="8"/>
  <c r="S568" i="8"/>
  <c r="T568" i="8"/>
  <c r="I568" i="8"/>
  <c r="J568" i="8"/>
  <c r="P568" i="8"/>
  <c r="N568" i="8"/>
  <c r="G568" i="8"/>
  <c r="F568" i="8"/>
  <c r="R568" i="8"/>
  <c r="L568" i="8"/>
  <c r="C568" i="8"/>
  <c r="R552" i="8"/>
  <c r="T552" i="8"/>
  <c r="S552" i="8"/>
  <c r="D552" i="8"/>
  <c r="F552" i="8"/>
  <c r="H552" i="8"/>
  <c r="J552" i="8"/>
  <c r="L552" i="8"/>
  <c r="N552" i="8"/>
  <c r="P552" i="8"/>
  <c r="E552" i="8"/>
  <c r="G552" i="8"/>
  <c r="I552" i="8"/>
  <c r="K552" i="8"/>
  <c r="M552" i="8"/>
  <c r="O552" i="8"/>
  <c r="Q552" i="8"/>
  <c r="C552" i="8"/>
  <c r="D455" i="3" l="1"/>
  <c r="D450" i="3"/>
  <c r="D791" i="3" l="1"/>
  <c r="D796" i="3" s="1"/>
  <c r="D783" i="3"/>
  <c r="D797" i="3" s="1"/>
  <c r="D770" i="3"/>
  <c r="D765" i="3"/>
  <c r="D758" i="3"/>
  <c r="D771" i="3" s="1"/>
  <c r="D779" i="3" s="1"/>
  <c r="D749" i="3"/>
  <c r="D741" i="3"/>
  <c r="D739" i="3"/>
  <c r="D732" i="3"/>
  <c r="D723" i="3"/>
  <c r="D687" i="3"/>
  <c r="D721" i="3" s="1"/>
  <c r="D683" i="3"/>
  <c r="D681" i="3"/>
  <c r="D629" i="3"/>
  <c r="D744" i="3" s="1"/>
  <c r="D612" i="3"/>
  <c r="D610" i="3"/>
  <c r="D606" i="3"/>
  <c r="D607" i="3" s="1"/>
  <c r="D601" i="3"/>
  <c r="D598" i="3"/>
  <c r="D571" i="3"/>
  <c r="D702" i="3" s="1"/>
  <c r="D562" i="3"/>
  <c r="D703" i="3" s="1"/>
  <c r="D561" i="3"/>
  <c r="D536" i="3"/>
  <c r="D535" i="3"/>
  <c r="D521" i="3"/>
  <c r="D529" i="3" s="1"/>
  <c r="D663" i="3" s="1"/>
  <c r="D505" i="3"/>
  <c r="D500" i="3"/>
  <c r="D511" i="3" s="1"/>
  <c r="D682" i="3" s="1"/>
  <c r="D496" i="3"/>
  <c r="D495" i="3"/>
  <c r="D476" i="3"/>
  <c r="D472" i="3"/>
  <c r="D609" i="3"/>
  <c r="D457" i="3"/>
  <c r="D442" i="3"/>
  <c r="D475" i="3" l="1"/>
  <c r="D477" i="3" s="1"/>
  <c r="D481" i="3" s="1"/>
  <c r="D685" i="3" s="1"/>
  <c r="D473" i="3"/>
  <c r="D731" i="3"/>
  <c r="D736" i="3" s="1"/>
  <c r="D537" i="3"/>
  <c r="D545" i="3" s="1"/>
  <c r="D689" i="3" s="1"/>
  <c r="D789" i="3"/>
  <c r="D599" i="3"/>
  <c r="D602" i="3" s="1"/>
  <c r="D763" i="3"/>
  <c r="D734" i="3" l="1"/>
  <c r="D748" i="3"/>
  <c r="D737" i="3" s="1"/>
  <c r="D489" i="3"/>
  <c r="D490" i="3" s="1"/>
  <c r="D486" i="3"/>
  <c r="D690" i="3"/>
  <c r="D700" i="3" s="1"/>
  <c r="D708" i="3" s="1"/>
  <c r="D712" i="3" s="1"/>
  <c r="D751" i="3"/>
  <c r="D753" i="3" s="1"/>
  <c r="D608" i="3" l="1"/>
  <c r="D790" i="3"/>
  <c r="D769" i="3"/>
  <c r="D775" i="3" s="1"/>
  <c r="D776" i="3" s="1"/>
  <c r="D777" i="3" s="1"/>
  <c r="D764" i="3"/>
  <c r="D766" i="3" s="1"/>
  <c r="D772" i="3" s="1"/>
  <c r="D795" i="3" l="1"/>
  <c r="D792" i="3"/>
  <c r="D798" i="3" s="1"/>
  <c r="D803" i="3" l="1"/>
  <c r="D801" i="3"/>
  <c r="D807" i="3"/>
  <c r="D808" i="3" s="1"/>
  <c r="D802" i="3"/>
  <c r="D398" i="8"/>
  <c r="D408" i="8" l="1"/>
  <c r="D411" i="8" l="1"/>
  <c r="D415" i="8" s="1"/>
  <c r="D417" i="8" l="1"/>
  <c r="D518" i="8"/>
  <c r="T543" i="8" l="1"/>
  <c r="S543" i="8"/>
  <c r="R543" i="8"/>
  <c r="D528" i="8"/>
  <c r="P556" i="8" s="1"/>
  <c r="E543" i="8"/>
  <c r="I543" i="8"/>
  <c r="M543" i="8"/>
  <c r="Q543" i="8"/>
  <c r="D543" i="8"/>
  <c r="L543" i="8"/>
  <c r="C543" i="8"/>
  <c r="J543" i="8"/>
  <c r="G543" i="8"/>
  <c r="K543" i="8"/>
  <c r="O543" i="8"/>
  <c r="H543" i="8"/>
  <c r="P543" i="8"/>
  <c r="F543" i="8"/>
  <c r="N543" i="8"/>
  <c r="C556" i="8"/>
  <c r="D419" i="8"/>
  <c r="D519" i="8"/>
  <c r="J556" i="8" l="1"/>
  <c r="S544" i="8"/>
  <c r="R544" i="8"/>
  <c r="T544" i="8"/>
  <c r="L556" i="8"/>
  <c r="T556" i="8"/>
  <c r="R556" i="8"/>
  <c r="S556" i="8"/>
  <c r="M556" i="8"/>
  <c r="O556" i="8"/>
  <c r="Q556" i="8"/>
  <c r="D556" i="8"/>
  <c r="E556" i="8"/>
  <c r="F556" i="8"/>
  <c r="G556" i="8"/>
  <c r="H556" i="8"/>
  <c r="I556" i="8"/>
  <c r="N556" i="8"/>
  <c r="K556" i="8"/>
  <c r="D529" i="8"/>
  <c r="C557" i="8" s="1"/>
  <c r="D544" i="8"/>
  <c r="H544" i="8"/>
  <c r="L544" i="8"/>
  <c r="P544" i="8"/>
  <c r="G544" i="8"/>
  <c r="K544" i="8"/>
  <c r="O544" i="8"/>
  <c r="F544" i="8"/>
  <c r="J544" i="8"/>
  <c r="N544" i="8"/>
  <c r="C544" i="8"/>
  <c r="E544" i="8"/>
  <c r="I544" i="8"/>
  <c r="M544" i="8"/>
  <c r="Q544" i="8"/>
  <c r="G557" i="8"/>
  <c r="D421" i="8"/>
  <c r="D520" i="8"/>
  <c r="R545" i="8" l="1"/>
  <c r="T545" i="8"/>
  <c r="S545" i="8"/>
  <c r="P557" i="8"/>
  <c r="T557" i="8"/>
  <c r="R557" i="8"/>
  <c r="S557" i="8"/>
  <c r="E557" i="8"/>
  <c r="Q557" i="8"/>
  <c r="D557" i="8"/>
  <c r="F557" i="8"/>
  <c r="H557" i="8"/>
  <c r="I557" i="8"/>
  <c r="J557" i="8"/>
  <c r="K557" i="8"/>
  <c r="L557" i="8"/>
  <c r="M557" i="8"/>
  <c r="N557" i="8"/>
  <c r="O557" i="8"/>
  <c r="D530" i="8"/>
  <c r="G545" i="8"/>
  <c r="K545" i="8"/>
  <c r="O545" i="8"/>
  <c r="F545" i="8"/>
  <c r="J545" i="8"/>
  <c r="N545" i="8"/>
  <c r="C545" i="8"/>
  <c r="E545" i="8"/>
  <c r="I545" i="8"/>
  <c r="M545" i="8"/>
  <c r="Q545" i="8"/>
  <c r="D545" i="8"/>
  <c r="H545" i="8"/>
  <c r="L545" i="8"/>
  <c r="P545" i="8"/>
  <c r="D423" i="8"/>
  <c r="D521" i="8"/>
  <c r="T546" i="8" l="1"/>
  <c r="S546" i="8"/>
  <c r="R546" i="8"/>
  <c r="P558" i="8"/>
  <c r="T558" i="8"/>
  <c r="R558" i="8"/>
  <c r="S558" i="8"/>
  <c r="I558" i="8"/>
  <c r="G558" i="8"/>
  <c r="C558" i="8"/>
  <c r="M558" i="8"/>
  <c r="D558" i="8"/>
  <c r="F558" i="8"/>
  <c r="H558" i="8"/>
  <c r="E558" i="8"/>
  <c r="J558" i="8"/>
  <c r="O558" i="8"/>
  <c r="L558" i="8"/>
  <c r="Q558" i="8"/>
  <c r="N558" i="8"/>
  <c r="K558" i="8"/>
  <c r="D531" i="8"/>
  <c r="G559" i="8" s="1"/>
  <c r="F546" i="8"/>
  <c r="J546" i="8"/>
  <c r="N546" i="8"/>
  <c r="C546" i="8"/>
  <c r="E546" i="8"/>
  <c r="I546" i="8"/>
  <c r="M546" i="8"/>
  <c r="Q546" i="8"/>
  <c r="D546" i="8"/>
  <c r="H546" i="8"/>
  <c r="L546" i="8"/>
  <c r="P546" i="8"/>
  <c r="G546" i="8"/>
  <c r="K546" i="8"/>
  <c r="O546" i="8"/>
  <c r="D522" i="8"/>
  <c r="Q547" i="8" s="1"/>
  <c r="H559" i="8" l="1"/>
  <c r="D559" i="8"/>
  <c r="Q559" i="8"/>
  <c r="F559" i="8"/>
  <c r="C559" i="8"/>
  <c r="E559" i="8"/>
  <c r="T547" i="8"/>
  <c r="S547" i="8"/>
  <c r="R547" i="8"/>
  <c r="P559" i="8"/>
  <c r="R559" i="8"/>
  <c r="T559" i="8"/>
  <c r="S559" i="8"/>
  <c r="I559" i="8"/>
  <c r="J559" i="8"/>
  <c r="K559" i="8"/>
  <c r="L559" i="8"/>
  <c r="M559" i="8"/>
  <c r="N559" i="8"/>
  <c r="O559" i="8"/>
  <c r="D532" i="8"/>
  <c r="E560" i="8" s="1"/>
  <c r="D547" i="8"/>
  <c r="H547" i="8"/>
  <c r="L547" i="8"/>
  <c r="P547" i="8"/>
  <c r="G547" i="8"/>
  <c r="K547" i="8"/>
  <c r="O547" i="8"/>
  <c r="F547" i="8"/>
  <c r="J547" i="8"/>
  <c r="N547" i="8"/>
  <c r="E547" i="8"/>
  <c r="I547" i="8"/>
  <c r="M547" i="8"/>
  <c r="C547" i="8"/>
  <c r="C565" i="8" s="1"/>
  <c r="L560" i="8" l="1"/>
  <c r="T560" i="8"/>
  <c r="R560" i="8"/>
  <c r="S560" i="8"/>
  <c r="R565" i="8"/>
  <c r="R562" i="8"/>
  <c r="T565" i="8"/>
  <c r="T562" i="8"/>
  <c r="S565" i="8"/>
  <c r="S562" i="8"/>
  <c r="C562" i="8"/>
  <c r="M562" i="8"/>
  <c r="M565" i="8"/>
  <c r="E562" i="8"/>
  <c r="E565" i="8"/>
  <c r="J562" i="8"/>
  <c r="J565" i="8"/>
  <c r="O562" i="8"/>
  <c r="O565" i="8"/>
  <c r="G562" i="8"/>
  <c r="G565" i="8"/>
  <c r="P562" i="8"/>
  <c r="P565" i="8"/>
  <c r="H562" i="8"/>
  <c r="H565" i="8"/>
  <c r="Q562" i="8"/>
  <c r="Q565" i="8"/>
  <c r="I562" i="8"/>
  <c r="I565" i="8"/>
  <c r="N562" i="8"/>
  <c r="N565" i="8"/>
  <c r="F562" i="8"/>
  <c r="F565" i="8"/>
  <c r="K562" i="8"/>
  <c r="K565" i="8"/>
  <c r="L562" i="8"/>
  <c r="L565" i="8"/>
  <c r="D562" i="8"/>
  <c r="D565" i="8"/>
  <c r="G560" i="8"/>
  <c r="C560" i="8"/>
  <c r="F560" i="8"/>
  <c r="H560" i="8"/>
  <c r="Q560" i="8"/>
  <c r="D560" i="8"/>
  <c r="M560" i="8"/>
  <c r="N560" i="8"/>
  <c r="O560" i="8"/>
  <c r="P560" i="8"/>
  <c r="I560" i="8"/>
  <c r="J560" i="8"/>
  <c r="K560" i="8"/>
  <c r="D564" i="8" l="1"/>
  <c r="D563" i="8"/>
  <c r="D566" i="8" s="1"/>
  <c r="D570" i="8" s="1"/>
  <c r="L564" i="8"/>
  <c r="L567" i="8" s="1"/>
  <c r="L571" i="8" s="1"/>
  <c r="L563" i="8"/>
  <c r="L566" i="8" s="1"/>
  <c r="L570" i="8" s="1"/>
  <c r="K564" i="8"/>
  <c r="K567" i="8" s="1"/>
  <c r="K571" i="8" s="1"/>
  <c r="K563" i="8"/>
  <c r="K566" i="8" s="1"/>
  <c r="K570" i="8" s="1"/>
  <c r="F564" i="8"/>
  <c r="F567" i="8" s="1"/>
  <c r="F571" i="8" s="1"/>
  <c r="F563" i="8"/>
  <c r="F566" i="8" s="1"/>
  <c r="F570" i="8" s="1"/>
  <c r="N564" i="8"/>
  <c r="N567" i="8" s="1"/>
  <c r="N571" i="8" s="1"/>
  <c r="N563" i="8"/>
  <c r="N566" i="8" s="1"/>
  <c r="N570" i="8" s="1"/>
  <c r="I564" i="8"/>
  <c r="I567" i="8" s="1"/>
  <c r="I571" i="8" s="1"/>
  <c r="I563" i="8"/>
  <c r="I566" i="8" s="1"/>
  <c r="I570" i="8" s="1"/>
  <c r="Q564" i="8"/>
  <c r="Q567" i="8" s="1"/>
  <c r="Q571" i="8" s="1"/>
  <c r="Q563" i="8"/>
  <c r="Q566" i="8" s="1"/>
  <c r="Q570" i="8" s="1"/>
  <c r="H564" i="8"/>
  <c r="H567" i="8" s="1"/>
  <c r="H571" i="8" s="1"/>
  <c r="H563" i="8"/>
  <c r="H566" i="8" s="1"/>
  <c r="H570" i="8" s="1"/>
  <c r="P564" i="8"/>
  <c r="P567" i="8" s="1"/>
  <c r="P571" i="8" s="1"/>
  <c r="P563" i="8"/>
  <c r="P566" i="8" s="1"/>
  <c r="P570" i="8" s="1"/>
  <c r="G564" i="8"/>
  <c r="G567" i="8" s="1"/>
  <c r="G571" i="8" s="1"/>
  <c r="G563" i="8"/>
  <c r="G566" i="8" s="1"/>
  <c r="G570" i="8" s="1"/>
  <c r="O564" i="8"/>
  <c r="O567" i="8" s="1"/>
  <c r="O571" i="8" s="1"/>
  <c r="O563" i="8"/>
  <c r="O566" i="8" s="1"/>
  <c r="O570" i="8" s="1"/>
  <c r="J564" i="8"/>
  <c r="J567" i="8" s="1"/>
  <c r="J571" i="8" s="1"/>
  <c r="J563" i="8"/>
  <c r="J566" i="8" s="1"/>
  <c r="J570" i="8" s="1"/>
  <c r="E564" i="8"/>
  <c r="E567" i="8" s="1"/>
  <c r="E571" i="8" s="1"/>
  <c r="E563" i="8"/>
  <c r="E566" i="8" s="1"/>
  <c r="E570" i="8" s="1"/>
  <c r="M564" i="8"/>
  <c r="M567" i="8" s="1"/>
  <c r="M571" i="8" s="1"/>
  <c r="M563" i="8"/>
  <c r="M566" i="8" s="1"/>
  <c r="M570" i="8" s="1"/>
  <c r="S564" i="8"/>
  <c r="S567" i="8" s="1"/>
  <c r="S571" i="8" s="1"/>
  <c r="S563" i="8"/>
  <c r="S566" i="8" s="1"/>
  <c r="S570" i="8" s="1"/>
  <c r="T564" i="8"/>
  <c r="T567" i="8" s="1"/>
  <c r="T571" i="8" s="1"/>
  <c r="T563" i="8"/>
  <c r="T566" i="8" s="1"/>
  <c r="T570" i="8" s="1"/>
  <c r="R564" i="8"/>
  <c r="R567" i="8" s="1"/>
  <c r="R571" i="8" s="1"/>
  <c r="R563" i="8"/>
  <c r="R566" i="8" s="1"/>
  <c r="R570" i="8" s="1"/>
  <c r="C563" i="8"/>
  <c r="C566" i="8" s="1"/>
  <c r="C570" i="8" s="1"/>
  <c r="C564" i="8"/>
  <c r="C567" i="8" s="1"/>
  <c r="C571" i="8" s="1"/>
  <c r="D567" i="8"/>
  <c r="D571" i="8" s="1"/>
</calcChain>
</file>

<file path=xl/sharedStrings.xml><?xml version="1.0" encoding="utf-8"?>
<sst xmlns="http://schemas.openxmlformats.org/spreadsheetml/2006/main" count="3849" uniqueCount="2471">
  <si>
    <t>1. ĐÊ ĐỒ ÁN</t>
  </si>
  <si>
    <t>Thứ tự 
theo danh sách lớp</t>
  </si>
  <si>
    <t>thực hiện với:</t>
  </si>
  <si>
    <r>
      <rPr>
        <b/>
        <sz val="13"/>
        <color theme="1"/>
        <rFont val="Times New Roman"/>
        <charset val="134"/>
      </rPr>
      <t>hệ số cản lăn, 
f</t>
    </r>
    <r>
      <rPr>
        <b/>
        <sz val="10"/>
        <color theme="1"/>
        <rFont val="Times New Roman"/>
        <charset val="134"/>
      </rPr>
      <t>v</t>
    </r>
    <r>
      <rPr>
        <b/>
        <sz val="13"/>
        <color theme="1"/>
        <rFont val="Times New Roman"/>
        <charset val="134"/>
      </rPr>
      <t xml:space="preserve"> = </t>
    </r>
  </si>
  <si>
    <t xml:space="preserve">Nhân tố cản không khí, 
W = </t>
  </si>
  <si>
    <t>Đề</t>
  </si>
  <si>
    <t>Số lượng người tham gia (kể cả người điều khiển):</t>
  </si>
  <si>
    <t>người</t>
  </si>
  <si>
    <t>Tải trọng chuyên chở (hàng hóa, nếu có):</t>
  </si>
  <si>
    <t>kg</t>
  </si>
  <si>
    <t>Vận tốc lớn nhất (bằng hoặc lớn hơn số:)</t>
  </si>
  <si>
    <t>km./h</t>
  </si>
  <si>
    <t xml:space="preserve">Loại đường ứng với vận tốc lớn nhất (thống nhất): </t>
  </si>
  <si>
    <t>mặt đường nhựa hoặc bê tông khô sạch</t>
  </si>
  <si>
    <t>2. NỘI DUNG THỰC HIỆN</t>
  </si>
  <si>
    <t>1. Xác định Công suất</t>
  </si>
  <si>
    <t>2. Chọn động cơ đốt trong</t>
  </si>
  <si>
    <t>Xăng/Diesel</t>
  </si>
  <si>
    <t>Công suất lớn nhất ứng với số vòng quay:</t>
  </si>
  <si>
    <t>Số vòng quay lớn nhất</t>
  </si>
  <si>
    <t>Số vòng quay nhỏ nhất</t>
  </si>
  <si>
    <t>3. Xác định vận tốc lớn nhất khi chọn động cơ đốt trong</t>
  </si>
  <si>
    <t>4. Xác định mô ment ma sát mà ly hợp cần truyền</t>
  </si>
  <si>
    <t>5. Xác định tỷ số truyền hệ thống truyền lực</t>
  </si>
  <si>
    <r>
      <rPr>
        <sz val="13"/>
        <color theme="1"/>
        <rFont val="Times New Roman"/>
        <charset val="134"/>
      </rPr>
      <t>6. Xác định tỷ số truyền của truyền lực chính, i</t>
    </r>
    <r>
      <rPr>
        <sz val="10"/>
        <color theme="1"/>
        <rFont val="Times New Roman"/>
        <charset val="134"/>
      </rPr>
      <t>o</t>
    </r>
  </si>
  <si>
    <r>
      <rPr>
        <sz val="13"/>
        <color theme="1"/>
        <rFont val="Times New Roman"/>
        <charset val="134"/>
      </rPr>
      <t>7. Xác định tỷ số truyền của hộp số, i</t>
    </r>
    <r>
      <rPr>
        <sz val="10"/>
        <color theme="1"/>
        <rFont val="Times New Roman"/>
        <charset val="134"/>
      </rPr>
      <t>hn</t>
    </r>
  </si>
  <si>
    <r>
      <rPr>
        <sz val="13"/>
        <color theme="1"/>
        <rFont val="Times New Roman"/>
        <charset val="134"/>
      </rPr>
      <t>(CHÚ Ý: Tay số truyền 1, xe phải thỏa mãn điều kiện bám đó nhé: P</t>
    </r>
    <r>
      <rPr>
        <sz val="10"/>
        <color theme="1"/>
        <rFont val="Calibri"/>
        <charset val="134"/>
      </rPr>
      <t>ϕ</t>
    </r>
    <r>
      <rPr>
        <sz val="11.7"/>
        <color theme="1"/>
        <rFont val="Times New Roman"/>
        <charset val="134"/>
      </rPr>
      <t xml:space="preserve"> ≥ P</t>
    </r>
    <r>
      <rPr>
        <sz val="10"/>
        <color theme="1"/>
        <rFont val="Times New Roman"/>
        <charset val="134"/>
      </rPr>
      <t>k1</t>
    </r>
    <r>
      <rPr>
        <sz val="13"/>
        <color theme="1"/>
        <rFont val="Times New Roman"/>
        <charset val="134"/>
      </rPr>
      <t>, 
P</t>
    </r>
    <r>
      <rPr>
        <sz val="10"/>
        <color theme="1"/>
        <rFont val="Times New Roman"/>
        <charset val="134"/>
      </rPr>
      <t>k1</t>
    </r>
    <r>
      <rPr>
        <sz val="13"/>
        <color theme="1"/>
        <rFont val="Times New Roman"/>
        <charset val="134"/>
      </rPr>
      <t xml:space="preserve"> - lực kéo ở tay số truyền 1
Nếu không thỏa mãn phải thay đổi %G</t>
    </r>
    <r>
      <rPr>
        <sz val="8"/>
        <color theme="1"/>
        <rFont val="Times New Roman"/>
        <charset val="134"/>
      </rPr>
      <t>1</t>
    </r>
    <r>
      <rPr>
        <sz val="13"/>
        <color theme="1"/>
        <rFont val="Times New Roman"/>
        <charset val="134"/>
      </rPr>
      <t xml:space="preserve"> và %G</t>
    </r>
    <r>
      <rPr>
        <sz val="8"/>
        <color theme="1"/>
        <rFont val="Times New Roman"/>
        <charset val="134"/>
      </rPr>
      <t>2</t>
    </r>
    <r>
      <rPr>
        <sz val="13"/>
        <color theme="1"/>
        <rFont val="Times New Roman"/>
        <charset val="134"/>
      </rPr>
      <t>)</t>
    </r>
  </si>
  <si>
    <t>8. Xác định lực kéo dư khi sử dụng tỷ số truyền của hộp số</t>
  </si>
  <si>
    <t>3. SỐ LIỆU BẮT THAM KHẢO - NHỚ LÀ THAM KHẢO</t>
  </si>
  <si>
    <t>Chọn</t>
  </si>
  <si>
    <r>
      <rPr>
        <sz val="13"/>
        <color theme="1"/>
        <rFont val="Times New Roman"/>
        <charset val="134"/>
      </rPr>
      <t>n</t>
    </r>
    <r>
      <rPr>
        <sz val="8"/>
        <color theme="1"/>
        <rFont val="Times New Roman"/>
        <charset val="134"/>
      </rPr>
      <t>h</t>
    </r>
  </si>
  <si>
    <t>– số lượng người tham gia</t>
  </si>
  <si>
    <r>
      <rPr>
        <sz val="13"/>
        <color theme="1"/>
        <rFont val="Times New Roman"/>
        <charset val="134"/>
      </rPr>
      <t>v</t>
    </r>
    <r>
      <rPr>
        <sz val="8"/>
        <color theme="1"/>
        <rFont val="Times New Roman"/>
        <charset val="134"/>
      </rPr>
      <t>max</t>
    </r>
  </si>
  <si>
    <t>– vận tốc lớn nhất, m/s</t>
  </si>
  <si>
    <t>f</t>
  </si>
  <si>
    <t xml:space="preserve">– hệ số cản lăn giữa bánh xe với mặt đường, nếu chọn nhựa hoặc bê tông thì f = 0.012-0.018  </t>
  </si>
  <si>
    <r>
      <rPr>
        <sz val="13"/>
        <color theme="1"/>
        <rFont val="Times New Roman"/>
        <charset val="134"/>
      </rPr>
      <t>G</t>
    </r>
    <r>
      <rPr>
        <sz val="10"/>
        <color theme="1"/>
        <rFont val="Times New Roman"/>
        <charset val="134"/>
      </rPr>
      <t>o</t>
    </r>
  </si>
  <si>
    <t xml:space="preserve">– trọng lượng bản thân, N </t>
  </si>
  <si>
    <r>
      <rPr>
        <sz val="13"/>
        <color theme="1"/>
        <rFont val="Times New Roman"/>
        <charset val="134"/>
      </rPr>
      <t>G</t>
    </r>
    <r>
      <rPr>
        <sz val="10"/>
        <color theme="1"/>
        <rFont val="Times New Roman"/>
        <charset val="134"/>
      </rPr>
      <t>o</t>
    </r>
    <r>
      <rPr>
        <sz val="8"/>
        <color theme="1"/>
        <rFont val="Times New Roman"/>
        <charset val="134"/>
      </rPr>
      <t>1</t>
    </r>
  </si>
  <si>
    <t xml:space="preserve">– trọng lượng bản thân phân bố lên các bánh xe phía trước, N  </t>
  </si>
  <si>
    <t>Đối với:</t>
  </si>
  <si>
    <r>
      <rPr>
        <sz val="13"/>
        <color theme="1"/>
        <rFont val="Times New Roman"/>
        <charset val="134"/>
      </rPr>
      <t xml:space="preserve">    Ô tô du lịch:                     G</t>
    </r>
    <r>
      <rPr>
        <sz val="10"/>
        <color theme="1"/>
        <rFont val="Times New Roman"/>
        <charset val="134"/>
      </rPr>
      <t>o</t>
    </r>
    <r>
      <rPr>
        <sz val="8"/>
        <color theme="1"/>
        <rFont val="Times New Roman"/>
        <charset val="134"/>
      </rPr>
      <t>1</t>
    </r>
    <r>
      <rPr>
        <sz val="13"/>
        <color theme="1"/>
        <rFont val="Times New Roman"/>
        <charset val="134"/>
      </rPr>
      <t xml:space="preserve"> = (50÷60) %G</t>
    </r>
    <r>
      <rPr>
        <sz val="10"/>
        <color theme="1"/>
        <rFont val="Times New Roman"/>
        <charset val="134"/>
      </rPr>
      <t>o</t>
    </r>
  </si>
  <si>
    <r>
      <rPr>
        <sz val="13"/>
        <color theme="1"/>
        <rFont val="Times New Roman"/>
        <charset val="134"/>
      </rPr>
      <t xml:space="preserve">    Ô tô khách hay tải:           G</t>
    </r>
    <r>
      <rPr>
        <sz val="10"/>
        <color theme="1"/>
        <rFont val="Times New Roman"/>
        <charset val="134"/>
      </rPr>
      <t>o</t>
    </r>
    <r>
      <rPr>
        <sz val="8"/>
        <color theme="1"/>
        <rFont val="Times New Roman"/>
        <charset val="134"/>
      </rPr>
      <t>1</t>
    </r>
    <r>
      <rPr>
        <sz val="13"/>
        <color theme="1"/>
        <rFont val="Times New Roman"/>
        <charset val="134"/>
      </rPr>
      <t xml:space="preserve"> = (25÷45) %G</t>
    </r>
    <r>
      <rPr>
        <sz val="10"/>
        <color theme="1"/>
        <rFont val="Times New Roman"/>
        <charset val="134"/>
      </rPr>
      <t>o</t>
    </r>
  </si>
  <si>
    <r>
      <rPr>
        <sz val="13"/>
        <color theme="1"/>
        <rFont val="Times New Roman"/>
        <charset val="134"/>
      </rPr>
      <t>G</t>
    </r>
    <r>
      <rPr>
        <sz val="10"/>
        <color theme="1"/>
        <rFont val="Times New Roman"/>
        <charset val="134"/>
      </rPr>
      <t>o</t>
    </r>
    <r>
      <rPr>
        <sz val="8"/>
        <color theme="1"/>
        <rFont val="Times New Roman"/>
        <charset val="134"/>
      </rPr>
      <t>2</t>
    </r>
  </si>
  <si>
    <t>– trọng lượng bản thân phân bố lên các bánh xe phía sau,</t>
  </si>
  <si>
    <r>
      <rPr>
        <sz val="13"/>
        <color theme="1"/>
        <rFont val="Times New Roman"/>
        <charset val="134"/>
      </rPr>
      <t xml:space="preserve">    Ô tô du lịch:                     G</t>
    </r>
    <r>
      <rPr>
        <sz val="10"/>
        <color theme="1"/>
        <rFont val="Times New Roman"/>
        <charset val="134"/>
      </rPr>
      <t>o</t>
    </r>
    <r>
      <rPr>
        <sz val="8"/>
        <color theme="1"/>
        <rFont val="Times New Roman"/>
        <charset val="134"/>
      </rPr>
      <t>2</t>
    </r>
    <r>
      <rPr>
        <sz val="13"/>
        <color theme="1"/>
        <rFont val="Times New Roman"/>
        <charset val="134"/>
      </rPr>
      <t xml:space="preserve"> = (40÷50) %G</t>
    </r>
    <r>
      <rPr>
        <sz val="10"/>
        <color theme="1"/>
        <rFont val="Times New Roman"/>
        <charset val="134"/>
      </rPr>
      <t>o</t>
    </r>
  </si>
  <si>
    <r>
      <rPr>
        <sz val="13"/>
        <color theme="1"/>
        <rFont val="Times New Roman"/>
        <charset val="134"/>
      </rPr>
      <t xml:space="preserve">    Ô tô khách hay tải:           G</t>
    </r>
    <r>
      <rPr>
        <sz val="10"/>
        <color theme="1"/>
        <rFont val="Times New Roman"/>
        <charset val="134"/>
      </rPr>
      <t>o</t>
    </r>
    <r>
      <rPr>
        <sz val="8"/>
        <color theme="1"/>
        <rFont val="Times New Roman"/>
        <charset val="134"/>
      </rPr>
      <t>2</t>
    </r>
    <r>
      <rPr>
        <sz val="13"/>
        <color theme="1"/>
        <rFont val="Times New Roman"/>
        <charset val="134"/>
      </rPr>
      <t xml:space="preserve"> = (55÷75) %G</t>
    </r>
    <r>
      <rPr>
        <sz val="10"/>
        <color theme="1"/>
        <rFont val="Times New Roman"/>
        <charset val="134"/>
      </rPr>
      <t>o</t>
    </r>
  </si>
  <si>
    <r>
      <rPr>
        <sz val="13"/>
        <color theme="1"/>
        <rFont val="Times New Roman"/>
        <charset val="134"/>
      </rPr>
      <t>G</t>
    </r>
    <r>
      <rPr>
        <sz val="10"/>
        <color theme="1"/>
        <rFont val="Times New Roman"/>
        <charset val="134"/>
      </rPr>
      <t>hh</t>
    </r>
  </si>
  <si>
    <t>– trọng lượng hàng hóa chuyên chở, N</t>
  </si>
  <si>
    <t>G</t>
  </si>
  <si>
    <t xml:space="preserve">– trọng lượng toàn bộ ô tô, N </t>
  </si>
  <si>
    <r>
      <rPr>
        <sz val="13"/>
        <color theme="1"/>
        <rFont val="Times New Roman"/>
        <charset val="134"/>
      </rPr>
      <t>G</t>
    </r>
    <r>
      <rPr>
        <sz val="8"/>
        <color theme="1"/>
        <rFont val="Times New Roman"/>
        <charset val="134"/>
      </rPr>
      <t>1</t>
    </r>
  </si>
  <si>
    <t>– trọng lượng toàn bộ phân bố lên các bánh xe phía trước, N</t>
  </si>
  <si>
    <r>
      <rPr>
        <sz val="13"/>
        <color theme="1"/>
        <rFont val="Times New Roman"/>
        <charset val="134"/>
      </rPr>
      <t>G</t>
    </r>
    <r>
      <rPr>
        <sz val="8"/>
        <color theme="1"/>
        <rFont val="Times New Roman"/>
        <charset val="134"/>
      </rPr>
      <t>2</t>
    </r>
  </si>
  <si>
    <t>– trọng lượng toàn bộ phân bố lên các bánh xe phía sau, N</t>
  </si>
  <si>
    <t>D</t>
  </si>
  <si>
    <t>– chiều dài tổng thể xe (mm)</t>
  </si>
  <si>
    <t>R</t>
  </si>
  <si>
    <t>– chiều rộng tổng thể xe (mm)</t>
  </si>
  <si>
    <t>C</t>
  </si>
  <si>
    <t>– chiều cao tổng thể xe (mm)</t>
  </si>
  <si>
    <t>L</t>
  </si>
  <si>
    <t>– chiều dài cơ sở xe/khoảng cách 2 đường tâm trục (mm)</t>
  </si>
  <si>
    <r>
      <rPr>
        <sz val="13"/>
        <color theme="1"/>
        <rFont val="Times New Roman"/>
        <charset val="134"/>
      </rPr>
      <t>B</t>
    </r>
    <r>
      <rPr>
        <sz val="10"/>
        <color theme="1"/>
        <rFont val="Times New Roman"/>
        <charset val="134"/>
      </rPr>
      <t>ot</t>
    </r>
  </si>
  <si>
    <t>– khoảng cách 2 vệt bánh xe trước, mm</t>
  </si>
  <si>
    <r>
      <rPr>
        <sz val="13"/>
        <color theme="1"/>
        <rFont val="Times New Roman"/>
        <charset val="134"/>
      </rPr>
      <t>B</t>
    </r>
    <r>
      <rPr>
        <sz val="10"/>
        <color theme="1"/>
        <rFont val="Times New Roman"/>
        <charset val="134"/>
      </rPr>
      <t>os</t>
    </r>
  </si>
  <si>
    <t>– khoảng cách 2 vệt bánh xe sau, mm</t>
  </si>
  <si>
    <t>W</t>
  </si>
  <si>
    <t>– nhân tố cản không khí, Ns2/m2;</t>
  </si>
  <si>
    <r>
      <rPr>
        <sz val="13"/>
        <color theme="1"/>
        <rFont val="Times New Roman"/>
        <charset val="134"/>
      </rPr>
      <t>η</t>
    </r>
    <r>
      <rPr>
        <sz val="10"/>
        <color theme="1"/>
        <rFont val="Times New Roman"/>
        <charset val="134"/>
      </rPr>
      <t>t</t>
    </r>
  </si>
  <si>
    <t>– hiệu suất của hệ thống truyền lực (tùy từng loại ô tô)</t>
  </si>
  <si>
    <r>
      <rPr>
        <sz val="13"/>
        <color theme="1"/>
        <rFont val="Times New Roman"/>
        <charset val="134"/>
      </rPr>
      <t>N</t>
    </r>
    <r>
      <rPr>
        <vertAlign val="subscript"/>
        <sz val="13"/>
        <color theme="1"/>
        <rFont val="Times New Roman"/>
        <charset val="134"/>
      </rPr>
      <t>emax</t>
    </r>
    <r>
      <rPr>
        <sz val="13"/>
        <color theme="1"/>
        <rFont val="Times New Roman"/>
        <charset val="134"/>
      </rPr>
      <t xml:space="preserve"> </t>
    </r>
  </si>
  <si>
    <t>– công suất lớn nhất của động cơ đốt trong</t>
  </si>
  <si>
    <r>
      <rPr>
        <sz val="13"/>
        <color theme="1"/>
        <rFont val="Times New Roman"/>
        <charset val="134"/>
      </rPr>
      <t>i</t>
    </r>
    <r>
      <rPr>
        <sz val="10"/>
        <color theme="1"/>
        <rFont val="Times New Roman"/>
        <charset val="134"/>
      </rPr>
      <t>o</t>
    </r>
  </si>
  <si>
    <t>– tỷ số truyền của truyền lực chính</t>
  </si>
  <si>
    <t>Công suất: 1 kW = 1,36 CV = 1,34 HP</t>
  </si>
  <si>
    <t>ϕ</t>
  </si>
  <si>
    <r>
      <rPr>
        <sz val="13"/>
        <color theme="1"/>
        <rFont val="Times New Roman"/>
        <charset val="134"/>
      </rPr>
      <t xml:space="preserve">– hệ số bám giữa bánh xe với mặt đường, nếu chọn nhựa hoặc bê tông khô và sạch, thì </t>
    </r>
    <r>
      <rPr>
        <sz val="13"/>
        <color theme="1"/>
        <rFont val="Calibri"/>
        <charset val="134"/>
      </rPr>
      <t>ϕ</t>
    </r>
    <r>
      <rPr>
        <sz val="13"/>
        <color theme="1"/>
        <rFont val="Times New Roman"/>
        <charset val="134"/>
      </rPr>
      <t xml:space="preserve"> = 0.7-0.8  </t>
    </r>
  </si>
  <si>
    <r>
      <rPr>
        <sz val="13"/>
        <rFont val="Times New Roman"/>
        <charset val="134"/>
      </rPr>
      <t>n</t>
    </r>
    <r>
      <rPr>
        <sz val="8"/>
        <rFont val="Times New Roman"/>
        <charset val="134"/>
      </rPr>
      <t xml:space="preserve">h </t>
    </r>
    <r>
      <rPr>
        <sz val="13"/>
        <rFont val="Times New Roman"/>
        <charset val="134"/>
      </rPr>
      <t>=</t>
    </r>
  </si>
  <si>
    <r>
      <rPr>
        <sz val="13"/>
        <rFont val="Times New Roman"/>
        <charset val="134"/>
      </rPr>
      <t>V</t>
    </r>
    <r>
      <rPr>
        <sz val="8"/>
        <rFont val="Times New Roman"/>
        <charset val="134"/>
      </rPr>
      <t xml:space="preserve">max </t>
    </r>
    <r>
      <rPr>
        <sz val="13"/>
        <rFont val="Times New Roman"/>
        <charset val="134"/>
      </rPr>
      <t>=</t>
    </r>
  </si>
  <si>
    <t>km/h</t>
  </si>
  <si>
    <r>
      <rPr>
        <sz val="13"/>
        <rFont val="Times New Roman"/>
        <charset val="134"/>
      </rPr>
      <t>f</t>
    </r>
    <r>
      <rPr>
        <sz val="8"/>
        <rFont val="Times New Roman"/>
        <charset val="134"/>
      </rPr>
      <t xml:space="preserve">V&lt; 80km/h </t>
    </r>
    <r>
      <rPr>
        <sz val="13"/>
        <rFont val="Times New Roman"/>
        <charset val="134"/>
      </rPr>
      <t xml:space="preserve">= </t>
    </r>
  </si>
  <si>
    <t>0.012/0.014/0.016/0.018</t>
  </si>
  <si>
    <r>
      <rPr>
        <sz val="13"/>
        <rFont val="Times New Roman"/>
        <charset val="134"/>
      </rPr>
      <t>f</t>
    </r>
    <r>
      <rPr>
        <sz val="8"/>
        <rFont val="Times New Roman"/>
        <charset val="134"/>
      </rPr>
      <t xml:space="preserve">V&gt;= 80km/h </t>
    </r>
    <r>
      <rPr>
        <sz val="13"/>
        <rFont val="Times New Roman"/>
        <charset val="134"/>
      </rPr>
      <t xml:space="preserve">= </t>
    </r>
  </si>
  <si>
    <t>lập bảng</t>
  </si>
  <si>
    <r>
      <rPr>
        <sz val="13"/>
        <rFont val="Times New Roman"/>
        <charset val="134"/>
      </rPr>
      <t>(or) f</t>
    </r>
    <r>
      <rPr>
        <sz val="8"/>
        <rFont val="Times New Roman"/>
        <charset val="134"/>
      </rPr>
      <t xml:space="preserve">V </t>
    </r>
    <r>
      <rPr>
        <sz val="13"/>
        <rFont val="Times New Roman"/>
        <charset val="134"/>
      </rPr>
      <t xml:space="preserve">= </t>
    </r>
  </si>
  <si>
    <t>fv  = f(v) = (32 + v)/2800</t>
  </si>
  <si>
    <r>
      <rPr>
        <sz val="13"/>
        <rFont val="Times New Roman"/>
        <charset val="134"/>
      </rPr>
      <t>G</t>
    </r>
    <r>
      <rPr>
        <sz val="8"/>
        <rFont val="Times New Roman"/>
        <charset val="134"/>
      </rPr>
      <t>o</t>
    </r>
    <r>
      <rPr>
        <sz val="13"/>
        <rFont val="Times New Roman"/>
        <charset val="134"/>
      </rPr>
      <t xml:space="preserve"> = </t>
    </r>
  </si>
  <si>
    <t>2170 – 2190</t>
  </si>
  <si>
    <t>1975 – 2075</t>
  </si>
  <si>
    <r>
      <rPr>
        <sz val="13"/>
        <rFont val="Times New Roman"/>
        <charset val="134"/>
      </rPr>
      <t>G</t>
    </r>
    <r>
      <rPr>
        <sz val="8"/>
        <rFont val="Times New Roman"/>
        <charset val="134"/>
      </rPr>
      <t>o1</t>
    </r>
    <r>
      <rPr>
        <sz val="13"/>
        <rFont val="Times New Roman"/>
        <charset val="134"/>
      </rPr>
      <t xml:space="preserve"> = </t>
    </r>
  </si>
  <si>
    <t>46,52%</t>
  </si>
  <si>
    <r>
      <rPr>
        <sz val="13"/>
        <rFont val="Times New Roman"/>
        <charset val="134"/>
      </rPr>
      <t>G</t>
    </r>
    <r>
      <rPr>
        <sz val="8"/>
        <rFont val="Times New Roman"/>
        <charset val="134"/>
      </rPr>
      <t>o2</t>
    </r>
    <r>
      <rPr>
        <sz val="13"/>
        <rFont val="Times New Roman"/>
        <charset val="134"/>
      </rPr>
      <t xml:space="preserve"> = </t>
    </r>
  </si>
  <si>
    <t>53,48%</t>
  </si>
  <si>
    <r>
      <rPr>
        <sz val="13"/>
        <rFont val="Times New Roman"/>
        <charset val="134"/>
      </rPr>
      <t>G</t>
    </r>
    <r>
      <rPr>
        <sz val="6"/>
        <rFont val="Times New Roman"/>
        <charset val="134"/>
      </rPr>
      <t>hh</t>
    </r>
    <r>
      <rPr>
        <sz val="13"/>
        <rFont val="Times New Roman"/>
        <charset val="134"/>
      </rPr>
      <t xml:space="preserve"> =</t>
    </r>
  </si>
  <si>
    <t>?</t>
  </si>
  <si>
    <t xml:space="preserve">G = </t>
  </si>
  <si>
    <r>
      <rPr>
        <sz val="13"/>
        <rFont val="Times New Roman"/>
        <charset val="134"/>
      </rPr>
      <t>G</t>
    </r>
    <r>
      <rPr>
        <sz val="7"/>
        <rFont val="Times New Roman"/>
        <charset val="134"/>
      </rPr>
      <t>1</t>
    </r>
    <r>
      <rPr>
        <sz val="13"/>
        <rFont val="Times New Roman"/>
        <charset val="134"/>
      </rPr>
      <t xml:space="preserve"> = </t>
    </r>
  </si>
  <si>
    <t>35,5%</t>
  </si>
  <si>
    <t>36,2%</t>
  </si>
  <si>
    <t>36,5%</t>
  </si>
  <si>
    <r>
      <rPr>
        <sz val="13"/>
        <rFont val="Times New Roman"/>
        <charset val="134"/>
      </rPr>
      <t>G</t>
    </r>
    <r>
      <rPr>
        <sz val="7"/>
        <rFont val="Times New Roman"/>
        <charset val="134"/>
      </rPr>
      <t xml:space="preserve">2 </t>
    </r>
    <r>
      <rPr>
        <sz val="13"/>
        <rFont val="Times New Roman"/>
        <charset val="134"/>
      </rPr>
      <t xml:space="preserve">= </t>
    </r>
  </si>
  <si>
    <t>64,5%</t>
  </si>
  <si>
    <t>63,8%</t>
  </si>
  <si>
    <t>63,5%</t>
  </si>
  <si>
    <t>Chọn: LxWxH</t>
  </si>
  <si>
    <t>mm</t>
  </si>
  <si>
    <t xml:space="preserve">4425 x 1730 x 1475 </t>
  </si>
  <si>
    <t>4440 x 1729 x 1740</t>
  </si>
  <si>
    <t>4320 x 1695 x 1470</t>
  </si>
  <si>
    <t>4060 x 1695 x 1495</t>
  </si>
  <si>
    <t>4795 x 1855 x 1835</t>
  </si>
  <si>
    <t>5380 x 1880 x 2285</t>
  </si>
  <si>
    <t>5640 x 1922 x 2365</t>
  </si>
  <si>
    <t>5381 x 1880 x 2285</t>
  </si>
  <si>
    <t>5780 x 2000 x 2360</t>
  </si>
  <si>
    <t>6195 x 2038 x 2760</t>
  </si>
  <si>
    <t>7.590 x 2.035 x 2.755</t>
  </si>
  <si>
    <t>7620 x 2090 x 2855</t>
  </si>
  <si>
    <t>9100 x 2440 x 3350</t>
  </si>
  <si>
    <t>12050 x 2500 x 3500</t>
  </si>
  <si>
    <t>12180 x 2500 x 3490</t>
  </si>
  <si>
    <t>12.060 x 2.495 x 3.535</t>
  </si>
  <si>
    <t>12.040 x 2.495 x 3.570</t>
  </si>
  <si>
    <t>5085 x 1860 x 2120</t>
  </si>
  <si>
    <t>5830 x 1860 x 21200</t>
  </si>
  <si>
    <t>7355 x 2165 x 2335</t>
  </si>
  <si>
    <t>7865 x 2170 x 2370</t>
  </si>
  <si>
    <t>9780 x 2445 x 2815</t>
  </si>
  <si>
    <t>10460 x 2485 x 2880</t>
  </si>
  <si>
    <t>Lo</t>
  </si>
  <si>
    <r>
      <rPr>
        <sz val="13"/>
        <rFont val="Times New Roman"/>
        <charset val="134"/>
      </rPr>
      <t>Chọn: W</t>
    </r>
    <r>
      <rPr>
        <sz val="8"/>
        <rFont val="Times New Roman"/>
        <charset val="134"/>
      </rPr>
      <t>of</t>
    </r>
    <r>
      <rPr>
        <sz val="13"/>
        <rFont val="Times New Roman"/>
        <charset val="134"/>
      </rPr>
      <t>/B</t>
    </r>
    <r>
      <rPr>
        <sz val="8"/>
        <rFont val="Times New Roman"/>
        <charset val="134"/>
      </rPr>
      <t>or</t>
    </r>
  </si>
  <si>
    <t>1475/1460</t>
  </si>
  <si>
    <t>1505/1490</t>
  </si>
  <si>
    <t>1545/1555</t>
  </si>
  <si>
    <t>1655/1650</t>
  </si>
  <si>
    <t>1638/1630</t>
  </si>
  <si>
    <t>1740/1704</t>
  </si>
  <si>
    <t>1712/1718</t>
  </si>
  <si>
    <t>1705/1495</t>
  </si>
  <si>
    <t>1735/1495</t>
  </si>
  <si>
    <t>1930/1800</t>
  </si>
  <si>
    <t>2050/1860</t>
  </si>
  <si>
    <t>2080/1860</t>
  </si>
  <si>
    <t>2052/1826</t>
  </si>
  <si>
    <t>2076/1850</t>
  </si>
  <si>
    <t>1385/1425</t>
  </si>
  <si>
    <t>1680/1525</t>
  </si>
  <si>
    <t>1680/1650</t>
  </si>
  <si>
    <t>1975/1845</t>
  </si>
  <si>
    <t>2060/1850</t>
  </si>
  <si>
    <t>F = B.C</t>
  </si>
  <si>
    <t>m2 (mét vuông)</t>
  </si>
  <si>
    <t xml:space="preserve">W = </t>
  </si>
  <si>
    <t>Ns2/m2</t>
  </si>
  <si>
    <t>0.3/0.5/0.7/0.9</t>
  </si>
  <si>
    <t>1.7/2.0/2.3/2.6</t>
  </si>
  <si>
    <t>1.8/2.4/3.0/3.5</t>
  </si>
  <si>
    <r>
      <rPr>
        <sz val="13"/>
        <rFont val="Times New Roman"/>
        <charset val="134"/>
      </rPr>
      <t>η</t>
    </r>
    <r>
      <rPr>
        <sz val="8"/>
        <rFont val="Times New Roman"/>
        <charset val="134"/>
      </rPr>
      <t>t</t>
    </r>
    <r>
      <rPr>
        <sz val="13"/>
        <rFont val="Times New Roman"/>
        <charset val="134"/>
      </rPr>
      <t xml:space="preserve"> = </t>
    </r>
  </si>
  <si>
    <r>
      <rPr>
        <sz val="13"/>
        <rFont val="Times New Roman"/>
        <charset val="134"/>
      </rPr>
      <t>N</t>
    </r>
    <r>
      <rPr>
        <sz val="8"/>
        <rFont val="Times New Roman"/>
        <charset val="134"/>
      </rPr>
      <t xml:space="preserve">eVmax </t>
    </r>
    <r>
      <rPr>
        <sz val="13"/>
        <rFont val="Times New Roman"/>
        <charset val="134"/>
      </rPr>
      <t>=</t>
    </r>
  </si>
  <si>
    <t>[(N.m/s)+(Ns2/m2)(m/s)3]</t>
  </si>
  <si>
    <r>
      <rPr>
        <sz val="13"/>
        <rFont val="Times New Roman"/>
        <charset val="134"/>
      </rPr>
      <t>N</t>
    </r>
    <r>
      <rPr>
        <sz val="8"/>
        <rFont val="Times New Roman"/>
        <charset val="134"/>
      </rPr>
      <t xml:space="preserve">emax </t>
    </r>
    <r>
      <rPr>
        <sz val="13"/>
        <rFont val="Times New Roman"/>
        <charset val="134"/>
      </rPr>
      <t>=</t>
    </r>
  </si>
  <si>
    <t>W (Oát)</t>
  </si>
  <si>
    <r>
      <rPr>
        <sz val="13"/>
        <rFont val="Times New Roman"/>
        <charset val="134"/>
      </rPr>
      <t>N</t>
    </r>
    <r>
      <rPr>
        <sz val="8"/>
        <rFont val="Times New Roman"/>
        <charset val="134"/>
      </rPr>
      <t xml:space="preserve">emax </t>
    </r>
    <r>
      <rPr>
        <sz val="13"/>
        <rFont val="Times New Roman"/>
        <charset val="134"/>
      </rPr>
      <t>(chọn)</t>
    </r>
  </si>
  <si>
    <t>HP/(Vg/phút)</t>
  </si>
  <si>
    <t>107/6000</t>
  </si>
  <si>
    <t>100/6000</t>
  </si>
  <si>
    <t>109/6000</t>
  </si>
  <si>
    <t>163.48/5200</t>
  </si>
  <si>
    <t>147.4/3400</t>
  </si>
  <si>
    <t>142/3600</t>
  </si>
  <si>
    <t>107/3800</t>
  </si>
  <si>
    <t>149/4800</t>
  </si>
  <si>
    <t>138/3500</t>
  </si>
  <si>
    <t>170/3600</t>
  </si>
  <si>
    <t>140 ps (103 kW)/2800</t>
  </si>
  <si>
    <t>140 ps (103kW)/2700</t>
  </si>
  <si>
    <t>180/2500 kW</t>
  </si>
  <si>
    <t>380 ps (278kW)/1900</t>
  </si>
  <si>
    <t>375 ps (275kW)/1900</t>
  </si>
  <si>
    <t>380 ps(278kW)/1900</t>
  </si>
  <si>
    <t>410 ps (301 kW)/1900</t>
  </si>
  <si>
    <t>91/3400</t>
  </si>
  <si>
    <t>128.64/2800</t>
  </si>
  <si>
    <t>150/2600</t>
  </si>
  <si>
    <t>155/2600</t>
  </si>
  <si>
    <t>240 /2400</t>
  </si>
  <si>
    <t>237/2400</t>
  </si>
  <si>
    <t>Đ/cơ</t>
  </si>
  <si>
    <t>Xăng</t>
  </si>
  <si>
    <t>Diesel</t>
  </si>
  <si>
    <t>xăng</t>
  </si>
  <si>
    <t>4 x 2: sau</t>
  </si>
  <si>
    <t>Trước</t>
  </si>
  <si>
    <t>Sau</t>
  </si>
  <si>
    <t>Số lượng số truyền</t>
  </si>
  <si>
    <t>6 số tiến/1 số lùi</t>
  </si>
  <si>
    <t>5 số tiến/1 số lùi</t>
  </si>
  <si>
    <t>6 số tiến/1 số lùi (reverse)</t>
  </si>
  <si>
    <t>5 (Forward) số tiến/1 số lùi</t>
  </si>
  <si>
    <t>6 số tiến / 1 số lùi</t>
  </si>
  <si>
    <t>Kích thước lốp</t>
  </si>
  <si>
    <t>185/60R15</t>
  </si>
  <si>
    <t>195/55R16</t>
  </si>
  <si>
    <t>185/60R16</t>
  </si>
  <si>
    <t>265/65R17</t>
  </si>
  <si>
    <t>195/R15</t>
  </si>
  <si>
    <t>225/70 R15</t>
  </si>
  <si>
    <t>195/R16</t>
  </si>
  <si>
    <t>215/75/R16</t>
  </si>
  <si>
    <t>235/65R16C-8PR</t>
  </si>
  <si>
    <t>7.00R16/7.00R16</t>
  </si>
  <si>
    <t>7.50R16</t>
  </si>
  <si>
    <t>9.00R22.5</t>
  </si>
  <si>
    <t>12R22.5</t>
  </si>
  <si>
    <t>12R22.6</t>
  </si>
  <si>
    <t>7.00-15</t>
  </si>
  <si>
    <t>7.50-16-14PR</t>
  </si>
  <si>
    <t>8.25-16-14PR</t>
  </si>
  <si>
    <t>10.00R20-14PR</t>
  </si>
  <si>
    <r>
      <rPr>
        <sz val="13"/>
        <rFont val="Times New Roman"/>
        <charset val="134"/>
      </rPr>
      <t>i</t>
    </r>
    <r>
      <rPr>
        <sz val="6"/>
        <rFont val="Times New Roman"/>
        <charset val="134"/>
      </rPr>
      <t>o</t>
    </r>
    <r>
      <rPr>
        <sz val="13"/>
        <rFont val="Times New Roman"/>
        <charset val="134"/>
      </rPr>
      <t xml:space="preserve"> </t>
    </r>
  </si>
  <si>
    <t>6 chỗ: ih1=3.786, ihn=0.794, il=3.28</t>
  </si>
  <si>
    <t>16 chỗ: ih1=3.786, ihn=0.794, il=3.28</t>
  </si>
  <si>
    <t>20 chỗ: ih1=3.786, ihn=0.794, il=3.28</t>
  </si>
  <si>
    <t>ih1=5.55, ihn=0.79, il=5.24</t>
  </si>
  <si>
    <t>ih1=5.979, ihn=0.759, il=5.701</t>
  </si>
  <si>
    <t>ih1=6.62, ihn=0.75, il=6.05</t>
  </si>
  <si>
    <t>ih1=6.814, ihn=1, il=6.69</t>
  </si>
  <si>
    <t>ih1=7.04, ihn=0.74, il=6.26</t>
  </si>
  <si>
    <t>6 chỗ: io = 4.3</t>
  </si>
  <si>
    <t>16 chỗ: io = 4.3</t>
  </si>
  <si>
    <t>20 chỗ: io = 4.556</t>
  </si>
  <si>
    <t>TRƯỜNG ĐẠI HỌC NHA TRANG</t>
  </si>
  <si>
    <t>DANH SÁCH &amp; PHIẾU GHI ĐIỂM SINH VIÊN THI LẦN 1</t>
  </si>
  <si>
    <t>Học kỳ 2 Năm học 2022-2023</t>
  </si>
  <si>
    <r>
      <rPr>
        <sz val="7"/>
        <color theme="1"/>
        <rFont val="Arial"/>
        <charset val="134"/>
      </rPr>
      <t xml:space="preserve">Môn học: </t>
    </r>
    <r>
      <rPr>
        <b/>
        <sz val="7"/>
        <color theme="1"/>
        <rFont val="Arial"/>
        <charset val="134"/>
      </rPr>
      <t>Đồ án kết cấu, tính toán ô tô (AUE373) / Nhóm: 62.CNOT-3</t>
    </r>
  </si>
  <si>
    <t xml:space="preserve">Ngày thi:      /      /               Giờ thi:               Phòng thi: </t>
  </si>
  <si>
    <r>
      <rPr>
        <b/>
        <sz val="7"/>
        <color theme="1"/>
        <rFont val="Arial"/>
        <charset val="134"/>
      </rPr>
      <t xml:space="preserve">....:KT% </t>
    </r>
    <r>
      <rPr>
        <sz val="7"/>
        <color theme="1"/>
        <rFont val="Arial"/>
        <charset val="134"/>
      </rPr>
      <t xml:space="preserve">   CBGD: </t>
    </r>
    <r>
      <rPr>
        <b/>
        <sz val="7"/>
        <color theme="1"/>
        <rFont val="Arial"/>
        <charset val="134"/>
      </rPr>
      <t>Huỳnh Trọng Chương</t>
    </r>
  </si>
  <si>
    <t>User in: 1997001 - 13:29 25-02-2023</t>
  </si>
  <si>
    <t>Stt</t>
  </si>
  <si>
    <t>Mã SV</t>
  </si>
  <si>
    <t>Họ và tên</t>
  </si>
  <si>
    <t>Ngày sinh</t>
  </si>
  <si>
    <t>Lớp</t>
  </si>
  <si>
    <t>x</t>
  </si>
  <si>
    <t>Email</t>
  </si>
  <si>
    <t>Mai Dương</t>
  </si>
  <si>
    <t>Bình</t>
  </si>
  <si>
    <t>03-01-2002</t>
  </si>
  <si>
    <t>62.CNOT-3</t>
  </si>
  <si>
    <t>s</t>
  </si>
  <si>
    <t>binh.md.62cnot@ntu.edu.vn</t>
  </si>
  <si>
    <t>Ngô Trường</t>
  </si>
  <si>
    <t>Duy</t>
  </si>
  <si>
    <t>20-02-2002</t>
  </si>
  <si>
    <t>duy.nt.62cnot@ntu.edu.vn</t>
  </si>
  <si>
    <t>Nguyễn</t>
  </si>
  <si>
    <t>14-12-2002</t>
  </si>
  <si>
    <t>v</t>
  </si>
  <si>
    <t>duy.n.62cnot@ntu.edu.vn</t>
  </si>
  <si>
    <t>Nguyễn Tấn</t>
  </si>
  <si>
    <t>Đại</t>
  </si>
  <si>
    <t>31-07-2002</t>
  </si>
  <si>
    <t>dai.nt.62cnot@ntu.edu.vn</t>
  </si>
  <si>
    <t>Nguyễn Anh</t>
  </si>
  <si>
    <t>Đang</t>
  </si>
  <si>
    <t>12-01-1999</t>
  </si>
  <si>
    <t>dang.na.62cnot@ntu.edu.vn</t>
  </si>
  <si>
    <t>Phạm Quốc</t>
  </si>
  <si>
    <t>Đạt</t>
  </si>
  <si>
    <t>24-12-2002</t>
  </si>
  <si>
    <t>dat.pq.62cnot@ntu.edu.vn</t>
  </si>
  <si>
    <t>Võ Minh</t>
  </si>
  <si>
    <t>Đức</t>
  </si>
  <si>
    <t>19-08-2002</t>
  </si>
  <si>
    <t>duc.vm.62cnot@ntu.edu.vn</t>
  </si>
  <si>
    <t>Dương Ngọc</t>
  </si>
  <si>
    <t>Hải</t>
  </si>
  <si>
    <t>25-02-2002</t>
  </si>
  <si>
    <t>hai.dn.62cnot@ntu.edu.vn</t>
  </si>
  <si>
    <t>Phạm Mai Bách</t>
  </si>
  <si>
    <t>Hiển</t>
  </si>
  <si>
    <t>01-03-2002</t>
  </si>
  <si>
    <t>62.CNOT-2</t>
  </si>
  <si>
    <t>hien.pmb.62cnot@ntu.edu.vn</t>
  </si>
  <si>
    <t>Hồ Trung</t>
  </si>
  <si>
    <t>Hiếu</t>
  </si>
  <si>
    <t>22-09-2002</t>
  </si>
  <si>
    <t>hieu.ht.62cnot@ntu.edu.vn</t>
  </si>
  <si>
    <t>Đỗ Tấn</t>
  </si>
  <si>
    <t>Học</t>
  </si>
  <si>
    <t>19-12-2002</t>
  </si>
  <si>
    <t>hoc.dt.62cnot@ntu.edu.vn</t>
  </si>
  <si>
    <t>Lê Minh</t>
  </si>
  <si>
    <t>Huy</t>
  </si>
  <si>
    <t>03-07-2002</t>
  </si>
  <si>
    <t>huy.lm.62cnot@ntu.edu.vn</t>
  </si>
  <si>
    <t>Nguyễn Quốc</t>
  </si>
  <si>
    <t>18-02-2002</t>
  </si>
  <si>
    <t>huy.nq.62cnot@ntu.edu.vn</t>
  </si>
  <si>
    <t>Trần Nhật</t>
  </si>
  <si>
    <t>22-02-2002</t>
  </si>
  <si>
    <t>huy.tn.62cnot@ntu.edu.vn</t>
  </si>
  <si>
    <t>Lê Nguyễn Quang</t>
  </si>
  <si>
    <t>Khải</t>
  </si>
  <si>
    <t>14-06-2002</t>
  </si>
  <si>
    <t>khai.lnq.62cnot@ntu.edu.vn</t>
  </si>
  <si>
    <t>Võ Nguyễn Tuấn</t>
  </si>
  <si>
    <t>Kiệt</t>
  </si>
  <si>
    <t>06-06-2002</t>
  </si>
  <si>
    <t>kiet.vnt.62cnot@ntu.edu.vn</t>
  </si>
  <si>
    <t>Lê Xuân</t>
  </si>
  <si>
    <t>Lộc</t>
  </si>
  <si>
    <t>18-05-2002</t>
  </si>
  <si>
    <t>loc.lx.62cnot@ntu.edu.vn</t>
  </si>
  <si>
    <t>N5C (P)</t>
  </si>
  <si>
    <t>Ngô Phi</t>
  </si>
  <si>
    <t>Long</t>
  </si>
  <si>
    <t>09-07-2002</t>
  </si>
  <si>
    <t>long.np.62cnot@ntu.edu.vn</t>
  </si>
  <si>
    <t>Trần Duy</t>
  </si>
  <si>
    <t>Luân</t>
  </si>
  <si>
    <t>26-08-2002</t>
  </si>
  <si>
    <t>luan.td.62cnot@ntu.edu.vn</t>
  </si>
  <si>
    <t>Biện Đinh</t>
  </si>
  <si>
    <t>Lương</t>
  </si>
  <si>
    <t>25-03-2002</t>
  </si>
  <si>
    <t>luong.bd.62cnot@ntu.edu.vn</t>
  </si>
  <si>
    <t>Nguyễn Trọng</t>
  </si>
  <si>
    <t>Nghĩa</t>
  </si>
  <si>
    <t>21-12-2002</t>
  </si>
  <si>
    <t>nghia.ntr.62cnot@ntu.edu.vn</t>
  </si>
  <si>
    <t>Phan Trung</t>
  </si>
  <si>
    <t>Nguyên</t>
  </si>
  <si>
    <t>10-05-2002</t>
  </si>
  <si>
    <t>nguyen.pt.62cnot@ntu.edu.vn</t>
  </si>
  <si>
    <t>Trần Ngọc</t>
  </si>
  <si>
    <t>Nhân</t>
  </si>
  <si>
    <t>28-09-2002</t>
  </si>
  <si>
    <t>nhan.tn.62cnot@ntu.edu.vn</t>
  </si>
  <si>
    <t>Hoàng Văn</t>
  </si>
  <si>
    <t>Nhất</t>
  </si>
  <si>
    <t>nhat.hv.62cnot@ntu.edu.vn</t>
  </si>
  <si>
    <t>Võ Văn</t>
  </si>
  <si>
    <t>Pháp</t>
  </si>
  <si>
    <t>07-04-2002</t>
  </si>
  <si>
    <t>phap.vv.62cnot@ntu.edu.vn</t>
  </si>
  <si>
    <t>Nguyễn Thành</t>
  </si>
  <si>
    <t>Phi</t>
  </si>
  <si>
    <t>12-10-2002</t>
  </si>
  <si>
    <t>phi.nt.62cnot@ntu.edu.vn</t>
  </si>
  <si>
    <t>Huỳnh Quang</t>
  </si>
  <si>
    <t>Phong</t>
  </si>
  <si>
    <t>19-11-2002</t>
  </si>
  <si>
    <t>phong.hq.62cnot@ntu.edu.vn</t>
  </si>
  <si>
    <t>Nguyễn Thanh</t>
  </si>
  <si>
    <t>05-08-2002</t>
  </si>
  <si>
    <t>phong.nth.62cnot@ntu.edu.vn</t>
  </si>
  <si>
    <t>Lê Hoàng</t>
  </si>
  <si>
    <t>Quân</t>
  </si>
  <si>
    <t>08-12-2002</t>
  </si>
  <si>
    <t>quan.lh.62cnot@ntu.edu.vn</t>
  </si>
  <si>
    <t>Lương Thái</t>
  </si>
  <si>
    <t>Quốc</t>
  </si>
  <si>
    <t>11-09-2002</t>
  </si>
  <si>
    <t>quoc.lt.62cnot@ntu.edu.vn</t>
  </si>
  <si>
    <t>Võ Đức</t>
  </si>
  <si>
    <t>Tài</t>
  </si>
  <si>
    <t>09-03-2002</t>
  </si>
  <si>
    <t>tai.vd.62cnot@ntu.edu.vn</t>
  </si>
  <si>
    <t>Nguyễn Đình</t>
  </si>
  <si>
    <t>Tâm</t>
  </si>
  <si>
    <t>21-07-2002</t>
  </si>
  <si>
    <t>tam.nd.62cnot@ntu.edu.vn</t>
  </si>
  <si>
    <t>Huỳnh Đức Duy</t>
  </si>
  <si>
    <t>Tân</t>
  </si>
  <si>
    <t>28-12-2002</t>
  </si>
  <si>
    <t>tan.hdd.62cnot@ntu.edu.vn</t>
  </si>
  <si>
    <t>Trương Hòa</t>
  </si>
  <si>
    <t>05-12-2002</t>
  </si>
  <si>
    <t>tan.th.62cnot@ntu.edu.vn</t>
  </si>
  <si>
    <t>Đồng Hoàng</t>
  </si>
  <si>
    <t>Thân</t>
  </si>
  <si>
    <t>than.dh.62cnot@ntu.edu.vn</t>
  </si>
  <si>
    <t>Trần Công</t>
  </si>
  <si>
    <t>Thành</t>
  </si>
  <si>
    <t>07-03-2002</t>
  </si>
  <si>
    <t>thanh.tc.62cnot@ntu.edu.vn</t>
  </si>
  <si>
    <t>Trần Văn</t>
  </si>
  <si>
    <t>Thông</t>
  </si>
  <si>
    <t>25-09-2002</t>
  </si>
  <si>
    <t>thong.tv.62cnot@ntu.edu.vn</t>
  </si>
  <si>
    <t>Phan Nguyễn Văn</t>
  </si>
  <si>
    <t>Thượng</t>
  </si>
  <si>
    <t>09-08-2002</t>
  </si>
  <si>
    <t>thuong.pnv.62cnot@ntu.edu.vn</t>
  </si>
  <si>
    <t>Phan Ngọc</t>
  </si>
  <si>
    <t>Tiến</t>
  </si>
  <si>
    <t>17-08-2002</t>
  </si>
  <si>
    <t>tien.pn.62cnot@ntu.edu.vn</t>
  </si>
  <si>
    <t>Tín</t>
  </si>
  <si>
    <t>27-12-2002</t>
  </si>
  <si>
    <t>tin.n.62cnot@ntu.edu.vn</t>
  </si>
  <si>
    <t>Hồ Thế</t>
  </si>
  <si>
    <t>Toàn</t>
  </si>
  <si>
    <t>26-09-2002</t>
  </si>
  <si>
    <t>toan.ht.62cnot@ntu.edu.vn</t>
  </si>
  <si>
    <t>Phạm Duy</t>
  </si>
  <si>
    <t>Trân</t>
  </si>
  <si>
    <t>16-10-2001</t>
  </si>
  <si>
    <t>tran.pd.62cnot@ntu.edu.vn</t>
  </si>
  <si>
    <t>Nguyễn Bá</t>
  </si>
  <si>
    <t>Triệu</t>
  </si>
  <si>
    <t>02-07-2002</t>
  </si>
  <si>
    <t>trieu.nb.62cnot@ntu.edu.vn</t>
  </si>
  <si>
    <t>Nguyễn Đức</t>
  </si>
  <si>
    <t>Trọng</t>
  </si>
  <si>
    <t>07-09-2002</t>
  </si>
  <si>
    <t>trong.ndu.62cnot@ntu.edu.vn</t>
  </si>
  <si>
    <t>Cao Văn</t>
  </si>
  <si>
    <t>Trực</t>
  </si>
  <si>
    <t>05-02-2002</t>
  </si>
  <si>
    <t>truc.cv.62cnot@ntu.edu.vn</t>
  </si>
  <si>
    <t>Phan Tấn</t>
  </si>
  <si>
    <t>Trung</t>
  </si>
  <si>
    <t>03-11-2002</t>
  </si>
  <si>
    <t>trung.pt.62cnot@ntu.edu.vn</t>
  </si>
  <si>
    <t>Nguyễn Quang</t>
  </si>
  <si>
    <t>Trường</t>
  </si>
  <si>
    <t>truong.nq.62cnot@ntu.edu.vn</t>
  </si>
  <si>
    <t>Nguyễn Ngọc</t>
  </si>
  <si>
    <t>Tuấn</t>
  </si>
  <si>
    <t>13-06-2002</t>
  </si>
  <si>
    <t>tuan.nn.62cnot@ntu.edu.vn</t>
  </si>
  <si>
    <t>N5 C (T)</t>
  </si>
  <si>
    <t>Tùng</t>
  </si>
  <si>
    <t>07-05-2002</t>
  </si>
  <si>
    <t>tung.nb.62cnot@ntu.edu.vn</t>
  </si>
  <si>
    <t>Trần Thanh</t>
  </si>
  <si>
    <t>04-07-2002</t>
  </si>
  <si>
    <t>tung.tt.62qtkd@ntu.edu.vn</t>
  </si>
  <si>
    <t>Lê Thiên</t>
  </si>
  <si>
    <t>Viễn</t>
  </si>
  <si>
    <t>24-08-2002</t>
  </si>
  <si>
    <t>vien.lt.62cnot@ntu.edu.vn</t>
  </si>
  <si>
    <t>Đinh Quang</t>
  </si>
  <si>
    <t>Vinh</t>
  </si>
  <si>
    <t>03-02-2000</t>
  </si>
  <si>
    <t>vinh.dq.62cnot@ntu.edu.vn</t>
  </si>
  <si>
    <t>29-06-2002</t>
  </si>
  <si>
    <t>vinh.vv.62cnot@ntu.edu.vn</t>
  </si>
  <si>
    <t>Vũ</t>
  </si>
  <si>
    <t>23-11-2002</t>
  </si>
  <si>
    <t>vu.pn.62cnot@ntu.edu.vn</t>
  </si>
  <si>
    <t>Số SV dự thi: ..........</t>
  </si>
  <si>
    <t>Chữ ký trưởng BM/ trưởng Khoa</t>
  </si>
  <si>
    <t>Chữ ký CBCT 1</t>
  </si>
  <si>
    <t>Chữ ký CB chấm thi 1</t>
  </si>
  <si>
    <t>Số SV vắng: ..........</t>
  </si>
  <si>
    <t>(Ký, ghi rõ họ tên)</t>
  </si>
  <si>
    <t>Số bài thi: ..........</t>
  </si>
  <si>
    <t>Số tờ giấy thi: ..........</t>
  </si>
  <si>
    <t>Chữ ký CBCT 2</t>
  </si>
  <si>
    <t>Chữ ký CB chấm thi 2</t>
  </si>
  <si>
    <r>
      <rPr>
        <sz val="7"/>
        <color theme="1"/>
        <rFont val="Arial"/>
        <charset val="163"/>
        <scheme val="minor"/>
      </rPr>
      <t xml:space="preserve">Môn học: </t>
    </r>
    <r>
      <rPr>
        <b/>
        <sz val="7"/>
        <color theme="1"/>
        <rFont val="Arial"/>
        <charset val="163"/>
        <scheme val="minor"/>
      </rPr>
      <t>Đồ án kết cấu, tính toán ô tô (AUE373) / Nhóm: 62.CNOT-1</t>
    </r>
  </si>
  <si>
    <r>
      <rPr>
        <b/>
        <sz val="7"/>
        <color theme="1"/>
        <rFont val="Arial"/>
        <charset val="134"/>
        <scheme val="minor"/>
      </rPr>
      <t>f</t>
    </r>
    <r>
      <rPr>
        <vertAlign val="subscript"/>
        <sz val="7"/>
        <color theme="1"/>
        <rFont val="Arial"/>
        <charset val="134"/>
        <scheme val="minor"/>
      </rPr>
      <t>V</t>
    </r>
    <r>
      <rPr>
        <vertAlign val="subscript"/>
        <sz val="7"/>
        <color theme="1"/>
        <rFont val="Symbol"/>
        <charset val="2"/>
      </rPr>
      <t>£</t>
    </r>
    <r>
      <rPr>
        <vertAlign val="subscript"/>
        <sz val="7"/>
        <color theme="1"/>
        <rFont val="Arial"/>
        <charset val="134"/>
        <scheme val="minor"/>
      </rPr>
      <t xml:space="preserve"> 80 km/h</t>
    </r>
  </si>
  <si>
    <r>
      <rPr>
        <b/>
        <sz val="7"/>
        <color theme="1"/>
        <rFont val="Times New Roman"/>
        <charset val="134"/>
      </rPr>
      <t>φ</t>
    </r>
    <r>
      <rPr>
        <b/>
        <vertAlign val="subscript"/>
        <sz val="7"/>
        <color theme="1"/>
        <rFont val="Times New Roman"/>
        <charset val="134"/>
      </rPr>
      <t>n</t>
    </r>
  </si>
  <si>
    <r>
      <rPr>
        <b/>
        <sz val="7"/>
        <color theme="1"/>
        <rFont val="Times New Roman"/>
        <charset val="134"/>
      </rPr>
      <t>φ</t>
    </r>
    <r>
      <rPr>
        <b/>
        <vertAlign val="subscript"/>
        <sz val="7"/>
        <color theme="1"/>
        <rFont val="Times New Roman"/>
        <charset val="134"/>
      </rPr>
      <t>d</t>
    </r>
  </si>
  <si>
    <r>
      <rPr>
        <b/>
        <sz val="7"/>
        <color theme="1"/>
        <rFont val="Arial"/>
        <charset val="163"/>
        <scheme val="minor"/>
      </rPr>
      <t>L</t>
    </r>
    <r>
      <rPr>
        <b/>
        <vertAlign val="subscript"/>
        <sz val="7"/>
        <color theme="1"/>
        <rFont val="Arial"/>
        <charset val="163"/>
        <scheme val="minor"/>
      </rPr>
      <t>O</t>
    </r>
  </si>
  <si>
    <r>
      <rPr>
        <b/>
        <sz val="7"/>
        <color theme="1"/>
        <rFont val="Arial"/>
        <charset val="163"/>
        <scheme val="minor"/>
      </rPr>
      <t>W</t>
    </r>
    <r>
      <rPr>
        <b/>
        <vertAlign val="subscript"/>
        <sz val="7"/>
        <color theme="1"/>
        <rFont val="Arial"/>
        <charset val="163"/>
        <scheme val="minor"/>
      </rPr>
      <t>O</t>
    </r>
  </si>
  <si>
    <r>
      <rPr>
        <b/>
        <sz val="7"/>
        <color theme="1"/>
        <rFont val="Arial"/>
        <charset val="163"/>
        <scheme val="minor"/>
      </rPr>
      <t>H</t>
    </r>
    <r>
      <rPr>
        <b/>
        <vertAlign val="subscript"/>
        <sz val="7"/>
        <color theme="1"/>
        <rFont val="Arial"/>
        <charset val="163"/>
        <scheme val="minor"/>
      </rPr>
      <t>O</t>
    </r>
  </si>
  <si>
    <r>
      <rPr>
        <b/>
        <sz val="7"/>
        <color theme="1"/>
        <rFont val="Arial"/>
        <charset val="163"/>
        <scheme val="minor"/>
      </rPr>
      <t>G</t>
    </r>
    <r>
      <rPr>
        <b/>
        <vertAlign val="subscript"/>
        <sz val="7"/>
        <color theme="1"/>
        <rFont val="Arial"/>
        <charset val="163"/>
        <scheme val="minor"/>
      </rPr>
      <t>O</t>
    </r>
  </si>
  <si>
    <r>
      <rPr>
        <b/>
        <sz val="7"/>
        <color theme="1"/>
        <rFont val="Arial"/>
        <charset val="163"/>
        <scheme val="minor"/>
      </rPr>
      <t>G</t>
    </r>
    <r>
      <rPr>
        <b/>
        <vertAlign val="subscript"/>
        <sz val="7"/>
        <color theme="1"/>
        <rFont val="Arial"/>
        <charset val="163"/>
        <scheme val="minor"/>
      </rPr>
      <t>O1</t>
    </r>
  </si>
  <si>
    <r>
      <rPr>
        <b/>
        <sz val="7"/>
        <color theme="1"/>
        <rFont val="Arial"/>
        <charset val="163"/>
        <scheme val="minor"/>
      </rPr>
      <t>G</t>
    </r>
    <r>
      <rPr>
        <b/>
        <vertAlign val="subscript"/>
        <sz val="7"/>
        <color theme="1"/>
        <rFont val="Arial"/>
        <charset val="134"/>
        <scheme val="minor"/>
      </rPr>
      <t>o1</t>
    </r>
    <r>
      <rPr>
        <b/>
        <sz val="7"/>
        <color theme="1"/>
        <rFont val="Arial"/>
        <charset val="163"/>
        <scheme val="minor"/>
      </rPr>
      <t>= %G</t>
    </r>
    <r>
      <rPr>
        <b/>
        <vertAlign val="subscript"/>
        <sz val="7"/>
        <color theme="1"/>
        <rFont val="Arial"/>
        <charset val="163"/>
        <scheme val="minor"/>
      </rPr>
      <t>O</t>
    </r>
  </si>
  <si>
    <r>
      <rPr>
        <b/>
        <sz val="7"/>
        <color theme="1"/>
        <rFont val="Arial"/>
        <charset val="163"/>
        <scheme val="minor"/>
      </rPr>
      <t>G</t>
    </r>
    <r>
      <rPr>
        <b/>
        <vertAlign val="subscript"/>
        <sz val="7"/>
        <color theme="1"/>
        <rFont val="Arial"/>
        <charset val="163"/>
        <scheme val="minor"/>
      </rPr>
      <t>O2</t>
    </r>
  </si>
  <si>
    <r>
      <rPr>
        <b/>
        <sz val="7"/>
        <color theme="1"/>
        <rFont val="Arial"/>
        <charset val="163"/>
        <scheme val="minor"/>
      </rPr>
      <t>G</t>
    </r>
    <r>
      <rPr>
        <b/>
        <vertAlign val="subscript"/>
        <sz val="7"/>
        <color theme="1"/>
        <rFont val="Arial"/>
        <charset val="134"/>
        <scheme val="minor"/>
      </rPr>
      <t>o2</t>
    </r>
    <r>
      <rPr>
        <b/>
        <sz val="7"/>
        <color theme="1"/>
        <rFont val="Arial"/>
        <charset val="163"/>
        <scheme val="minor"/>
      </rPr>
      <t>= %G</t>
    </r>
    <r>
      <rPr>
        <b/>
        <vertAlign val="subscript"/>
        <sz val="7"/>
        <color theme="1"/>
        <rFont val="Arial"/>
        <charset val="163"/>
        <scheme val="minor"/>
      </rPr>
      <t>O</t>
    </r>
  </si>
  <si>
    <r>
      <rPr>
        <b/>
        <sz val="7"/>
        <color theme="1"/>
        <rFont val="Arial"/>
        <charset val="163"/>
        <scheme val="minor"/>
      </rPr>
      <t>G</t>
    </r>
    <r>
      <rPr>
        <b/>
        <vertAlign val="subscript"/>
        <sz val="7"/>
        <color theme="1"/>
        <rFont val="Arial"/>
        <charset val="163"/>
        <scheme val="minor"/>
      </rPr>
      <t>1</t>
    </r>
  </si>
  <si>
    <r>
      <rPr>
        <b/>
        <sz val="7"/>
        <color theme="1"/>
        <rFont val="Arial"/>
        <charset val="163"/>
        <scheme val="minor"/>
      </rPr>
      <t>G</t>
    </r>
    <r>
      <rPr>
        <b/>
        <vertAlign val="subscript"/>
        <sz val="7"/>
        <color theme="1"/>
        <rFont val="Arial"/>
        <charset val="134"/>
        <scheme val="minor"/>
      </rPr>
      <t>1</t>
    </r>
    <r>
      <rPr>
        <b/>
        <sz val="7"/>
        <color theme="1"/>
        <rFont val="Arial"/>
        <charset val="163"/>
        <scheme val="minor"/>
      </rPr>
      <t>= %G</t>
    </r>
  </si>
  <si>
    <r>
      <rPr>
        <b/>
        <sz val="7"/>
        <color theme="1"/>
        <rFont val="Arial"/>
        <charset val="163"/>
        <scheme val="minor"/>
      </rPr>
      <t>G</t>
    </r>
    <r>
      <rPr>
        <b/>
        <vertAlign val="subscript"/>
        <sz val="7"/>
        <color theme="1"/>
        <rFont val="Arial"/>
        <charset val="163"/>
        <scheme val="minor"/>
      </rPr>
      <t>2</t>
    </r>
  </si>
  <si>
    <r>
      <rPr>
        <b/>
        <sz val="7"/>
        <color theme="1"/>
        <rFont val="Arial"/>
        <charset val="163"/>
        <scheme val="minor"/>
      </rPr>
      <t>G</t>
    </r>
    <r>
      <rPr>
        <b/>
        <vertAlign val="subscript"/>
        <sz val="7"/>
        <color theme="1"/>
        <rFont val="Arial"/>
        <charset val="134"/>
        <scheme val="minor"/>
      </rPr>
      <t>2</t>
    </r>
    <r>
      <rPr>
        <b/>
        <sz val="7"/>
        <color theme="1"/>
        <rFont val="Arial"/>
        <charset val="163"/>
        <scheme val="minor"/>
      </rPr>
      <t>= %G</t>
    </r>
    <r>
      <rPr>
        <b/>
        <vertAlign val="subscript"/>
        <sz val="7"/>
        <color theme="1"/>
        <rFont val="Arial"/>
        <charset val="163"/>
        <scheme val="minor"/>
      </rPr>
      <t>O</t>
    </r>
  </si>
  <si>
    <r>
      <rPr>
        <b/>
        <sz val="7"/>
        <color theme="1"/>
        <rFont val="Arial"/>
        <charset val="163"/>
        <scheme val="minor"/>
      </rPr>
      <t>i</t>
    </r>
    <r>
      <rPr>
        <b/>
        <vertAlign val="subscript"/>
        <sz val="7"/>
        <color theme="1"/>
        <rFont val="Arial"/>
        <charset val="134"/>
        <scheme val="minor"/>
      </rPr>
      <t>h1</t>
    </r>
  </si>
  <si>
    <r>
      <rPr>
        <b/>
        <sz val="7"/>
        <color theme="1"/>
        <rFont val="Arial"/>
        <charset val="163"/>
        <scheme val="minor"/>
      </rPr>
      <t>i</t>
    </r>
    <r>
      <rPr>
        <b/>
        <vertAlign val="subscript"/>
        <sz val="7"/>
        <color theme="1"/>
        <rFont val="Arial"/>
        <charset val="134"/>
        <scheme val="minor"/>
      </rPr>
      <t>o</t>
    </r>
  </si>
  <si>
    <t>Nguyễn Tuấn</t>
  </si>
  <si>
    <t>Anh</t>
  </si>
  <si>
    <t>Đặng Hoài</t>
  </si>
  <si>
    <t>Cảnh</t>
  </si>
  <si>
    <t>Nguyễn Văn</t>
  </si>
  <si>
    <t>Cường</t>
  </si>
  <si>
    <t>Dương Trạch</t>
  </si>
  <si>
    <t>Dân</t>
  </si>
  <si>
    <t>φ</t>
  </si>
  <si>
    <t>Huỳnh Bảo</t>
  </si>
  <si>
    <t>Doanh</t>
  </si>
  <si>
    <t>Dũng</t>
  </si>
  <si>
    <t>Nguyễn Huỳnh</t>
  </si>
  <si>
    <t>Phan Văn</t>
  </si>
  <si>
    <t>Trần Huy</t>
  </si>
  <si>
    <t>Hoàng</t>
  </si>
  <si>
    <t>Võ Huy</t>
  </si>
  <si>
    <t>Hùng</t>
  </si>
  <si>
    <t>Hoàng Phúc</t>
  </si>
  <si>
    <t>Hưng</t>
  </si>
  <si>
    <t>Lưu Quang</t>
  </si>
  <si>
    <t>Phan Nhật</t>
  </si>
  <si>
    <t>Tài Hoàng Gia</t>
  </si>
  <si>
    <t>Khiêm</t>
  </si>
  <si>
    <t>Lê Tài</t>
  </si>
  <si>
    <t>Khôi</t>
  </si>
  <si>
    <t>Trần Quang</t>
  </si>
  <si>
    <t>Trần Hoàng</t>
  </si>
  <si>
    <t>Lê Đình</t>
  </si>
  <si>
    <t>Mẫn</t>
  </si>
  <si>
    <t>Nguyễn Lưu Đại</t>
  </si>
  <si>
    <t>Minh</t>
  </si>
  <si>
    <t>Nam</t>
  </si>
  <si>
    <t>Nguyễn Hữu</t>
  </si>
  <si>
    <t>Phạm Thanh</t>
  </si>
  <si>
    <t>Nhàn</t>
  </si>
  <si>
    <t>Hồ Công</t>
  </si>
  <si>
    <t>Phát</t>
  </si>
  <si>
    <t>Đỗ Duy</t>
  </si>
  <si>
    <t>Lữ Đình</t>
  </si>
  <si>
    <t>Quang</t>
  </si>
  <si>
    <t>Võ Phan Anh</t>
  </si>
  <si>
    <t>Lại Quang</t>
  </si>
  <si>
    <t>Thắng</t>
  </si>
  <si>
    <t>Trần Đức</t>
  </si>
  <si>
    <t>Thanh</t>
  </si>
  <si>
    <t>Lê Gia</t>
  </si>
  <si>
    <t>Thịnh</t>
  </si>
  <si>
    <t>Thuận</t>
  </si>
  <si>
    <t>Lê Hoài</t>
  </si>
  <si>
    <t>Thy</t>
  </si>
  <si>
    <t>Nguyễn Phan Thành</t>
  </si>
  <si>
    <t>Trí</t>
  </si>
  <si>
    <t>Lê Văn</t>
  </si>
  <si>
    <t>Trụ</t>
  </si>
  <si>
    <t>Cao Nhật</t>
  </si>
  <si>
    <t>Huỳnh Anh</t>
  </si>
  <si>
    <t>Nguyễn Xuân</t>
  </si>
  <si>
    <t>Mã Nguyễn Quốc</t>
  </si>
  <si>
    <t>Việt</t>
  </si>
  <si>
    <t>Nguyễn Nhật</t>
  </si>
  <si>
    <t>Biện Huy</t>
  </si>
  <si>
    <r>
      <rPr>
        <sz val="7"/>
        <color theme="1"/>
        <rFont val="Arial"/>
        <charset val="134"/>
        <scheme val="minor"/>
      </rPr>
      <t xml:space="preserve">0.012 </t>
    </r>
    <r>
      <rPr>
        <sz val="7"/>
        <color theme="1"/>
        <rFont val="Symbol"/>
        <charset val="2"/>
      </rPr>
      <t>¸</t>
    </r>
    <r>
      <rPr>
        <sz val="9.1"/>
        <color theme="1"/>
        <rFont val="Calibri"/>
        <charset val="134"/>
      </rPr>
      <t xml:space="preserve"> </t>
    </r>
    <r>
      <rPr>
        <sz val="7"/>
        <color theme="1"/>
        <rFont val="Arial"/>
        <charset val="134"/>
        <scheme val="minor"/>
      </rPr>
      <t>0.018</t>
    </r>
  </si>
  <si>
    <r>
      <rPr>
        <sz val="7"/>
        <color theme="1"/>
        <rFont val="Arial"/>
        <charset val="134"/>
        <scheme val="minor"/>
      </rPr>
      <t xml:space="preserve">0.7 </t>
    </r>
    <r>
      <rPr>
        <sz val="7"/>
        <color theme="1"/>
        <rFont val="Symbol"/>
        <charset val="2"/>
      </rPr>
      <t>¸</t>
    </r>
    <r>
      <rPr>
        <sz val="9.1"/>
        <color theme="1"/>
        <rFont val="Calibri"/>
        <charset val="134"/>
      </rPr>
      <t xml:space="preserve"> </t>
    </r>
    <r>
      <rPr>
        <sz val="7"/>
        <color theme="1"/>
        <rFont val="Arial"/>
        <charset val="134"/>
        <scheme val="minor"/>
      </rPr>
      <t>0.8</t>
    </r>
  </si>
  <si>
    <r>
      <rPr>
        <sz val="7"/>
        <color theme="1"/>
        <rFont val="Arial"/>
        <charset val="134"/>
        <scheme val="minor"/>
      </rPr>
      <t xml:space="preserve">a </t>
    </r>
    <r>
      <rPr>
        <sz val="7"/>
        <color theme="1"/>
        <rFont val="Symbol"/>
        <charset val="2"/>
      </rPr>
      <t>¸</t>
    </r>
    <r>
      <rPr>
        <sz val="9.1"/>
        <color theme="1"/>
        <rFont val="Calibri"/>
        <charset val="134"/>
      </rPr>
      <t xml:space="preserve"> </t>
    </r>
    <r>
      <rPr>
        <sz val="7"/>
        <color theme="1"/>
        <rFont val="Arial"/>
        <charset val="134"/>
        <scheme val="minor"/>
      </rPr>
      <t>b</t>
    </r>
  </si>
  <si>
    <t>Đường nhựa hoặc đường bêtông</t>
  </si>
  <si>
    <t>I.</t>
  </si>
  <si>
    <t xml:space="preserve"> CƠ SỞ CHỌN</t>
  </si>
  <si>
    <t xml:space="preserve"> Thông số ban đầu</t>
  </si>
  <si>
    <t>a.</t>
  </si>
  <si>
    <t xml:space="preserve"> Số lượng người, n, [người]</t>
  </si>
  <si>
    <t>b.</t>
  </si>
  <si>
    <r>
      <t xml:space="preserve"> Trọng lượng hàng hóa, G</t>
    </r>
    <r>
      <rPr>
        <vertAlign val="subscript"/>
        <sz val="11"/>
        <rFont val="Arial"/>
        <charset val="134"/>
      </rPr>
      <t>hh</t>
    </r>
    <r>
      <rPr>
        <sz val="11"/>
        <rFont val="Arial"/>
        <charset val="134"/>
      </rPr>
      <t>, [kg]</t>
    </r>
  </si>
  <si>
    <t>c.</t>
  </si>
  <si>
    <t xml:space="preserve"> Vận tốc lớn nhất, mặt đường tương ứng</t>
  </si>
  <si>
    <r>
      <t xml:space="preserve">   + Vận tốc lớn nhất, v</t>
    </r>
    <r>
      <rPr>
        <vertAlign val="subscript"/>
        <sz val="11"/>
        <rFont val="Arial"/>
        <charset val="134"/>
      </rPr>
      <t>max</t>
    </r>
    <r>
      <rPr>
        <sz val="11"/>
        <rFont val="Arial"/>
        <charset val="134"/>
      </rPr>
      <t>, [km/h]</t>
    </r>
  </si>
  <si>
    <t xml:space="preserve">   + Mặt đường tương ứng:</t>
  </si>
  <si>
    <t xml:space="preserve"> Dựa theo bảng 1, chọn mặt đường</t>
  </si>
  <si>
    <t>Bảng 1. Hệ số cản của mặt đường</t>
  </si>
  <si>
    <t>LOẠI ĐƯỜNG</t>
  </si>
  <si>
    <t>HỆ SỐ</t>
  </si>
  <si>
    <t>&amp; TÌNH TRẠNG MẶT ĐƯỜNG</t>
  </si>
  <si>
    <t>Bám</t>
  </si>
  <si>
    <r>
      <t>Cản lăn (f</t>
    </r>
    <r>
      <rPr>
        <b/>
        <i/>
        <vertAlign val="subscript"/>
        <sz val="11"/>
        <rFont val="Arial"/>
        <charset val="134"/>
      </rPr>
      <t>0</t>
    </r>
    <r>
      <rPr>
        <b/>
        <i/>
        <sz val="11"/>
        <rFont val="Arial"/>
        <charset val="134"/>
      </rPr>
      <t>) ứng với V&lt; hoặc = 80 km/h</t>
    </r>
  </si>
  <si>
    <t>(φ)</t>
  </si>
  <si>
    <t xml:space="preserve">     Đường nhựa</t>
  </si>
  <si>
    <t>0.015 ÷ 0.018</t>
  </si>
  <si>
    <t xml:space="preserve">                 hoặc đường bêtông</t>
  </si>
  <si>
    <t>0.012 ÷ 0.015</t>
  </si>
  <si>
    <t xml:space="preserve">        - Khô và sạch</t>
  </si>
  <si>
    <t>0.7 ÷ 0.8</t>
  </si>
  <si>
    <t xml:space="preserve">        - Ướt</t>
  </si>
  <si>
    <t>0.35 ÷ 0.45</t>
  </si>
  <si>
    <t xml:space="preserve">     Đường rải đá</t>
  </si>
  <si>
    <t>0.023 ÷ 0.030</t>
  </si>
  <si>
    <t xml:space="preserve">     Đường đất</t>
  </si>
  <si>
    <t xml:space="preserve">        - Pha sét, khô</t>
  </si>
  <si>
    <t>0.5 ÷ 0.6</t>
  </si>
  <si>
    <t>0.025 ÷ 0.035</t>
  </si>
  <si>
    <t xml:space="preserve">        - Ướt (sau khi mưa)</t>
  </si>
  <si>
    <t>0.2 ÷ 0.4</t>
  </si>
  <si>
    <t>0.050 ÷ 0.15</t>
  </si>
  <si>
    <t xml:space="preserve">        - Đất sau khi cày</t>
  </si>
  <si>
    <t>0.12</t>
  </si>
  <si>
    <t xml:space="preserve">     Đường cát</t>
  </si>
  <si>
    <t>0.10 ÷ 0.30</t>
  </si>
  <si>
    <t xml:space="preserve">        - Khô</t>
  </si>
  <si>
    <t>0.2 ÷ 0.3</t>
  </si>
  <si>
    <t>0.4 ÷ 0.5</t>
  </si>
  <si>
    <t xml:space="preserve"> Chọn và tính các thông số</t>
  </si>
  <si>
    <t>2.1.</t>
  </si>
  <si>
    <t xml:space="preserve"> Chủng loại xe thiết kế</t>
  </si>
  <si>
    <t xml:space="preserve"> Có các chủng loại xe như sau: con, tải, hoặc khách</t>
  </si>
  <si>
    <t>2.2.</t>
  </si>
  <si>
    <t>Trọng lượng xe</t>
  </si>
  <si>
    <r>
      <t>Trọng lượng bản thân xe, G</t>
    </r>
    <r>
      <rPr>
        <b/>
        <i/>
        <vertAlign val="subscript"/>
        <sz val="11"/>
        <rFont val="Arial"/>
        <charset val="134"/>
      </rPr>
      <t>o</t>
    </r>
    <r>
      <rPr>
        <b/>
        <i/>
        <sz val="11"/>
        <rFont val="Arial"/>
        <charset val="134"/>
      </rPr>
      <t>, [kg]</t>
    </r>
  </si>
  <si>
    <t xml:space="preserve"> Trọng lượng bản thân tương đối của từng chủng loại xe có thể tham khảo theo bảng 2 </t>
  </si>
  <si>
    <t>Bảng 2. Khoảng giá trị về trọng lượng một số chủng loại xe,</t>
  </si>
  <si>
    <t xml:space="preserve"> Trong đó:</t>
  </si>
  <si>
    <r>
      <t>Thông số về trọng lượng: bản thân (G</t>
    </r>
    <r>
      <rPr>
        <b/>
        <vertAlign val="subscript"/>
        <sz val="11"/>
        <rFont val="Arial"/>
        <charset val="163"/>
      </rPr>
      <t>o</t>
    </r>
    <r>
      <rPr>
        <b/>
        <sz val="11"/>
        <rFont val="Arial"/>
        <charset val="134"/>
      </rPr>
      <t>, G</t>
    </r>
    <r>
      <rPr>
        <b/>
        <vertAlign val="subscript"/>
        <sz val="11"/>
        <rFont val="Arial"/>
        <charset val="163"/>
      </rPr>
      <t>o1</t>
    </r>
    <r>
      <rPr>
        <b/>
        <sz val="11"/>
        <rFont val="Arial"/>
        <charset val="134"/>
      </rPr>
      <t>, G</t>
    </r>
    <r>
      <rPr>
        <b/>
        <vertAlign val="subscript"/>
        <sz val="11"/>
        <rFont val="Arial"/>
        <charset val="163"/>
      </rPr>
      <t>o2</t>
    </r>
    <r>
      <rPr>
        <b/>
        <sz val="11"/>
        <rFont val="Arial"/>
        <charset val="134"/>
      </rPr>
      <t>); xe đủ tải (G, G1, G2), kg</t>
    </r>
  </si>
  <si>
    <r>
      <t>5 chỗ (% G</t>
    </r>
    <r>
      <rPr>
        <b/>
        <vertAlign val="subscript"/>
        <sz val="11"/>
        <rFont val="Arial"/>
        <charset val="134"/>
      </rPr>
      <t>O</t>
    </r>
    <r>
      <rPr>
        <b/>
        <sz val="11"/>
        <rFont val="Arial"/>
        <charset val="134"/>
      </rPr>
      <t>)</t>
    </r>
  </si>
  <si>
    <r>
      <t>7 chỗ (% G</t>
    </r>
    <r>
      <rPr>
        <b/>
        <vertAlign val="subscript"/>
        <sz val="11"/>
        <rFont val="Arial"/>
        <charset val="134"/>
      </rPr>
      <t>O</t>
    </r>
    <r>
      <rPr>
        <b/>
        <sz val="11"/>
        <rFont val="Arial"/>
        <charset val="134"/>
      </rPr>
      <t>)</t>
    </r>
  </si>
  <si>
    <r>
      <t>16 chỗ (% G</t>
    </r>
    <r>
      <rPr>
        <b/>
        <vertAlign val="subscript"/>
        <sz val="11"/>
        <rFont val="Arial"/>
        <charset val="134"/>
      </rPr>
      <t>O</t>
    </r>
    <r>
      <rPr>
        <b/>
        <sz val="11"/>
        <rFont val="Arial"/>
        <charset val="134"/>
      </rPr>
      <t>)</t>
    </r>
  </si>
  <si>
    <r>
      <t>29 chỗ (% G</t>
    </r>
    <r>
      <rPr>
        <b/>
        <vertAlign val="subscript"/>
        <sz val="11"/>
        <rFont val="Arial"/>
        <charset val="134"/>
      </rPr>
      <t>O</t>
    </r>
    <r>
      <rPr>
        <b/>
        <sz val="11"/>
        <rFont val="Arial"/>
        <charset val="134"/>
      </rPr>
      <t>)</t>
    </r>
  </si>
  <si>
    <r>
      <t>47 chỗ (% G</t>
    </r>
    <r>
      <rPr>
        <b/>
        <vertAlign val="subscript"/>
        <sz val="11"/>
        <rFont val="Arial"/>
        <charset val="134"/>
      </rPr>
      <t>O</t>
    </r>
    <r>
      <rPr>
        <b/>
        <sz val="11"/>
        <rFont val="Arial"/>
        <charset val="134"/>
      </rPr>
      <t>)</t>
    </r>
  </si>
  <si>
    <t>Tải (% G0)</t>
  </si>
  <si>
    <r>
      <t xml:space="preserve"> G</t>
    </r>
    <r>
      <rPr>
        <b/>
        <vertAlign val="subscript"/>
        <sz val="11"/>
        <rFont val="Arial"/>
        <charset val="134"/>
      </rPr>
      <t>o</t>
    </r>
  </si>
  <si>
    <t>1030 ÷ 2935</t>
  </si>
  <si>
    <t>1115 ÷ 2675</t>
  </si>
  <si>
    <t>1600 ÷ 3420</t>
  </si>
  <si>
    <t>2025 ÷ 8525</t>
  </si>
  <si>
    <r>
      <t xml:space="preserve">10600 </t>
    </r>
    <r>
      <rPr>
        <b/>
        <sz val="11"/>
        <rFont val="Times New Roman"/>
        <charset val="134"/>
      </rPr>
      <t>÷</t>
    </r>
    <r>
      <rPr>
        <b/>
        <sz val="11"/>
        <rFont val="Arial"/>
        <charset val="134"/>
        <scheme val="minor"/>
      </rPr>
      <t xml:space="preserve"> 12850</t>
    </r>
  </si>
  <si>
    <t>1745 ÷ 6400</t>
  </si>
  <si>
    <r>
      <t xml:space="preserve"> G</t>
    </r>
    <r>
      <rPr>
        <b/>
        <vertAlign val="subscript"/>
        <sz val="11"/>
        <rFont val="Arial"/>
        <charset val="134"/>
      </rPr>
      <t>o1</t>
    </r>
    <r>
      <rPr>
        <b/>
        <sz val="11"/>
        <rFont val="Arial"/>
        <charset val="134"/>
      </rPr>
      <t>%</t>
    </r>
  </si>
  <si>
    <t>47 ÷ 63</t>
  </si>
  <si>
    <t>40 ÷ 70</t>
  </si>
  <si>
    <t>40 ÷ 60</t>
  </si>
  <si>
    <t>31 ÷ 59</t>
  </si>
  <si>
    <r>
      <t xml:space="preserve">28 </t>
    </r>
    <r>
      <rPr>
        <b/>
        <sz val="11"/>
        <rFont val="Times New Roman"/>
        <charset val="134"/>
      </rPr>
      <t>÷</t>
    </r>
    <r>
      <rPr>
        <b/>
        <sz val="11"/>
        <rFont val="Arial"/>
        <charset val="134"/>
        <scheme val="minor"/>
      </rPr>
      <t xml:space="preserve"> 38</t>
    </r>
  </si>
  <si>
    <t>28 ÷ 74</t>
  </si>
  <si>
    <r>
      <t xml:space="preserve"> G</t>
    </r>
    <r>
      <rPr>
        <b/>
        <vertAlign val="subscript"/>
        <sz val="11"/>
        <rFont val="Arial"/>
        <charset val="134"/>
      </rPr>
      <t>o2</t>
    </r>
    <r>
      <rPr>
        <b/>
        <sz val="11"/>
        <rFont val="Arial"/>
        <charset val="134"/>
      </rPr>
      <t>%</t>
    </r>
  </si>
  <si>
    <t>37 ÷ 53</t>
  </si>
  <si>
    <t>30 ÷ 60</t>
  </si>
  <si>
    <t>41 ÷ 69</t>
  </si>
  <si>
    <r>
      <t xml:space="preserve">62 </t>
    </r>
    <r>
      <rPr>
        <b/>
        <sz val="11"/>
        <rFont val="Times New Roman"/>
        <charset val="134"/>
      </rPr>
      <t>÷</t>
    </r>
    <r>
      <rPr>
        <b/>
        <sz val="11"/>
        <rFont val="Arial"/>
        <charset val="134"/>
        <scheme val="minor"/>
      </rPr>
      <t xml:space="preserve"> 72</t>
    </r>
  </si>
  <si>
    <t>27 ÷ 72</t>
  </si>
  <si>
    <t xml:space="preserve"> G</t>
  </si>
  <si>
    <r>
      <t xml:space="preserve"> G</t>
    </r>
    <r>
      <rPr>
        <b/>
        <vertAlign val="subscript"/>
        <sz val="11"/>
        <rFont val="Arial"/>
        <charset val="134"/>
      </rPr>
      <t>1</t>
    </r>
    <r>
      <rPr>
        <b/>
        <sz val="11"/>
        <rFont val="Arial"/>
        <charset val="134"/>
      </rPr>
      <t>%</t>
    </r>
  </si>
  <si>
    <t>33 ÷ 56</t>
  </si>
  <si>
    <t>40 ÷ 72</t>
  </si>
  <si>
    <t>30 ÷ 56</t>
  </si>
  <si>
    <t>36 ÷ 44</t>
  </si>
  <si>
    <r>
      <t xml:space="preserve">34 </t>
    </r>
    <r>
      <rPr>
        <b/>
        <sz val="11"/>
        <rFont val="Times New Roman"/>
        <charset val="134"/>
      </rPr>
      <t>÷</t>
    </r>
    <r>
      <rPr>
        <b/>
        <sz val="11"/>
        <rFont val="Arial"/>
        <charset val="134"/>
        <scheme val="minor"/>
      </rPr>
      <t xml:space="preserve"> 38</t>
    </r>
  </si>
  <si>
    <t>21 ÷ 48</t>
  </si>
  <si>
    <r>
      <t xml:space="preserve"> G</t>
    </r>
    <r>
      <rPr>
        <b/>
        <vertAlign val="subscript"/>
        <sz val="11"/>
        <rFont val="Arial"/>
        <charset val="134"/>
      </rPr>
      <t>2</t>
    </r>
    <r>
      <rPr>
        <b/>
        <sz val="11"/>
        <rFont val="Arial"/>
        <charset val="134"/>
      </rPr>
      <t>%</t>
    </r>
  </si>
  <si>
    <t>44 ÷ 67</t>
  </si>
  <si>
    <t>27 ÷ 60</t>
  </si>
  <si>
    <t>44 ÷ 70</t>
  </si>
  <si>
    <t>56 ÷ 64</t>
  </si>
  <si>
    <r>
      <t xml:space="preserve">62 </t>
    </r>
    <r>
      <rPr>
        <b/>
        <sz val="11"/>
        <rFont val="Times New Roman"/>
        <charset val="134"/>
      </rPr>
      <t>÷</t>
    </r>
    <r>
      <rPr>
        <b/>
        <sz val="11"/>
        <rFont val="Arial"/>
        <charset val="134"/>
        <scheme val="minor"/>
      </rPr>
      <t xml:space="preserve"> 66</t>
    </r>
  </si>
  <si>
    <t>52 ÷ 79</t>
  </si>
  <si>
    <r>
      <t xml:space="preserve"> + Trọng lượng bản thân xe, G</t>
    </r>
    <r>
      <rPr>
        <vertAlign val="subscript"/>
        <sz val="11"/>
        <rFont val="Arial"/>
        <charset val="134"/>
      </rPr>
      <t>o</t>
    </r>
    <r>
      <rPr>
        <sz val="11"/>
        <rFont val="Arial"/>
        <charset val="134"/>
      </rPr>
      <t>, [kg]</t>
    </r>
  </si>
  <si>
    <r>
      <t xml:space="preserve"> + Phần trăm (%) G</t>
    </r>
    <r>
      <rPr>
        <vertAlign val="subscript"/>
        <sz val="11"/>
        <rFont val="Arial"/>
        <charset val="134"/>
      </rPr>
      <t>o</t>
    </r>
    <r>
      <rPr>
        <sz val="11"/>
        <rFont val="Arial"/>
        <charset val="134"/>
      </rPr>
      <t xml:space="preserve"> phân cho phía trục cầu trước, G</t>
    </r>
    <r>
      <rPr>
        <vertAlign val="subscript"/>
        <sz val="11"/>
        <rFont val="Arial"/>
        <charset val="134"/>
      </rPr>
      <t>o1</t>
    </r>
    <r>
      <rPr>
        <sz val="11"/>
        <rFont val="Arial"/>
        <charset val="134"/>
      </rPr>
      <t>%;</t>
    </r>
  </si>
  <si>
    <r>
      <t xml:space="preserve"> + Phần trăm (%) G</t>
    </r>
    <r>
      <rPr>
        <vertAlign val="subscript"/>
        <sz val="11"/>
        <rFont val="Arial"/>
        <charset val="134"/>
      </rPr>
      <t>o</t>
    </r>
    <r>
      <rPr>
        <sz val="11"/>
        <rFont val="Arial"/>
        <charset val="134"/>
      </rPr>
      <t xml:space="preserve"> phân cho phía trục cầu sau, G</t>
    </r>
    <r>
      <rPr>
        <vertAlign val="subscript"/>
        <sz val="11"/>
        <rFont val="Arial"/>
        <charset val="134"/>
      </rPr>
      <t>o2</t>
    </r>
    <r>
      <rPr>
        <sz val="11"/>
        <rFont val="Arial"/>
        <charset val="134"/>
      </rPr>
      <t>%;</t>
    </r>
  </si>
  <si>
    <r>
      <t xml:space="preserve">Trong thiết kế tính toán ô tô thì người ta thường áp dụng sự phân bố tải trọng lên cầu sau và trước theo tỉ lệ sau: - </t>
    </r>
    <r>
      <rPr>
        <b/>
        <sz val="11"/>
        <rFont val="Arial"/>
        <charset val="134"/>
        <scheme val="minor"/>
      </rPr>
      <t>Đối với xe du lịch: Cầu sau 50% , cầu trước 50%.</t>
    </r>
    <r>
      <rPr>
        <sz val="11"/>
        <rFont val="Arial"/>
        <charset val="134"/>
        <scheme val="minor"/>
      </rPr>
      <t xml:space="preserve"> </t>
    </r>
    <r>
      <rPr>
        <b/>
        <sz val="11"/>
        <rFont val="Arial"/>
        <charset val="134"/>
        <scheme val="minor"/>
      </rPr>
      <t>- Đối với xe tải và xe khách: Cầu sau 65-70% , cầu trước 30-35%</t>
    </r>
    <r>
      <rPr>
        <sz val="11"/>
        <rFont val="Arial"/>
        <charset val="134"/>
        <scheme val="minor"/>
      </rPr>
      <t>.3</t>
    </r>
  </si>
  <si>
    <t xml:space="preserve"> + Trọng lượng xe đủ tải, G, [kg]</t>
  </si>
  <si>
    <r>
      <t xml:space="preserve"> + Phần trăm (%) G phân cho phía trục cầu trước, G</t>
    </r>
    <r>
      <rPr>
        <vertAlign val="subscript"/>
        <sz val="11"/>
        <rFont val="Arial"/>
        <charset val="134"/>
      </rPr>
      <t>1</t>
    </r>
    <r>
      <rPr>
        <sz val="11"/>
        <rFont val="Arial"/>
        <charset val="134"/>
      </rPr>
      <t>%;</t>
    </r>
  </si>
  <si>
    <r>
      <t xml:space="preserve"> + Phần trăm (%) G phân cho phía trục cầu sau, G</t>
    </r>
    <r>
      <rPr>
        <vertAlign val="subscript"/>
        <sz val="11"/>
        <rFont val="Arial"/>
        <charset val="134"/>
      </rPr>
      <t>2</t>
    </r>
    <r>
      <rPr>
        <sz val="11"/>
        <rFont val="Arial"/>
        <charset val="134"/>
      </rPr>
      <t>%;</t>
    </r>
  </si>
  <si>
    <r>
      <t xml:space="preserve"> Với, 100% G</t>
    </r>
    <r>
      <rPr>
        <vertAlign val="subscript"/>
        <sz val="11"/>
        <rFont val="Arial"/>
        <charset val="134"/>
      </rPr>
      <t>o</t>
    </r>
    <r>
      <rPr>
        <sz val="11"/>
        <rFont val="Arial"/>
        <charset val="134"/>
      </rPr>
      <t xml:space="preserve"> = (G</t>
    </r>
    <r>
      <rPr>
        <vertAlign val="subscript"/>
        <sz val="11"/>
        <rFont val="Arial"/>
        <charset val="134"/>
      </rPr>
      <t>o1</t>
    </r>
    <r>
      <rPr>
        <sz val="11"/>
        <rFont val="Arial"/>
        <charset val="134"/>
      </rPr>
      <t xml:space="preserve"> + G</t>
    </r>
    <r>
      <rPr>
        <vertAlign val="subscript"/>
        <sz val="11"/>
        <rFont val="Arial"/>
        <charset val="134"/>
      </rPr>
      <t>o2</t>
    </r>
    <r>
      <rPr>
        <sz val="11"/>
        <rFont val="Arial"/>
        <charset val="134"/>
      </rPr>
      <t>)%</t>
    </r>
  </si>
  <si>
    <r>
      <t xml:space="preserve"> Tải trọng hữu ích, G</t>
    </r>
    <r>
      <rPr>
        <b/>
        <i/>
        <vertAlign val="subscript"/>
        <sz val="11"/>
        <rFont val="Arial"/>
        <charset val="134"/>
      </rPr>
      <t>e</t>
    </r>
    <r>
      <rPr>
        <b/>
        <i/>
        <sz val="11"/>
        <rFont val="Arial"/>
        <charset val="134"/>
      </rPr>
      <t>, [kg]</t>
    </r>
  </si>
  <si>
    <r>
      <t xml:space="preserve"> G</t>
    </r>
    <r>
      <rPr>
        <vertAlign val="subscript"/>
        <sz val="11"/>
        <rFont val="Arial"/>
        <charset val="134"/>
      </rPr>
      <t xml:space="preserve">e </t>
    </r>
    <r>
      <rPr>
        <sz val="11"/>
        <rFont val="Arial"/>
        <charset val="134"/>
      </rPr>
      <t>được xác định qua biểu thức:</t>
    </r>
  </si>
  <si>
    <r>
      <t xml:space="preserve"> G</t>
    </r>
    <r>
      <rPr>
        <vertAlign val="subscript"/>
        <sz val="11"/>
        <rFont val="Arial"/>
        <charset val="134"/>
      </rPr>
      <t xml:space="preserve">e </t>
    </r>
    <r>
      <rPr>
        <sz val="11"/>
        <rFont val="Arial"/>
        <charset val="134"/>
      </rPr>
      <t>= (G</t>
    </r>
    <r>
      <rPr>
        <vertAlign val="subscript"/>
        <sz val="11"/>
        <rFont val="Arial"/>
        <charset val="134"/>
      </rPr>
      <t xml:space="preserve">AP </t>
    </r>
    <r>
      <rPr>
        <sz val="11"/>
        <rFont val="Arial"/>
        <charset val="134"/>
      </rPr>
      <t>+ G</t>
    </r>
    <r>
      <rPr>
        <vertAlign val="subscript"/>
        <sz val="11"/>
        <rFont val="Arial"/>
        <charset val="134"/>
      </rPr>
      <t>hh</t>
    </r>
    <r>
      <rPr>
        <sz val="11"/>
        <rFont val="Arial"/>
        <charset val="134"/>
      </rPr>
      <t>), [kg]</t>
    </r>
  </si>
  <si>
    <t xml:space="preserve"> + Trọng lượng người và hành lý xách tay</t>
  </si>
  <si>
    <r>
      <t xml:space="preserve"> Trọng lượng người và hành lý xách tay - G</t>
    </r>
    <r>
      <rPr>
        <vertAlign val="subscript"/>
        <sz val="11"/>
        <rFont val="Arial"/>
        <charset val="134"/>
      </rPr>
      <t xml:space="preserve">AP </t>
    </r>
    <r>
      <rPr>
        <sz val="11"/>
        <rFont val="Arial"/>
        <charset val="134"/>
      </rPr>
      <t>- được xác định bằng biểu thức:</t>
    </r>
  </si>
  <si>
    <r>
      <t xml:space="preserve"> G</t>
    </r>
    <r>
      <rPr>
        <vertAlign val="subscript"/>
        <sz val="11"/>
        <rFont val="Arial"/>
        <charset val="134"/>
      </rPr>
      <t xml:space="preserve">AP </t>
    </r>
    <r>
      <rPr>
        <sz val="11"/>
        <rFont val="Arial"/>
        <charset val="134"/>
      </rPr>
      <t>= (G</t>
    </r>
    <r>
      <rPr>
        <vertAlign val="subscript"/>
        <sz val="11"/>
        <rFont val="Arial"/>
        <charset val="134"/>
      </rPr>
      <t>p</t>
    </r>
    <r>
      <rPr>
        <sz val="11"/>
        <rFont val="Arial"/>
        <charset val="134"/>
      </rPr>
      <t xml:space="preserve"> + G</t>
    </r>
    <r>
      <rPr>
        <vertAlign val="subscript"/>
        <sz val="11"/>
        <rFont val="Arial"/>
        <charset val="134"/>
      </rPr>
      <t>hl/p</t>
    </r>
    <r>
      <rPr>
        <sz val="11"/>
        <rFont val="Arial"/>
        <charset val="134"/>
      </rPr>
      <t>).n, [kg]</t>
    </r>
  </si>
  <si>
    <r>
      <t xml:space="preserve"> - Trọng lượng trung bình 1 người [G</t>
    </r>
    <r>
      <rPr>
        <vertAlign val="subscript"/>
        <sz val="11"/>
        <rFont val="Arial"/>
        <charset val="134"/>
      </rPr>
      <t>p</t>
    </r>
    <r>
      <rPr>
        <sz val="11"/>
        <rFont val="Arial"/>
        <charset val="134"/>
      </rPr>
      <t>], kg =</t>
    </r>
  </si>
  <si>
    <r>
      <t xml:space="preserve">(65 </t>
    </r>
    <r>
      <rPr>
        <sz val="11"/>
        <rFont val="Times New Roman"/>
        <charset val="134"/>
      </rPr>
      <t>÷</t>
    </r>
    <r>
      <rPr>
        <sz val="11"/>
        <rFont val="Arial"/>
        <charset val="134"/>
      </rPr>
      <t xml:space="preserve"> 75)</t>
    </r>
  </si>
  <si>
    <r>
      <t xml:space="preserve"> - Trọng lượng hành lý trung bình cho 1 người [G</t>
    </r>
    <r>
      <rPr>
        <vertAlign val="subscript"/>
        <sz val="11"/>
        <rFont val="Arial"/>
        <charset val="134"/>
      </rPr>
      <t>hl/p</t>
    </r>
    <r>
      <rPr>
        <sz val="11"/>
        <rFont val="Arial"/>
        <charset val="134"/>
      </rPr>
      <t>], kg =</t>
    </r>
  </si>
  <si>
    <r>
      <t xml:space="preserve">(5 </t>
    </r>
    <r>
      <rPr>
        <sz val="11"/>
        <rFont val="Times New Roman"/>
        <charset val="134"/>
      </rPr>
      <t>÷</t>
    </r>
    <r>
      <rPr>
        <sz val="11"/>
        <rFont val="Arial"/>
        <charset val="134"/>
      </rPr>
      <t xml:space="preserve"> 10)</t>
    </r>
  </si>
  <si>
    <t xml:space="preserve"> - Số lượng người tham gia, n, [người]</t>
  </si>
  <si>
    <r>
      <t xml:space="preserve"> Trọng lượng được chọn cho 1 người, hành lý, G</t>
    </r>
    <r>
      <rPr>
        <vertAlign val="subscript"/>
        <sz val="11"/>
        <rFont val="Arial"/>
        <charset val="134"/>
      </rPr>
      <t>AP</t>
    </r>
    <r>
      <rPr>
        <sz val="11"/>
        <rFont val="Arial"/>
        <charset val="134"/>
      </rPr>
      <t>, [kg]</t>
    </r>
  </si>
  <si>
    <t xml:space="preserve"> + Trọng lượng hàng hóa</t>
  </si>
  <si>
    <r>
      <t xml:space="preserve"> Trọng lượng hàng hóa - G</t>
    </r>
    <r>
      <rPr>
        <vertAlign val="subscript"/>
        <sz val="11"/>
        <rFont val="Arial"/>
        <charset val="134"/>
      </rPr>
      <t>hh</t>
    </r>
    <r>
      <rPr>
        <sz val="11"/>
        <rFont val="Arial"/>
        <charset val="134"/>
      </rPr>
      <t xml:space="preserve"> - thuộc thông số đầu vào. </t>
    </r>
  </si>
  <si>
    <t xml:space="preserve"> Trọng lượng xe đủ tải, G, [kg]</t>
  </si>
  <si>
    <t xml:space="preserve"> G được xác định bởi biểu thức:</t>
  </si>
  <si>
    <r>
      <t xml:space="preserve"> G</t>
    </r>
    <r>
      <rPr>
        <vertAlign val="subscript"/>
        <sz val="11"/>
        <rFont val="Arial"/>
        <charset val="134"/>
      </rPr>
      <t xml:space="preserve"> </t>
    </r>
    <r>
      <rPr>
        <sz val="11"/>
        <rFont val="Arial"/>
        <charset val="134"/>
      </rPr>
      <t>= (G</t>
    </r>
    <r>
      <rPr>
        <vertAlign val="subscript"/>
        <sz val="11"/>
        <rFont val="Arial"/>
        <charset val="134"/>
      </rPr>
      <t>o</t>
    </r>
    <r>
      <rPr>
        <sz val="11"/>
        <rFont val="Arial"/>
        <charset val="134"/>
      </rPr>
      <t xml:space="preserve"> + G</t>
    </r>
    <r>
      <rPr>
        <vertAlign val="subscript"/>
        <sz val="11"/>
        <rFont val="Arial"/>
        <charset val="134"/>
      </rPr>
      <t>e</t>
    </r>
    <r>
      <rPr>
        <sz val="11"/>
        <rFont val="Arial"/>
        <charset val="134"/>
      </rPr>
      <t>), [kg]</t>
    </r>
  </si>
  <si>
    <t>2.3.</t>
  </si>
  <si>
    <t xml:space="preserve"> Vận tốc ứng mặt đường</t>
  </si>
  <si>
    <r>
      <t xml:space="preserve"> Vận tốc nhỏ nhất, v</t>
    </r>
    <r>
      <rPr>
        <b/>
        <i/>
        <vertAlign val="subscript"/>
        <sz val="11"/>
        <rFont val="Arial"/>
        <charset val="134"/>
      </rPr>
      <t>min</t>
    </r>
    <r>
      <rPr>
        <b/>
        <i/>
        <sz val="11"/>
        <rFont val="Arial"/>
        <charset val="134"/>
      </rPr>
      <t>, [m/s]</t>
    </r>
  </si>
  <si>
    <r>
      <t xml:space="preserve"> Thông số v</t>
    </r>
    <r>
      <rPr>
        <vertAlign val="subscript"/>
        <sz val="11"/>
        <rFont val="Arial"/>
        <charset val="163"/>
      </rPr>
      <t>min</t>
    </r>
    <r>
      <rPr>
        <sz val="11"/>
        <rFont val="Arial"/>
        <charset val="163"/>
      </rPr>
      <t xml:space="preserve"> liên quan đến:</t>
    </r>
  </si>
  <si>
    <t xml:space="preserve"> - Loại mặt đường xe di chuyển theo bảng1;</t>
  </si>
  <si>
    <t xml:space="preserve"> - Chủng loại xe theo bảng 3</t>
  </si>
  <si>
    <r>
      <t xml:space="preserve"> Bảng 3. Khoảng giá trị v</t>
    </r>
    <r>
      <rPr>
        <b/>
        <vertAlign val="subscript"/>
        <sz val="11"/>
        <rFont val="Arial"/>
        <charset val="134"/>
      </rPr>
      <t>min</t>
    </r>
    <r>
      <rPr>
        <b/>
        <sz val="11"/>
        <rFont val="Arial"/>
        <charset val="134"/>
      </rPr>
      <t xml:space="preserve"> theo chủng loại</t>
    </r>
  </si>
  <si>
    <t>CHỦNG LOẠI XE</t>
  </si>
  <si>
    <r>
      <t>v</t>
    </r>
    <r>
      <rPr>
        <b/>
        <vertAlign val="subscript"/>
        <sz val="13"/>
        <rFont val="Times New Roman"/>
        <charset val="163"/>
      </rPr>
      <t>min</t>
    </r>
    <r>
      <rPr>
        <b/>
        <sz val="13"/>
        <rFont val="Times New Roman"/>
        <charset val="163"/>
      </rPr>
      <t xml:space="preserve"> (km/h)</t>
    </r>
  </si>
  <si>
    <t>Con, khách cỡ nhỏ</t>
  </si>
  <si>
    <t>5 ÷ 7</t>
  </si>
  <si>
    <t>Tải, khách cỡ trung</t>
  </si>
  <si>
    <t>4 ÷ 5</t>
  </si>
  <si>
    <t>Tải lớn, Sơ mi rơ moóc</t>
  </si>
  <si>
    <t>2 ÷ 3</t>
  </si>
  <si>
    <r>
      <t xml:space="preserve"> Vận tốc lớn nhất - v</t>
    </r>
    <r>
      <rPr>
        <b/>
        <i/>
        <vertAlign val="subscript"/>
        <sz val="11"/>
        <rFont val="Arial"/>
        <charset val="134"/>
      </rPr>
      <t>max</t>
    </r>
    <r>
      <rPr>
        <b/>
        <i/>
        <sz val="11"/>
        <rFont val="Arial"/>
        <charset val="134"/>
      </rPr>
      <t xml:space="preserve"> - mặt đường tương ứng</t>
    </r>
  </si>
  <si>
    <r>
      <t xml:space="preserve"> + Vận tốc lớn nhất phụ thuộc vào thông số yêu cầu ban đầu, </t>
    </r>
    <r>
      <rPr>
        <b/>
        <sz val="11"/>
        <rFont val="Arial"/>
        <charset val="134"/>
      </rPr>
      <t>v</t>
    </r>
    <r>
      <rPr>
        <b/>
        <vertAlign val="subscript"/>
        <sz val="11"/>
        <rFont val="Arial"/>
        <charset val="134"/>
      </rPr>
      <t>max</t>
    </r>
    <r>
      <rPr>
        <sz val="11"/>
        <rFont val="Arial"/>
        <charset val="134"/>
      </rPr>
      <t>, [km/h]</t>
    </r>
  </si>
  <si>
    <t xml:space="preserve"> + Mặt đường tương ứng</t>
  </si>
  <si>
    <r>
      <t xml:space="preserve"> Các thông số của loại mặt đường ứng làm ảnh hưởng đến xe di chuyển có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 đó là:</t>
    </r>
  </si>
  <si>
    <t xml:space="preserve"> - Độ dốc mặt đường (i) thường chọn thuộc khoảng [i] =</t>
  </si>
  <si>
    <t>(0.005 ÷ 0.015)</t>
  </si>
  <si>
    <t xml:space="preserve"> Và dựa theo bảng 1, có 2 thông số:</t>
  </si>
  <si>
    <r>
      <t xml:space="preserve">  Hệ số cản lăn ứng với vận tốc </t>
    </r>
    <r>
      <rPr>
        <sz val="11"/>
        <rFont val="Symbol"/>
        <charset val="2"/>
      </rPr>
      <t>£</t>
    </r>
    <r>
      <rPr>
        <sz val="11"/>
        <rFont val="Arial"/>
        <charset val="134"/>
      </rPr>
      <t xml:space="preserve"> 80 km/h, f</t>
    </r>
    <r>
      <rPr>
        <vertAlign val="subscript"/>
        <sz val="11"/>
        <rFont val="Calibri Light"/>
        <charset val="134"/>
      </rPr>
      <t>v</t>
    </r>
    <r>
      <rPr>
        <vertAlign val="subscript"/>
        <sz val="11"/>
        <rFont val="Symbol"/>
        <charset val="2"/>
      </rPr>
      <t>£</t>
    </r>
    <r>
      <rPr>
        <vertAlign val="subscript"/>
        <sz val="11"/>
        <rFont val="Arial"/>
        <charset val="134"/>
      </rPr>
      <t>80km/h</t>
    </r>
    <r>
      <rPr>
        <sz val="11"/>
        <rFont val="Arial"/>
        <charset val="134"/>
      </rPr>
      <t>;</t>
    </r>
  </si>
  <si>
    <r>
      <t xml:space="preserve">  Hệ số bám của các bánh xe chủ động với mặt đường, </t>
    </r>
    <r>
      <rPr>
        <sz val="11"/>
        <rFont val="Times New Roman"/>
        <charset val="134"/>
      </rPr>
      <t>φ.</t>
    </r>
  </si>
  <si>
    <t xml:space="preserve"> Chú ý:</t>
  </si>
  <si>
    <r>
      <t xml:space="preserve"> Đối với mặt đường nhựa hoặc bê tông - khô, thường thuộc khoảng, [f</t>
    </r>
    <r>
      <rPr>
        <vertAlign val="subscript"/>
        <sz val="11"/>
        <rFont val="Calibri Light"/>
        <charset val="134"/>
      </rPr>
      <t>v</t>
    </r>
    <r>
      <rPr>
        <vertAlign val="subscript"/>
        <sz val="11"/>
        <rFont val="Symbol"/>
        <charset val="2"/>
      </rPr>
      <t>£</t>
    </r>
    <r>
      <rPr>
        <vertAlign val="subscript"/>
        <sz val="11"/>
        <rFont val="Arial"/>
        <charset val="134"/>
      </rPr>
      <t>80km/h</t>
    </r>
    <r>
      <rPr>
        <sz val="11"/>
        <rFont val="Arial"/>
        <charset val="134"/>
      </rPr>
      <t>] =</t>
    </r>
  </si>
  <si>
    <t>(0,012 ÷ 0,018)</t>
  </si>
  <si>
    <t xml:space="preserve"> Và giá trị hệ số cản lăn sẽ biến đổi khi tốc độ xe lớn hơn (&gt;) 80 km/h và được tính theo biểu thức:</t>
  </si>
  <si>
    <r>
      <t xml:space="preserve"> fv</t>
    </r>
    <r>
      <rPr>
        <vertAlign val="subscript"/>
        <sz val="11"/>
        <rFont val="Arial"/>
        <charset val="134"/>
      </rPr>
      <t>max</t>
    </r>
    <r>
      <rPr>
        <sz val="11"/>
        <rFont val="Arial"/>
        <charset val="134"/>
      </rPr>
      <t xml:space="preserve"> = (f</t>
    </r>
    <r>
      <rPr>
        <vertAlign val="subscript"/>
        <sz val="11"/>
        <rFont val="Arial"/>
        <charset val="134"/>
      </rPr>
      <t>v</t>
    </r>
    <r>
      <rPr>
        <vertAlign val="subscript"/>
        <sz val="11"/>
        <rFont val="Symbol"/>
        <charset val="2"/>
      </rPr>
      <t>£</t>
    </r>
    <r>
      <rPr>
        <vertAlign val="subscript"/>
        <sz val="11"/>
        <rFont val="Arial"/>
        <charset val="134"/>
      </rPr>
      <t>80 km/h</t>
    </r>
    <r>
      <rPr>
        <sz val="11"/>
        <rFont val="Arial"/>
        <charset val="134"/>
      </rPr>
      <t>).(1+v</t>
    </r>
    <r>
      <rPr>
        <vertAlign val="superscript"/>
        <sz val="11"/>
        <rFont val="Arial"/>
        <charset val="134"/>
      </rPr>
      <t>2</t>
    </r>
    <r>
      <rPr>
        <vertAlign val="subscript"/>
        <sz val="11"/>
        <rFont val="Arial"/>
        <charset val="134"/>
      </rPr>
      <t>max</t>
    </r>
    <r>
      <rPr>
        <sz val="11"/>
        <rFont val="Arial"/>
        <charset val="134"/>
      </rPr>
      <t>)/1500</t>
    </r>
  </si>
  <si>
    <r>
      <t xml:space="preserve"> - Hệ số bám (φ) thuộc khoảng [</t>
    </r>
    <r>
      <rPr>
        <sz val="11"/>
        <rFont val="Times New Roman"/>
        <charset val="134"/>
      </rPr>
      <t>φ]</t>
    </r>
    <r>
      <rPr>
        <sz val="11"/>
        <rFont val="Arial"/>
        <charset val="134"/>
      </rPr>
      <t xml:space="preserve"> = (0,6 ÷ 0,8)</t>
    </r>
  </si>
  <si>
    <t>2.4.</t>
  </si>
  <si>
    <t xml:space="preserve"> Nhân tố khí động học</t>
  </si>
  <si>
    <t xml:space="preserve"> Kích thước xe</t>
  </si>
  <si>
    <t xml:space="preserve"> Tùy thuộc vào từng chủng loại xe, khoảng thông số về kích thước sẽ tham khảo dựa theo bảng 4</t>
  </si>
  <si>
    <t>Bảng 4. Khoảng thông số về kích thước sẽ tùy thuộc vào từng chủng loại xe,</t>
  </si>
  <si>
    <t>5 chỗ</t>
  </si>
  <si>
    <t>7 chỗ</t>
  </si>
  <si>
    <t>16 chỗ</t>
  </si>
  <si>
    <t>29 chỗ</t>
  </si>
  <si>
    <t>47 chỗ</t>
  </si>
  <si>
    <t>tải</t>
  </si>
  <si>
    <t xml:space="preserve">L, </t>
  </si>
  <si>
    <t>2550 ÷ 3270</t>
  </si>
  <si>
    <t>2380 ÷ 3025</t>
  </si>
  <si>
    <t>2555 ÷ 3950</t>
  </si>
  <si>
    <t>3900 ÷ 4260</t>
  </si>
  <si>
    <r>
      <t xml:space="preserve">5950 </t>
    </r>
    <r>
      <rPr>
        <b/>
        <sz val="11"/>
        <rFont val="Times New Roman"/>
        <charset val="134"/>
      </rPr>
      <t>÷</t>
    </r>
    <r>
      <rPr>
        <b/>
        <sz val="11"/>
        <rFont val="Arial"/>
        <charset val="134"/>
        <scheme val="minor"/>
      </rPr>
      <t xml:space="preserve"> 6200</t>
    </r>
  </si>
  <si>
    <t>2640 ÷ 6650</t>
  </si>
  <si>
    <t>W(F)</t>
  </si>
  <si>
    <t>1030 ÷ 1967</t>
  </si>
  <si>
    <t>1420 ÷ 1730</t>
  </si>
  <si>
    <t>1475 ÷ 1760</t>
  </si>
  <si>
    <t>1665 ÷ 2050</t>
  </si>
  <si>
    <r>
      <t xml:space="preserve">2010 </t>
    </r>
    <r>
      <rPr>
        <b/>
        <sz val="11"/>
        <rFont val="Times New Roman"/>
        <charset val="134"/>
      </rPr>
      <t>÷</t>
    </r>
    <r>
      <rPr>
        <b/>
        <sz val="11"/>
        <rFont val="Arial"/>
        <charset val="134"/>
        <scheme val="minor"/>
      </rPr>
      <t xml:space="preserve"> 2092</t>
    </r>
  </si>
  <si>
    <t>1385 ÷ 1910</t>
  </si>
  <si>
    <r>
      <t>L</t>
    </r>
    <r>
      <rPr>
        <b/>
        <vertAlign val="subscript"/>
        <sz val="11"/>
        <rFont val="Arial"/>
        <charset val="134"/>
      </rPr>
      <t>o</t>
    </r>
  </si>
  <si>
    <t>4070 ÷ 5362</t>
  </si>
  <si>
    <t>4025 ÷ 5100</t>
  </si>
  <si>
    <t>4695 ÷ 7080</t>
  </si>
  <si>
    <t>6990 ÷ 8730</t>
  </si>
  <si>
    <r>
      <t xml:space="preserve">11880 </t>
    </r>
    <r>
      <rPr>
        <b/>
        <sz val="11"/>
        <rFont val="Times New Roman"/>
        <charset val="134"/>
      </rPr>
      <t>÷</t>
    </r>
    <r>
      <rPr>
        <b/>
        <sz val="11"/>
        <rFont val="Arial"/>
        <charset val="134"/>
        <scheme val="minor"/>
      </rPr>
      <t xml:space="preserve"> 12200</t>
    </r>
  </si>
  <si>
    <t>5235 ÷ 10270</t>
  </si>
  <si>
    <r>
      <t>W</t>
    </r>
    <r>
      <rPr>
        <b/>
        <vertAlign val="subscript"/>
        <sz val="11"/>
        <rFont val="Arial"/>
        <charset val="134"/>
      </rPr>
      <t>o</t>
    </r>
  </si>
  <si>
    <t>1560 ÷ 2075</t>
  </si>
  <si>
    <t>1485 ÷ 2176</t>
  </si>
  <si>
    <t>1695 ÷ 2098</t>
  </si>
  <si>
    <t>1873 ÷ 2480</t>
  </si>
  <si>
    <r>
      <t xml:space="preserve">2490 </t>
    </r>
    <r>
      <rPr>
        <b/>
        <sz val="11"/>
        <rFont val="Times New Roman"/>
        <charset val="134"/>
      </rPr>
      <t>÷</t>
    </r>
    <r>
      <rPr>
        <b/>
        <sz val="11"/>
        <rFont val="Arial"/>
        <charset val="134"/>
        <scheme val="minor"/>
      </rPr>
      <t xml:space="preserve"> 2945</t>
    </r>
  </si>
  <si>
    <t>1760 ÷ 2500</t>
  </si>
  <si>
    <r>
      <t>H</t>
    </r>
    <r>
      <rPr>
        <b/>
        <vertAlign val="subscript"/>
        <sz val="11"/>
        <rFont val="Arial"/>
        <charset val="134"/>
      </rPr>
      <t>o</t>
    </r>
  </si>
  <si>
    <t>1416 ÷ 1965</t>
  </si>
  <si>
    <t>1490 ÷ 1990</t>
  </si>
  <si>
    <t>1980 ÷ 2940</t>
  </si>
  <si>
    <t>1724 ÷ 3390</t>
  </si>
  <si>
    <r>
      <t xml:space="preserve">3480 </t>
    </r>
    <r>
      <rPr>
        <b/>
        <sz val="11"/>
        <rFont val="Times New Roman"/>
        <charset val="134"/>
      </rPr>
      <t>÷</t>
    </r>
    <r>
      <rPr>
        <b/>
        <sz val="11"/>
        <rFont val="Arial"/>
        <charset val="134"/>
        <scheme val="minor"/>
      </rPr>
      <t xml:space="preserve"> 3690</t>
    </r>
  </si>
  <si>
    <t>2000 ÷ 3210</t>
  </si>
  <si>
    <t xml:space="preserve"> L - chiều dài cơ sở, mm;</t>
  </si>
  <si>
    <t xml:space="preserve"> W(F) - vệt bánh xe phía trước, mm;</t>
  </si>
  <si>
    <r>
      <t xml:space="preserve"> L</t>
    </r>
    <r>
      <rPr>
        <vertAlign val="subscript"/>
        <sz val="11"/>
        <rFont val="Arial"/>
        <charset val="134"/>
      </rPr>
      <t>o</t>
    </r>
    <r>
      <rPr>
        <sz val="11"/>
        <rFont val="Arial"/>
        <charset val="134"/>
      </rPr>
      <t xml:space="preserve"> - chiều dài bao  mm;</t>
    </r>
  </si>
  <si>
    <r>
      <t xml:space="preserve"> W</t>
    </r>
    <r>
      <rPr>
        <vertAlign val="subscript"/>
        <sz val="11"/>
        <rFont val="Arial"/>
        <charset val="134"/>
      </rPr>
      <t xml:space="preserve">o </t>
    </r>
    <r>
      <rPr>
        <sz val="11"/>
        <rFont val="Arial"/>
        <charset val="134"/>
      </rPr>
      <t>- chiều rộng bao, mm;</t>
    </r>
  </si>
  <si>
    <r>
      <t xml:space="preserve"> H</t>
    </r>
    <r>
      <rPr>
        <vertAlign val="subscript"/>
        <sz val="11"/>
        <rFont val="Arial"/>
        <charset val="134"/>
      </rPr>
      <t xml:space="preserve">o </t>
    </r>
    <r>
      <rPr>
        <sz val="11"/>
        <rFont val="Arial"/>
        <charset val="134"/>
      </rPr>
      <t>- chiều cao bao, mm.</t>
    </r>
  </si>
  <si>
    <t xml:space="preserve"> Tùy thuộc từng chủng loại xe, các khoảng giá trị, như:</t>
  </si>
  <si>
    <r>
      <t xml:space="preserve"> F - diện tích cản chính diện, m</t>
    </r>
    <r>
      <rPr>
        <vertAlign val="superscript"/>
        <sz val="11"/>
        <rFont val="Arial"/>
        <charset val="134"/>
      </rPr>
      <t>2</t>
    </r>
    <r>
      <rPr>
        <sz val="11"/>
        <rFont val="Arial"/>
        <charset val="134"/>
      </rPr>
      <t>;</t>
    </r>
  </si>
  <si>
    <r>
      <t xml:space="preserve"> K - hệ số cản khí động học, Ns</t>
    </r>
    <r>
      <rPr>
        <vertAlign val="superscript"/>
        <sz val="11"/>
        <rFont val="Arial"/>
        <charset val="134"/>
      </rPr>
      <t>2</t>
    </r>
    <r>
      <rPr>
        <sz val="11"/>
        <rFont val="Arial"/>
        <charset val="134"/>
      </rPr>
      <t>/m</t>
    </r>
    <r>
      <rPr>
        <vertAlign val="superscript"/>
        <sz val="11"/>
        <rFont val="Arial"/>
        <charset val="134"/>
      </rPr>
      <t>4</t>
    </r>
    <r>
      <rPr>
        <sz val="11"/>
        <rFont val="Arial"/>
        <charset val="134"/>
      </rPr>
      <t>;</t>
    </r>
  </si>
  <si>
    <r>
      <t xml:space="preserve"> W - nhân tố khí động học,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</si>
  <si>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 xml:space="preserve"> Tất cả các thông số trên dựa theo bảng 5.</t>
  </si>
  <si>
    <t xml:space="preserve">  Nhân tố khí động học (W) là tích số giữa diện tích cản chính diện (F) của xe với hệ số cản khí động học (K), được thể hiện qua biểu thức:</t>
  </si>
  <si>
    <r>
      <t xml:space="preserve"> W = K.F,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</si>
  <si>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Bảng 5. Các hệ số K, F, và W các chủng loại ô tô</t>
  </si>
  <si>
    <t>CHỦNG LOẠI Ô TÔ</t>
  </si>
  <si>
    <r>
      <t xml:space="preserve">K </t>
    </r>
    <r>
      <rPr>
        <i/>
        <sz val="11"/>
        <rFont val="Arial"/>
        <charset val="134"/>
      </rPr>
      <t>(Ns²/m</t>
    </r>
    <r>
      <rPr>
        <i/>
        <vertAlign val="superscript"/>
        <sz val="11"/>
        <rFont val="Arial"/>
        <charset val="134"/>
      </rPr>
      <t>4)</t>
    </r>
  </si>
  <si>
    <r>
      <t xml:space="preserve">F </t>
    </r>
    <r>
      <rPr>
        <i/>
        <sz val="11"/>
        <rFont val="Arial"/>
        <charset val="134"/>
      </rPr>
      <t>(m²)</t>
    </r>
  </si>
  <si>
    <r>
      <t xml:space="preserve">W </t>
    </r>
    <r>
      <rPr>
        <i/>
        <sz val="11"/>
        <rFont val="Arial"/>
        <charset val="134"/>
      </rPr>
      <t>(Ns²/m²)</t>
    </r>
  </si>
  <si>
    <t xml:space="preserve">     Ô tô con</t>
  </si>
  <si>
    <t xml:space="preserve">         - Vỏ kín</t>
  </si>
  <si>
    <t>0.20 ÷ 0.35</t>
  </si>
  <si>
    <t>1.6 ÷ 2.8</t>
  </si>
  <si>
    <t>0.3 ÷ 0.9</t>
  </si>
  <si>
    <t xml:space="preserve">         - Vỏ hở</t>
  </si>
  <si>
    <t>0.40 ÷ 0.50</t>
  </si>
  <si>
    <t>1.5 ÷ 2.0</t>
  </si>
  <si>
    <t>0.6 ÷ 1.0</t>
  </si>
  <si>
    <t xml:space="preserve">     Ô tô tải</t>
  </si>
  <si>
    <t>0.60 ÷ 0.70</t>
  </si>
  <si>
    <t>3.0 ÷ 5.0</t>
  </si>
  <si>
    <t>1.8 ÷ 3.5</t>
  </si>
  <si>
    <t xml:space="preserve">     Ô tô khách (vỏ loại toa tàu)</t>
  </si>
  <si>
    <t>0.25 ÷ 0.4</t>
  </si>
  <si>
    <t>4.5 ÷ 6.5</t>
  </si>
  <si>
    <t>1.0 ÷ 2.6</t>
  </si>
  <si>
    <t xml:space="preserve">     Ô tô đua</t>
  </si>
  <si>
    <t>0.13 ÷ 0.15</t>
  </si>
  <si>
    <t>1.0 ÷ 1.3</t>
  </si>
  <si>
    <t>0.13 ÷ 0.18</t>
  </si>
  <si>
    <t>2.5.</t>
  </si>
  <si>
    <t xml:space="preserve"> Động cơ đốt trong</t>
  </si>
  <si>
    <t xml:space="preserve"> Vị trí, đặt phương động cơ đốt trong, nhiên liệu sử dụng</t>
  </si>
  <si>
    <t xml:space="preserve"> + Vị trí ĐCĐT có thể đặt ở: </t>
  </si>
  <si>
    <t xml:space="preserve"> - Phía trước hoặc sau trục trước;</t>
  </si>
  <si>
    <t xml:space="preserve"> - Phía trước hoặc sau trục sau;</t>
  </si>
  <si>
    <t xml:space="preserve"> - Khoảng giữa trục trước và sau.</t>
  </si>
  <si>
    <t xml:space="preserve"> + Phương dọc ĐCĐT, có thể đặt theo phương dọc hoặc phương ngang của xe</t>
  </si>
  <si>
    <t xml:space="preserve"> + Nhiên liệu sử dụng, có thể xăng hoặc diesel</t>
  </si>
  <si>
    <t xml:space="preserve"> Số vòng quay động cơ </t>
  </si>
  <si>
    <r>
      <t xml:space="preserve"> Số vòng quay nhỏ nhất (n</t>
    </r>
    <r>
      <rPr>
        <vertAlign val="subscript"/>
        <sz val="11"/>
        <rFont val="Arial"/>
        <charset val="134"/>
      </rPr>
      <t>min</t>
    </r>
    <r>
      <rPr>
        <sz val="11"/>
        <rFont val="Arial"/>
        <charset val="134"/>
      </rPr>
      <t>), số vòng quay lớn nhất (n</t>
    </r>
    <r>
      <rPr>
        <vertAlign val="subscript"/>
        <sz val="11"/>
        <rFont val="Arial"/>
        <charset val="134"/>
      </rPr>
      <t>max</t>
    </r>
    <r>
      <rPr>
        <sz val="11"/>
        <rFont val="Arial"/>
        <charset val="134"/>
      </rPr>
      <t>) phụ thuộc vào hệ thống nhiên liệu:</t>
    </r>
  </si>
  <si>
    <t xml:space="preserve"> + Nhiên liệu ĐCĐT sử dụng;</t>
  </si>
  <si>
    <t xml:space="preserve"> + Có hay không có bộ hạn chế số vòng quay trong hệ thống nhiên liệu.</t>
  </si>
  <si>
    <t xml:space="preserve"> Dựa theo bảng 6, có các khoảng giá trị:</t>
  </si>
  <si>
    <r>
      <t xml:space="preserve"> n</t>
    </r>
    <r>
      <rPr>
        <vertAlign val="subscript"/>
        <sz val="11"/>
        <rFont val="Arial"/>
        <charset val="134"/>
      </rPr>
      <t xml:space="preserve">min </t>
    </r>
    <r>
      <rPr>
        <sz val="11"/>
        <rFont val="Arial"/>
        <charset val="134"/>
      </rPr>
      <t>- số vòng quay nhỏ nhất, vòng/phút (v/p);</t>
    </r>
  </si>
  <si>
    <r>
      <t xml:space="preserve"> n</t>
    </r>
    <r>
      <rPr>
        <vertAlign val="subscript"/>
        <sz val="11"/>
        <rFont val="Arial"/>
        <charset val="134"/>
      </rPr>
      <t xml:space="preserve">max </t>
    </r>
    <r>
      <rPr>
        <sz val="11"/>
        <rFont val="Arial"/>
        <charset val="134"/>
      </rPr>
      <t>- số vòng quay lớn nhất, v/p;</t>
    </r>
  </si>
  <si>
    <r>
      <t xml:space="preserve"> n</t>
    </r>
    <r>
      <rPr>
        <vertAlign val="subscript"/>
        <sz val="11"/>
        <rFont val="Arial"/>
        <charset val="134"/>
      </rPr>
      <t xml:space="preserve">N  </t>
    </r>
    <r>
      <rPr>
        <sz val="11"/>
        <rFont val="Arial"/>
        <charset val="134"/>
      </rPr>
      <t>- số vòng quay ứng với công suất lớn nhất, v/p;</t>
    </r>
  </si>
  <si>
    <r>
      <t xml:space="preserve"> Hệ số theo thực nghiệm [λ] là tỷ số giữa số vòng quay lớn nhất (n</t>
    </r>
    <r>
      <rPr>
        <vertAlign val="subscript"/>
        <sz val="11"/>
        <rFont val="Arial"/>
        <charset val="134"/>
      </rPr>
      <t>max</t>
    </r>
    <r>
      <rPr>
        <sz val="11"/>
        <rFont val="Arial"/>
        <charset val="134"/>
      </rPr>
      <t>) với số vòng quay ứng với công suất lớn nhất (n</t>
    </r>
    <r>
      <rPr>
        <vertAlign val="subscript"/>
        <sz val="11"/>
        <rFont val="Arial"/>
        <charset val="134"/>
      </rPr>
      <t>N</t>
    </r>
    <r>
      <rPr>
        <sz val="11"/>
        <rFont val="Arial"/>
        <charset val="134"/>
      </rPr>
      <t>), tức: [λ] = (n</t>
    </r>
    <r>
      <rPr>
        <vertAlign val="subscript"/>
        <sz val="11"/>
        <rFont val="Arial"/>
        <charset val="134"/>
      </rPr>
      <t>max</t>
    </r>
    <r>
      <rPr>
        <sz val="11"/>
        <rFont val="Arial"/>
        <charset val="134"/>
      </rPr>
      <t>/n</t>
    </r>
    <r>
      <rPr>
        <vertAlign val="subscript"/>
        <sz val="11"/>
        <rFont val="Arial"/>
        <charset val="134"/>
      </rPr>
      <t>N</t>
    </r>
    <r>
      <rPr>
        <sz val="11"/>
        <rFont val="Arial"/>
        <charset val="134"/>
      </rPr>
      <t>)</t>
    </r>
  </si>
  <si>
    <r>
      <t>Bảng 6. Các khoảng giá trị số vòng quay và hệ số theo thực nghiệm (λ = n</t>
    </r>
    <r>
      <rPr>
        <b/>
        <vertAlign val="subscript"/>
        <sz val="13"/>
        <rFont val="Arial"/>
        <charset val="163"/>
        <scheme val="minor"/>
      </rPr>
      <t>max</t>
    </r>
    <r>
      <rPr>
        <b/>
        <sz val="13"/>
        <rFont val="Arial"/>
        <charset val="163"/>
        <scheme val="minor"/>
      </rPr>
      <t>/n</t>
    </r>
    <r>
      <rPr>
        <b/>
        <vertAlign val="subscript"/>
        <sz val="13"/>
        <rFont val="Arial"/>
        <charset val="163"/>
        <scheme val="minor"/>
      </rPr>
      <t>N</t>
    </r>
    <r>
      <rPr>
        <b/>
        <sz val="13"/>
        <rFont val="Arial"/>
        <charset val="163"/>
        <scheme val="minor"/>
      </rPr>
      <t xml:space="preserve"> ) liên quan đến nhiên liệu sử dụng và Bộ phận hạn chế số vòng quay ĐCĐT</t>
    </r>
  </si>
  <si>
    <t>NHIÊN LIỆU</t>
  </si>
  <si>
    <t>BỘ HẠN CHẾ SỐ VÒNG QUAY</t>
  </si>
  <si>
    <t xml:space="preserve">LIÊN QUAN </t>
  </si>
  <si>
    <t>SỬ DỤNG</t>
  </si>
  <si>
    <t>ĐẾN SỐ VÒNG QUAY ĐCĐT</t>
  </si>
  <si>
    <t>Không</t>
  </si>
  <si>
    <t>Có</t>
  </si>
  <si>
    <r>
      <t>n</t>
    </r>
    <r>
      <rPr>
        <sz val="8"/>
        <rFont val="Times New Roman"/>
        <charset val="134"/>
      </rPr>
      <t>min</t>
    </r>
    <r>
      <rPr>
        <sz val="13"/>
        <rFont val="Times New Roman"/>
        <charset val="134"/>
      </rPr>
      <t xml:space="preserve"> </t>
    </r>
    <r>
      <rPr>
        <i/>
        <sz val="13"/>
        <rFont val="Times New Roman"/>
        <charset val="134"/>
      </rPr>
      <t>(vg/ph)</t>
    </r>
  </si>
  <si>
    <r>
      <t>n</t>
    </r>
    <r>
      <rPr>
        <sz val="8"/>
        <rFont val="Times New Roman"/>
        <charset val="134"/>
      </rPr>
      <t>max</t>
    </r>
    <r>
      <rPr>
        <sz val="13"/>
        <rFont val="Times New Roman"/>
        <charset val="134"/>
      </rPr>
      <t xml:space="preserve"> </t>
    </r>
    <r>
      <rPr>
        <i/>
        <sz val="13"/>
        <rFont val="Times New Roman"/>
        <charset val="134"/>
      </rPr>
      <t>(vg/ph)</t>
    </r>
  </si>
  <si>
    <r>
      <t>λ</t>
    </r>
    <r>
      <rPr>
        <sz val="13"/>
        <rFont val="Times New Roman"/>
        <charset val="134"/>
      </rPr>
      <t xml:space="preserve"> = </t>
    </r>
    <r>
      <rPr>
        <b/>
        <sz val="13"/>
        <rFont val="Times New Roman"/>
        <charset val="134"/>
      </rPr>
      <t>n</t>
    </r>
    <r>
      <rPr>
        <sz val="8"/>
        <rFont val="Times New Roman"/>
        <charset val="134"/>
      </rPr>
      <t>max</t>
    </r>
    <r>
      <rPr>
        <sz val="13"/>
        <rFont val="Times New Roman"/>
        <charset val="134"/>
      </rPr>
      <t>/</t>
    </r>
    <r>
      <rPr>
        <b/>
        <sz val="13"/>
        <rFont val="Times New Roman"/>
        <charset val="134"/>
      </rPr>
      <t>n</t>
    </r>
    <r>
      <rPr>
        <sz val="6"/>
        <rFont val="Times New Roman"/>
        <charset val="134"/>
      </rPr>
      <t>N</t>
    </r>
  </si>
  <si>
    <t>X</t>
  </si>
  <si>
    <t>600 ÷ 1100</t>
  </si>
  <si>
    <t>5000 ÷ 7000</t>
  </si>
  <si>
    <t>1.1 ÷ 1.3</t>
  </si>
  <si>
    <t>500 ÷ 600</t>
  </si>
  <si>
    <t>2600 ÷ 3500</t>
  </si>
  <si>
    <t>0.8 ÷ 0.9</t>
  </si>
  <si>
    <t>2000 ÷ 2600</t>
  </si>
  <si>
    <t xml:space="preserve"> Hệ số thực nghiệm</t>
  </si>
  <si>
    <r>
      <t xml:space="preserve"> Khi xác định công suất Nv</t>
    </r>
    <r>
      <rPr>
        <vertAlign val="subscript"/>
        <sz val="11"/>
        <rFont val="Arial"/>
        <charset val="134"/>
      </rPr>
      <t>max</t>
    </r>
    <r>
      <rPr>
        <sz val="11"/>
        <rFont val="Arial"/>
        <charset val="134"/>
      </rPr>
      <t xml:space="preserve"> của ĐCĐT ứng với v</t>
    </r>
    <r>
      <rPr>
        <vertAlign val="subscript"/>
        <sz val="11"/>
        <rFont val="Arial"/>
        <charset val="134"/>
      </rPr>
      <t>max</t>
    </r>
    <r>
      <rPr>
        <sz val="11"/>
        <rFont val="Arial"/>
        <charset val="134"/>
      </rPr>
      <t xml:space="preserve"> của xe, có liên quan các hệ số thực nghiệm a, b, c. Chọn giá trị các hệ số này phụ thuộc vào:</t>
    </r>
  </si>
  <si>
    <t xml:space="preserve"> + Nhiên liệu sử dụng cho ĐCĐT</t>
  </si>
  <si>
    <t xml:space="preserve"> + Số kỳ của ĐCĐT, có thể 2 hoặc 4</t>
  </si>
  <si>
    <t xml:space="preserve"> + Buồng đốt ĐCĐT, có thể là loại trực tiếp, dự bị, hoặc xoáy lốc</t>
  </si>
  <si>
    <t xml:space="preserve"> Với số kỳ của ĐCĐT, biết được nhiên liệu sử dụng, và loại buồng đốt, thì các hệ số thức nghiệm a, b, c được thể hiện theo bảng 7</t>
  </si>
  <si>
    <t>Bảng 7. Các hệ số thực nghiệm a, b, c</t>
  </si>
  <si>
    <t>Sử dụng</t>
  </si>
  <si>
    <t>Kỳ</t>
  </si>
  <si>
    <t>Buồng cháy</t>
  </si>
  <si>
    <t>Các hệ số thực nghiệm</t>
  </si>
  <si>
    <t>nhiên liệu</t>
  </si>
  <si>
    <t>a</t>
  </si>
  <si>
    <t>b</t>
  </si>
  <si>
    <t>c</t>
  </si>
  <si>
    <t>Trực tiếp</t>
  </si>
  <si>
    <t>Dự bị</t>
  </si>
  <si>
    <t>Xoáy lốc</t>
  </si>
  <si>
    <t>2.6.</t>
  </si>
  <si>
    <t>Khung sườn và thân xe</t>
  </si>
  <si>
    <t xml:space="preserve"> Khung sườn và thân xe, có thể:</t>
  </si>
  <si>
    <t xml:space="preserve"> - Tách rời thông thường</t>
  </si>
  <si>
    <t xml:space="preserve"> - Nguyên khối</t>
  </si>
  <si>
    <t xml:space="preserve"> - Bán nguyên khối</t>
  </si>
  <si>
    <t>2.7.</t>
  </si>
  <si>
    <t xml:space="preserve"> Hệ thống treo xe</t>
  </si>
  <si>
    <t xml:space="preserve"> Phía trước</t>
  </si>
  <si>
    <t xml:space="preserve"> + Hệ thống treo, có thể phụ thuộc hoặc độc lập</t>
  </si>
  <si>
    <t xml:space="preserve"> + Giữ hướng, có thể là đòn nằm ngang, dọc hoặc xiên</t>
  </si>
  <si>
    <t xml:space="preserve"> + Đàn hồi, có thể là lò xo; nhíp (đơn và đa); thanh xoắn; đệm cao su; túi khí</t>
  </si>
  <si>
    <t xml:space="preserve"> </t>
  </si>
  <si>
    <t xml:space="preserve"> + Giảm chấn, có thể là loại 1 và 2 ống lồng vào nhau</t>
  </si>
  <si>
    <t xml:space="preserve"> Phía sau</t>
  </si>
  <si>
    <t>2.8.</t>
  </si>
  <si>
    <t xml:space="preserve"> Bánh xe</t>
  </si>
  <si>
    <t xml:space="preserve"> Trọng lượng bám các bánh xe</t>
  </si>
  <si>
    <r>
      <t xml:space="preserve"> Trọng lượng bám của xe (G</t>
    </r>
    <r>
      <rPr>
        <sz val="11"/>
        <rFont val="Times New Roman"/>
        <charset val="134"/>
      </rPr>
      <t>φ</t>
    </r>
    <r>
      <rPr>
        <sz val="11"/>
        <rFont val="Arial"/>
        <charset val="134"/>
      </rPr>
      <t>), tức trọng lượng bản thân xe (tự trọng) đặt lên điểm tiếp xúc với mặt đường của các bánh xe chủ động ở phía trục cầu trước, hoặc/và sau.</t>
    </r>
  </si>
  <si>
    <t>Nó phụ thuộc vào cách chọn:</t>
  </si>
  <si>
    <t xml:space="preserve"> + Công thức bánh xe (A x B)</t>
  </si>
  <si>
    <t xml:space="preserve"> + Vị trí "B" ở phía trục cầu trước, hoặc/và sau</t>
  </si>
  <si>
    <r>
      <t xml:space="preserve"> + Trọng lượng bản thân xe - G</t>
    </r>
    <r>
      <rPr>
        <vertAlign val="subscript"/>
        <sz val="11"/>
        <rFont val="Arial"/>
        <charset val="134"/>
      </rPr>
      <t xml:space="preserve">o </t>
    </r>
    <r>
      <rPr>
        <sz val="11"/>
        <rFont val="Arial"/>
        <charset val="134"/>
      </rPr>
      <t>- đặt:</t>
    </r>
  </si>
  <si>
    <r>
      <t xml:space="preserve">   - Lên các bánh xe trục cầu phía trước, G</t>
    </r>
    <r>
      <rPr>
        <vertAlign val="subscript"/>
        <sz val="11"/>
        <rFont val="Arial"/>
        <charset val="134"/>
      </rPr>
      <t>o1</t>
    </r>
    <r>
      <rPr>
        <sz val="11"/>
        <rFont val="Arial"/>
        <charset val="134"/>
      </rPr>
      <t>, [kg]</t>
    </r>
  </si>
  <si>
    <r>
      <t xml:space="preserve">   - Lên các bánh xe trục cầu phía sau, G</t>
    </r>
    <r>
      <rPr>
        <vertAlign val="subscript"/>
        <sz val="11"/>
        <rFont val="Arial"/>
        <charset val="134"/>
      </rPr>
      <t>o2</t>
    </r>
    <r>
      <rPr>
        <sz val="11"/>
        <rFont val="Arial"/>
        <charset val="134"/>
      </rPr>
      <t>, [kg]</t>
    </r>
  </si>
  <si>
    <r>
      <t xml:space="preserve"> Như vậy, xác định được trọng lượng bám (G</t>
    </r>
    <r>
      <rPr>
        <vertAlign val="subscript"/>
        <sz val="11"/>
        <rFont val="Arial"/>
        <charset val="134"/>
      </rPr>
      <t>φ</t>
    </r>
    <r>
      <rPr>
        <sz val="11"/>
        <rFont val="Arial"/>
        <charset val="134"/>
      </rPr>
      <t>) của xe</t>
    </r>
  </si>
  <si>
    <t xml:space="preserve"> Chọn lốp xe</t>
  </si>
  <si>
    <r>
      <t xml:space="preserve"> + Bán kính thiết kế, r</t>
    </r>
    <r>
      <rPr>
        <vertAlign val="subscript"/>
        <sz val="11"/>
        <rFont val="Arial"/>
        <charset val="134"/>
      </rPr>
      <t>o</t>
    </r>
    <r>
      <rPr>
        <sz val="11"/>
        <rFont val="Arial"/>
        <charset val="134"/>
      </rPr>
      <t>, [mm]</t>
    </r>
  </si>
  <si>
    <t xml:space="preserve"> Lốp xe được chọn, phụ thuộc vào:</t>
  </si>
  <si>
    <t xml:space="preserve"> - Trọng lượng xe đủ tải (G) đặt lên điểm tiếp xúc với mặt đường của các bánh xe ở phía trục cầu trước, hoặc/và sau có giá trị lớn nhất;</t>
  </si>
  <si>
    <r>
      <t xml:space="preserve"> - v</t>
    </r>
    <r>
      <rPr>
        <vertAlign val="subscript"/>
        <sz val="11"/>
        <rFont val="Arial"/>
        <charset val="134"/>
      </rPr>
      <t>max</t>
    </r>
    <r>
      <rPr>
        <sz val="11"/>
        <rFont val="Arial"/>
        <charset val="134"/>
      </rPr>
      <t xml:space="preserve"> của xe;</t>
    </r>
  </si>
  <si>
    <r>
      <t xml:space="preserve"> Sau khi chọn thông số lốp xe, sẽ xác định bán kính thiết kế của lốp (r</t>
    </r>
    <r>
      <rPr>
        <vertAlign val="subscript"/>
        <sz val="11"/>
        <rFont val="Arial"/>
        <charset val="134"/>
      </rPr>
      <t>o</t>
    </r>
    <r>
      <rPr>
        <sz val="11"/>
        <rFont val="Arial"/>
        <charset val="134"/>
      </rPr>
      <t>)</t>
    </r>
  </si>
  <si>
    <r>
      <t xml:space="preserve"> + Bán kính lăn, r</t>
    </r>
    <r>
      <rPr>
        <vertAlign val="subscript"/>
        <sz val="11"/>
        <rFont val="Arial"/>
        <charset val="134"/>
      </rPr>
      <t>b</t>
    </r>
    <r>
      <rPr>
        <sz val="11"/>
        <rFont val="Arial"/>
        <charset val="134"/>
      </rPr>
      <t xml:space="preserve">, [mm] </t>
    </r>
  </si>
  <si>
    <r>
      <t xml:space="preserve"> Dự vào r</t>
    </r>
    <r>
      <rPr>
        <vertAlign val="subscript"/>
        <sz val="11"/>
        <rFont val="Arial"/>
        <charset val="134"/>
      </rPr>
      <t>o</t>
    </r>
    <r>
      <rPr>
        <sz val="11"/>
        <rFont val="Arial"/>
        <charset val="134"/>
      </rPr>
      <t xml:space="preserve"> và áp suất lốp xe (λ), sẽ xác định được r</t>
    </r>
    <r>
      <rPr>
        <vertAlign val="subscript"/>
        <sz val="11"/>
        <rFont val="Arial"/>
        <charset val="134"/>
      </rPr>
      <t>b</t>
    </r>
    <r>
      <rPr>
        <sz val="11"/>
        <rFont val="Arial"/>
        <charset val="134"/>
      </rPr>
      <t xml:space="preserve"> theo biểu thức sau:</t>
    </r>
  </si>
  <si>
    <r>
      <t xml:space="preserve"> r</t>
    </r>
    <r>
      <rPr>
        <vertAlign val="subscript"/>
        <sz val="11"/>
        <rFont val="Arial"/>
        <charset val="134"/>
      </rPr>
      <t>b</t>
    </r>
    <r>
      <rPr>
        <sz val="11"/>
        <rFont val="Arial"/>
        <charset val="134"/>
      </rPr>
      <t xml:space="preserve"> = </t>
    </r>
    <r>
      <rPr>
        <sz val="11"/>
        <rFont val="Times New Roman"/>
        <charset val="134"/>
      </rPr>
      <t>λ</t>
    </r>
    <r>
      <rPr>
        <sz val="11"/>
        <rFont val="Arial"/>
        <charset val="134"/>
      </rPr>
      <t>.r</t>
    </r>
    <r>
      <rPr>
        <vertAlign val="subscript"/>
        <sz val="11"/>
        <rFont val="Arial"/>
        <charset val="134"/>
      </rPr>
      <t>o</t>
    </r>
    <r>
      <rPr>
        <sz val="11"/>
        <rFont val="Arial"/>
        <charset val="134"/>
      </rPr>
      <t>, [mm]</t>
    </r>
  </si>
  <si>
    <t xml:space="preserve"> Việc chọn áp suất cho lốp xe dựa vào chủng loại xe, nếu:</t>
  </si>
  <si>
    <t xml:space="preserve">     - Xe khách hay xe tải, chọn áp suất thấp, λ = (0.930 ÷ 0.935)</t>
  </si>
  <si>
    <t xml:space="preserve">     - Xe con, chọn áp suất cao, λ = (0.945 ÷ 0.950)</t>
  </si>
  <si>
    <t>2.9.</t>
  </si>
  <si>
    <t xml:space="preserve"> Hệ thống truyền lực tổng quát xe</t>
  </si>
  <si>
    <t xml:space="preserve"> Tổng thành tổng quát</t>
  </si>
  <si>
    <t xml:space="preserve"> Bao gồm:</t>
  </si>
  <si>
    <r>
      <t xml:space="preserve"> 1. Ly hợp: hiệu suất, </t>
    </r>
    <r>
      <rPr>
        <b/>
        <sz val="11"/>
        <rFont val="Arial"/>
        <charset val="134"/>
      </rPr>
      <t>η</t>
    </r>
    <r>
      <rPr>
        <b/>
        <vertAlign val="subscript"/>
        <sz val="11"/>
        <rFont val="Arial"/>
        <charset val="134"/>
      </rPr>
      <t>lh</t>
    </r>
    <r>
      <rPr>
        <sz val="11"/>
        <rFont val="Arial"/>
        <charset val="134"/>
      </rPr>
      <t xml:space="preserve">; </t>
    </r>
  </si>
  <si>
    <t xml:space="preserve"> 2. Cụm hộp số</t>
  </si>
  <si>
    <t xml:space="preserve"> a. Hộp số chính</t>
  </si>
  <si>
    <r>
      <t xml:space="preserve">   - Hiệu suất, </t>
    </r>
    <r>
      <rPr>
        <b/>
        <sz val="11"/>
        <rFont val="Arial"/>
        <charset val="134"/>
      </rPr>
      <t>η</t>
    </r>
    <r>
      <rPr>
        <b/>
        <vertAlign val="subscript"/>
        <sz val="11"/>
        <rFont val="Arial"/>
        <charset val="134"/>
      </rPr>
      <t>h</t>
    </r>
    <r>
      <rPr>
        <sz val="11"/>
        <rFont val="Arial"/>
        <charset val="134"/>
      </rPr>
      <t xml:space="preserve">; </t>
    </r>
  </si>
  <si>
    <r>
      <t xml:space="preserve">   - Tỷ số truyền trong hộp số chính thay đổi được, bằng cách thay đổi tay số từ 1 đến n. Do đó, tỷ số truyền của hộp số chính là một biến số, và viết dưới dạng ký hiệu: i</t>
    </r>
    <r>
      <rPr>
        <vertAlign val="subscript"/>
        <sz val="11"/>
        <rFont val="Arial"/>
        <charset val="134"/>
      </rPr>
      <t>hi</t>
    </r>
    <r>
      <rPr>
        <sz val="11"/>
        <rFont val="Arial"/>
        <charset val="134"/>
      </rPr>
      <t xml:space="preserve">, với i là từ 1 </t>
    </r>
    <r>
      <rPr>
        <sz val="11"/>
        <rFont val="Symbol"/>
        <charset val="2"/>
      </rPr>
      <t xml:space="preserve">® </t>
    </r>
    <r>
      <rPr>
        <sz val="11"/>
        <rFont val="Arial"/>
        <charset val="134"/>
      </rPr>
      <t>n</t>
    </r>
  </si>
  <si>
    <r>
      <t xml:space="preserve">       Ở tay số đầu tiên, </t>
    </r>
    <r>
      <rPr>
        <b/>
        <sz val="11"/>
        <rFont val="Arial"/>
        <charset val="134"/>
      </rPr>
      <t>i</t>
    </r>
    <r>
      <rPr>
        <b/>
        <vertAlign val="subscript"/>
        <sz val="11"/>
        <rFont val="Arial"/>
        <charset val="134"/>
      </rPr>
      <t>h1</t>
    </r>
    <r>
      <rPr>
        <sz val="11"/>
        <rFont val="Arial"/>
        <charset val="134"/>
      </rPr>
      <t xml:space="preserve">; </t>
    </r>
  </si>
  <si>
    <r>
      <t xml:space="preserve">       Ở tay số cuối cùng, </t>
    </r>
    <r>
      <rPr>
        <b/>
        <sz val="11"/>
        <rFont val="Arial"/>
        <charset val="134"/>
      </rPr>
      <t>i</t>
    </r>
    <r>
      <rPr>
        <b/>
        <vertAlign val="subscript"/>
        <sz val="11"/>
        <rFont val="Arial"/>
        <charset val="134"/>
      </rPr>
      <t>hn</t>
    </r>
    <r>
      <rPr>
        <sz val="11"/>
        <rFont val="Arial"/>
        <charset val="134"/>
      </rPr>
      <t xml:space="preserve">; </t>
    </r>
  </si>
  <si>
    <t xml:space="preserve"> b. Hộp số phụ</t>
  </si>
  <si>
    <r>
      <t xml:space="preserve">   - Hiệu suất, </t>
    </r>
    <r>
      <rPr>
        <b/>
        <sz val="11"/>
        <rFont val="Arial"/>
        <charset val="134"/>
      </rPr>
      <t>η</t>
    </r>
    <r>
      <rPr>
        <b/>
        <vertAlign val="subscript"/>
        <sz val="11"/>
        <rFont val="Arial"/>
        <charset val="134"/>
      </rPr>
      <t>p</t>
    </r>
    <r>
      <rPr>
        <sz val="11"/>
        <rFont val="Arial"/>
        <charset val="134"/>
      </rPr>
      <t xml:space="preserve">; </t>
    </r>
  </si>
  <si>
    <t xml:space="preserve">   - Tỷ số truyền</t>
  </si>
  <si>
    <r>
      <t xml:space="preserve">   - Tỷ số truyền trong hộp số phụ thay đổi được, bằng cách thay đổi tỷ số truyền từ thấp (truyền thẳng i</t>
    </r>
    <r>
      <rPr>
        <vertAlign val="subscript"/>
        <sz val="11"/>
        <rFont val="Arial"/>
        <charset val="134"/>
      </rPr>
      <t>pt</t>
    </r>
    <r>
      <rPr>
        <sz val="11"/>
        <rFont val="Arial"/>
        <charset val="134"/>
      </rPr>
      <t xml:space="preserve"> =1) đến cao (i</t>
    </r>
    <r>
      <rPr>
        <vertAlign val="subscript"/>
        <sz val="11"/>
        <rFont val="Arial"/>
        <charset val="134"/>
      </rPr>
      <t>pc</t>
    </r>
    <r>
      <rPr>
        <sz val="11"/>
        <rFont val="Arial"/>
        <charset val="134"/>
      </rPr>
      <t>&gt; 1). Do đó, tỷ số truyền của hộp số phụ là một biến số, và viết dưới dạng ký hiệu: i</t>
    </r>
    <r>
      <rPr>
        <vertAlign val="subscript"/>
        <sz val="11"/>
        <rFont val="Arial"/>
        <charset val="134"/>
      </rPr>
      <t>pj</t>
    </r>
    <r>
      <rPr>
        <sz val="11"/>
        <rFont val="Arial"/>
        <charset val="134"/>
      </rPr>
      <t xml:space="preserve">, với j là từ t </t>
    </r>
    <r>
      <rPr>
        <sz val="11"/>
        <rFont val="Symbol"/>
        <charset val="2"/>
      </rPr>
      <t>®</t>
    </r>
    <r>
      <rPr>
        <sz val="9.35"/>
        <rFont val="Arial"/>
        <charset val="134"/>
      </rPr>
      <t xml:space="preserve"> </t>
    </r>
    <r>
      <rPr>
        <sz val="11"/>
        <rFont val="Arial"/>
        <charset val="134"/>
      </rPr>
      <t>c</t>
    </r>
  </si>
  <si>
    <r>
      <t xml:space="preserve">       Tỷ số truyền thấp, </t>
    </r>
    <r>
      <rPr>
        <b/>
        <sz val="11"/>
        <rFont val="Arial"/>
        <charset val="134"/>
      </rPr>
      <t>i</t>
    </r>
    <r>
      <rPr>
        <b/>
        <vertAlign val="subscript"/>
        <sz val="11"/>
        <rFont val="Arial"/>
        <charset val="134"/>
      </rPr>
      <t>pt</t>
    </r>
    <r>
      <rPr>
        <sz val="11"/>
        <rFont val="Arial"/>
        <charset val="134"/>
      </rPr>
      <t xml:space="preserve">; </t>
    </r>
  </si>
  <si>
    <r>
      <t xml:space="preserve">       Tỷ số truyền cao, </t>
    </r>
    <r>
      <rPr>
        <b/>
        <sz val="11"/>
        <rFont val="Arial"/>
        <charset val="134"/>
      </rPr>
      <t>i</t>
    </r>
    <r>
      <rPr>
        <b/>
        <vertAlign val="subscript"/>
        <sz val="11"/>
        <rFont val="Arial"/>
        <charset val="134"/>
      </rPr>
      <t>pc.</t>
    </r>
    <r>
      <rPr>
        <sz val="11"/>
        <rFont val="Arial"/>
        <charset val="134"/>
      </rPr>
      <t xml:space="preserve"> </t>
    </r>
  </si>
  <si>
    <t xml:space="preserve"> c. Hộp phân phối</t>
  </si>
  <si>
    <r>
      <t xml:space="preserve">     Hiệu suất, </t>
    </r>
    <r>
      <rPr>
        <b/>
        <sz val="11"/>
        <rFont val="Arial"/>
        <charset val="134"/>
      </rPr>
      <t>η</t>
    </r>
    <r>
      <rPr>
        <b/>
        <vertAlign val="subscript"/>
        <sz val="11"/>
        <rFont val="Arial"/>
        <charset val="134"/>
      </rPr>
      <t>pp</t>
    </r>
    <r>
      <rPr>
        <sz val="11"/>
        <rFont val="Arial"/>
        <charset val="134"/>
      </rPr>
      <t xml:space="preserve">; </t>
    </r>
  </si>
  <si>
    <t xml:space="preserve"> 3. Trục truyền</t>
  </si>
  <si>
    <r>
      <t xml:space="preserve"> a. Trục truyền cardan: hiệu suất, </t>
    </r>
    <r>
      <rPr>
        <b/>
        <sz val="11"/>
        <rFont val="Arial"/>
        <charset val="134"/>
      </rPr>
      <t>η</t>
    </r>
    <r>
      <rPr>
        <b/>
        <vertAlign val="subscript"/>
        <sz val="11"/>
        <rFont val="Arial"/>
        <charset val="134"/>
      </rPr>
      <t>cd</t>
    </r>
    <r>
      <rPr>
        <sz val="11"/>
        <rFont val="Arial"/>
        <charset val="134"/>
      </rPr>
      <t xml:space="preserve">; </t>
    </r>
  </si>
  <si>
    <r>
      <t xml:space="preserve"> b. Bán trục: hiệu suất, </t>
    </r>
    <r>
      <rPr>
        <b/>
        <sz val="11"/>
        <rFont val="Arial"/>
        <charset val="134"/>
      </rPr>
      <t>η</t>
    </r>
    <r>
      <rPr>
        <b/>
        <vertAlign val="subscript"/>
        <sz val="11"/>
        <rFont val="Arial"/>
        <charset val="134"/>
      </rPr>
      <t>bt</t>
    </r>
    <r>
      <rPr>
        <sz val="11"/>
        <rFont val="Arial"/>
        <charset val="134"/>
      </rPr>
      <t xml:space="preserve">; </t>
    </r>
  </si>
  <si>
    <t xml:space="preserve"> 4. Truyền lực chính (TLC)</t>
  </si>
  <si>
    <r>
      <t xml:space="preserve">   - Hiệu suất, </t>
    </r>
    <r>
      <rPr>
        <b/>
        <sz val="11"/>
        <rFont val="Arial"/>
        <charset val="134"/>
      </rPr>
      <t>η</t>
    </r>
    <r>
      <rPr>
        <b/>
        <vertAlign val="subscript"/>
        <sz val="11"/>
        <rFont val="Arial"/>
        <charset val="134"/>
      </rPr>
      <t>o</t>
    </r>
    <r>
      <rPr>
        <sz val="11"/>
        <rFont val="Arial"/>
        <charset val="134"/>
      </rPr>
      <t xml:space="preserve">; </t>
    </r>
  </si>
  <si>
    <r>
      <t xml:space="preserve">   - Tỷ số truyền không đổi, </t>
    </r>
    <r>
      <rPr>
        <b/>
        <sz val="11"/>
        <rFont val="Arial"/>
        <charset val="134"/>
      </rPr>
      <t>i</t>
    </r>
    <r>
      <rPr>
        <b/>
        <vertAlign val="subscript"/>
        <sz val="11"/>
        <rFont val="Arial"/>
        <charset val="134"/>
      </rPr>
      <t>o</t>
    </r>
    <r>
      <rPr>
        <sz val="11"/>
        <rFont val="Arial"/>
        <charset val="134"/>
      </rPr>
      <t xml:space="preserve">; </t>
    </r>
  </si>
  <si>
    <r>
      <t xml:space="preserve"> 5. Vi sai (VS): hiệu suất, </t>
    </r>
    <r>
      <rPr>
        <b/>
        <sz val="11"/>
        <rFont val="Arial"/>
        <charset val="134"/>
      </rPr>
      <t>η</t>
    </r>
    <r>
      <rPr>
        <b/>
        <vertAlign val="subscript"/>
        <sz val="11"/>
        <rFont val="Arial"/>
        <charset val="134"/>
      </rPr>
      <t>v</t>
    </r>
    <r>
      <rPr>
        <sz val="11"/>
        <rFont val="Arial"/>
        <charset val="134"/>
      </rPr>
      <t xml:space="preserve">; </t>
    </r>
  </si>
  <si>
    <t xml:space="preserve"> 6. Truyền lực cuối cùng</t>
  </si>
  <si>
    <r>
      <t xml:space="preserve">   - Hiệu suất, </t>
    </r>
    <r>
      <rPr>
        <b/>
        <sz val="11"/>
        <rFont val="Arial"/>
        <charset val="134"/>
      </rPr>
      <t>η</t>
    </r>
    <r>
      <rPr>
        <b/>
        <vertAlign val="subscript"/>
        <sz val="11"/>
        <rFont val="Arial"/>
        <charset val="134"/>
      </rPr>
      <t>cc</t>
    </r>
    <r>
      <rPr>
        <sz val="11"/>
        <rFont val="Arial"/>
        <charset val="134"/>
      </rPr>
      <t xml:space="preserve">; </t>
    </r>
  </si>
  <si>
    <r>
      <t xml:space="preserve">   - Tỷ số truyền không đổi, </t>
    </r>
    <r>
      <rPr>
        <b/>
        <sz val="11"/>
        <rFont val="Arial"/>
        <charset val="134"/>
      </rPr>
      <t>i</t>
    </r>
    <r>
      <rPr>
        <b/>
        <vertAlign val="subscript"/>
        <sz val="11"/>
        <rFont val="Arial"/>
        <charset val="134"/>
      </rPr>
      <t>cc</t>
    </r>
    <r>
      <rPr>
        <sz val="11"/>
        <rFont val="Arial"/>
        <charset val="134"/>
      </rPr>
      <t xml:space="preserve">; </t>
    </r>
  </si>
  <si>
    <t>Hiệu suất hệ thống truyền lực xe</t>
  </si>
  <si>
    <t>b.1.</t>
  </si>
  <si>
    <r>
      <t>Hiệu suất của hệ thống truyền lực xe tổng quát, η</t>
    </r>
    <r>
      <rPr>
        <vertAlign val="subscript"/>
        <sz val="11"/>
        <rFont val="Arial"/>
        <charset val="134"/>
      </rPr>
      <t>t</t>
    </r>
    <r>
      <rPr>
        <sz val="11"/>
        <rFont val="Arial"/>
        <charset val="134"/>
      </rPr>
      <t>;</t>
    </r>
  </si>
  <si>
    <t xml:space="preserve"> Được thể hiện qua biểu thức:</t>
  </si>
  <si>
    <r>
      <t>η</t>
    </r>
    <r>
      <rPr>
        <b/>
        <vertAlign val="subscript"/>
        <sz val="11"/>
        <rFont val="Arial"/>
        <charset val="134"/>
      </rPr>
      <t>t</t>
    </r>
    <r>
      <rPr>
        <b/>
        <sz val="11"/>
        <rFont val="Arial"/>
        <charset val="134"/>
      </rPr>
      <t xml:space="preserve"> = η</t>
    </r>
    <r>
      <rPr>
        <b/>
        <vertAlign val="subscript"/>
        <sz val="11"/>
        <rFont val="Arial"/>
        <charset val="134"/>
      </rPr>
      <t>lh</t>
    </r>
    <r>
      <rPr>
        <b/>
        <sz val="11"/>
        <rFont val="Arial"/>
        <charset val="134"/>
      </rPr>
      <t>.η</t>
    </r>
    <r>
      <rPr>
        <b/>
        <vertAlign val="subscript"/>
        <sz val="11"/>
        <rFont val="Arial"/>
        <charset val="134"/>
      </rPr>
      <t>h</t>
    </r>
    <r>
      <rPr>
        <b/>
        <sz val="11"/>
        <rFont val="Arial"/>
        <charset val="134"/>
      </rPr>
      <t>.η</t>
    </r>
    <r>
      <rPr>
        <b/>
        <vertAlign val="subscript"/>
        <sz val="11"/>
        <rFont val="Arial"/>
        <charset val="134"/>
      </rPr>
      <t>p</t>
    </r>
    <r>
      <rPr>
        <b/>
        <sz val="11"/>
        <rFont val="Arial"/>
        <charset val="134"/>
      </rPr>
      <t>.η</t>
    </r>
    <r>
      <rPr>
        <b/>
        <vertAlign val="subscript"/>
        <sz val="11"/>
        <rFont val="Arial"/>
        <charset val="134"/>
      </rPr>
      <t>pp</t>
    </r>
    <r>
      <rPr>
        <b/>
        <sz val="11"/>
        <rFont val="Arial"/>
        <charset val="134"/>
      </rPr>
      <t>.η</t>
    </r>
    <r>
      <rPr>
        <b/>
        <vertAlign val="subscript"/>
        <sz val="11"/>
        <rFont val="Arial"/>
        <charset val="134"/>
      </rPr>
      <t>cd</t>
    </r>
    <r>
      <rPr>
        <b/>
        <sz val="11"/>
        <rFont val="Arial"/>
        <charset val="134"/>
      </rPr>
      <t>.η</t>
    </r>
    <r>
      <rPr>
        <b/>
        <vertAlign val="subscript"/>
        <sz val="11"/>
        <rFont val="Arial"/>
        <charset val="134"/>
      </rPr>
      <t>bt</t>
    </r>
    <r>
      <rPr>
        <b/>
        <sz val="11"/>
        <rFont val="Arial"/>
        <charset val="134"/>
      </rPr>
      <t>.η</t>
    </r>
    <r>
      <rPr>
        <b/>
        <vertAlign val="subscript"/>
        <sz val="11"/>
        <rFont val="Arial"/>
        <charset val="134"/>
      </rPr>
      <t>o</t>
    </r>
    <r>
      <rPr>
        <b/>
        <sz val="11"/>
        <rFont val="Arial"/>
        <charset val="134"/>
      </rPr>
      <t>.η</t>
    </r>
    <r>
      <rPr>
        <b/>
        <vertAlign val="subscript"/>
        <sz val="11"/>
        <rFont val="Arial"/>
        <charset val="134"/>
      </rPr>
      <t>v</t>
    </r>
    <r>
      <rPr>
        <b/>
        <sz val="11"/>
        <rFont val="Arial"/>
        <charset val="134"/>
      </rPr>
      <t>.η</t>
    </r>
    <r>
      <rPr>
        <b/>
        <vertAlign val="subscript"/>
        <sz val="11"/>
        <rFont val="Arial"/>
        <charset val="134"/>
      </rPr>
      <t>cc</t>
    </r>
  </si>
  <si>
    <t>b.2.</t>
  </si>
  <si>
    <t xml:space="preserve"> Xác định hiệu suất trung bình cho xe thiết kế</t>
  </si>
  <si>
    <t xml:space="preserve"> Chưa thể xác định được các tổng thành trong hệ thống truyền lực cho xe, nên có thể dựa theo bảng 8 tùy theo chủng loại xe để chọn hiệu suất trung bình cho hệ thống</t>
  </si>
  <si>
    <r>
      <t>Bảng 8. Giá trị trung bình η</t>
    </r>
    <r>
      <rPr>
        <b/>
        <vertAlign val="subscript"/>
        <sz val="11"/>
        <rFont val="Arial"/>
        <charset val="134"/>
      </rPr>
      <t>t</t>
    </r>
    <r>
      <rPr>
        <b/>
        <sz val="11"/>
        <rFont val="Arial"/>
        <charset val="134"/>
      </rPr>
      <t xml:space="preserve"> bằng thực nghiệm</t>
    </r>
  </si>
  <si>
    <t>CHỦNG LOẠI</t>
  </si>
  <si>
    <t xml:space="preserve"> GIÁ TRỊ</t>
  </si>
  <si>
    <t>TRUNG BÌNH</t>
  </si>
  <si>
    <r>
      <t>HIỆU SUẤT (η</t>
    </r>
    <r>
      <rPr>
        <b/>
        <i/>
        <sz val="11"/>
        <rFont val="Arial"/>
        <charset val="134"/>
      </rPr>
      <t>t</t>
    </r>
    <r>
      <rPr>
        <b/>
        <sz val="11"/>
        <rFont val="Arial"/>
        <charset val="134"/>
      </rPr>
      <t>)</t>
    </r>
  </si>
  <si>
    <t>Xe Con</t>
  </si>
  <si>
    <t>Xe tải - với truyền lực chính 1 cấp</t>
  </si>
  <si>
    <t>Xe tải - với truyền lực chính 2 cấp</t>
  </si>
  <si>
    <t xml:space="preserve"> Tỷ số truyền hệ thống truyền lực tổng quát </t>
  </si>
  <si>
    <t xml:space="preserve"> Như trong a của mục 2.9, tỷ số truyền trong hệ thống truyền lực tổng quát xe được giới thiệu qua biểu thức:</t>
  </si>
  <si>
    <r>
      <t xml:space="preserve"> i</t>
    </r>
    <r>
      <rPr>
        <b/>
        <vertAlign val="subscript"/>
        <sz val="11"/>
        <rFont val="Arial"/>
        <charset val="134"/>
      </rPr>
      <t>ti,j</t>
    </r>
    <r>
      <rPr>
        <b/>
        <sz val="11"/>
        <rFont val="Arial"/>
        <charset val="134"/>
      </rPr>
      <t xml:space="preserve"> = (i</t>
    </r>
    <r>
      <rPr>
        <b/>
        <vertAlign val="subscript"/>
        <sz val="11"/>
        <rFont val="Arial"/>
        <charset val="134"/>
      </rPr>
      <t>hi</t>
    </r>
    <r>
      <rPr>
        <b/>
        <sz val="11"/>
        <rFont val="Arial"/>
        <charset val="134"/>
      </rPr>
      <t>.i</t>
    </r>
    <r>
      <rPr>
        <b/>
        <vertAlign val="subscript"/>
        <sz val="11"/>
        <rFont val="Arial"/>
        <charset val="134"/>
      </rPr>
      <t>pj</t>
    </r>
    <r>
      <rPr>
        <b/>
        <sz val="11"/>
        <rFont val="Arial"/>
        <charset val="134"/>
      </rPr>
      <t>).(i</t>
    </r>
    <r>
      <rPr>
        <b/>
        <vertAlign val="subscript"/>
        <sz val="11"/>
        <rFont val="Arial"/>
        <charset val="134"/>
      </rPr>
      <t>o</t>
    </r>
    <r>
      <rPr>
        <b/>
        <sz val="11"/>
        <rFont val="Arial"/>
        <charset val="134"/>
      </rPr>
      <t>.i</t>
    </r>
    <r>
      <rPr>
        <b/>
        <vertAlign val="subscript"/>
        <sz val="11"/>
        <rFont val="Arial"/>
        <charset val="134"/>
      </rPr>
      <t>cc</t>
    </r>
    <r>
      <rPr>
        <b/>
        <sz val="11"/>
        <rFont val="Arial"/>
        <charset val="134"/>
      </rPr>
      <t>)</t>
    </r>
  </si>
  <si>
    <r>
      <t xml:space="preserve"> i</t>
    </r>
    <r>
      <rPr>
        <vertAlign val="subscript"/>
        <sz val="11"/>
        <rFont val="Arial"/>
        <charset val="134"/>
      </rPr>
      <t>ti,j</t>
    </r>
    <r>
      <rPr>
        <sz val="11"/>
        <rFont val="Arial"/>
        <charset val="134"/>
      </rPr>
      <t xml:space="preserve"> - tỷ số truyền (i) hệ thống truyền lực tổng quát (t) với biến số i trong hộp số chính, và biến số j trong hộp số phụ. </t>
    </r>
  </si>
  <si>
    <r>
      <t xml:space="preserve"> Phân i</t>
    </r>
    <r>
      <rPr>
        <vertAlign val="subscript"/>
        <sz val="11"/>
        <rFont val="Arial"/>
        <charset val="134"/>
      </rPr>
      <t>ti,j</t>
    </r>
    <r>
      <rPr>
        <sz val="11"/>
        <rFont val="Arial"/>
        <charset val="134"/>
      </rPr>
      <t xml:space="preserve"> thành 2 nhóm tổng thành, với:</t>
    </r>
  </si>
  <si>
    <r>
      <t xml:space="preserve"> (i</t>
    </r>
    <r>
      <rPr>
        <vertAlign val="subscript"/>
        <sz val="11"/>
        <rFont val="Arial"/>
        <charset val="134"/>
      </rPr>
      <t>hi</t>
    </r>
    <r>
      <rPr>
        <sz val="11"/>
        <rFont val="Arial"/>
        <charset val="134"/>
      </rPr>
      <t>.i</t>
    </r>
    <r>
      <rPr>
        <vertAlign val="subscript"/>
        <sz val="11"/>
        <rFont val="Arial"/>
        <charset val="134"/>
      </rPr>
      <t>pj</t>
    </r>
    <r>
      <rPr>
        <sz val="11"/>
        <rFont val="Arial"/>
        <charset val="134"/>
      </rPr>
      <t>) - nhóm tổng thành có "tỷ số truyền thay đổi", bao gồm hộp số chính với tỷ số truyền i</t>
    </r>
    <r>
      <rPr>
        <vertAlign val="subscript"/>
        <sz val="11"/>
        <rFont val="Arial"/>
        <charset val="134"/>
      </rPr>
      <t>hi</t>
    </r>
    <r>
      <rPr>
        <sz val="11"/>
        <rFont val="Arial"/>
        <charset val="134"/>
      </rPr>
      <t>, và hộp số phụ với tỷ số truyền i</t>
    </r>
    <r>
      <rPr>
        <vertAlign val="subscript"/>
        <sz val="11"/>
        <rFont val="Arial"/>
        <charset val="134"/>
      </rPr>
      <t>pj</t>
    </r>
    <r>
      <rPr>
        <sz val="11"/>
        <rFont val="Arial"/>
        <charset val="134"/>
      </rPr>
      <t>;</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</si>
  <si>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 nhóm tổng thành có "tỷ số truyền không thay đổi", gồm bộ truyền lực chính với tỷ số truyền i</t>
    </r>
    <r>
      <rPr>
        <vertAlign val="subscript"/>
        <sz val="11"/>
        <rFont val="Arial"/>
        <charset val="134"/>
      </rPr>
      <t>o</t>
    </r>
    <r>
      <rPr>
        <sz val="11"/>
        <rFont val="Arial"/>
        <charset val="134"/>
      </rPr>
      <t>, và bộ truyền lực cuối cùng với tỷ số truyền i</t>
    </r>
    <r>
      <rPr>
        <vertAlign val="subscript"/>
        <sz val="11"/>
        <rFont val="Arial"/>
        <charset val="134"/>
      </rPr>
      <t>cc</t>
    </r>
    <r>
      <rPr>
        <sz val="11"/>
        <rFont val="Arial"/>
        <charset val="134"/>
      </rPr>
      <t>.</t>
    </r>
  </si>
  <si>
    <t>2.10.</t>
  </si>
  <si>
    <t xml:space="preserve"> CÔNG SUẤT ĐỘNG CƠ ĐỐT TRONG</t>
  </si>
  <si>
    <r>
      <t xml:space="preserve"> Công suất ĐCĐT ứng với v</t>
    </r>
    <r>
      <rPr>
        <b/>
        <vertAlign val="subscript"/>
        <sz val="11"/>
        <rFont val="Arial"/>
        <charset val="134"/>
      </rPr>
      <t>max</t>
    </r>
    <r>
      <rPr>
        <b/>
        <sz val="11"/>
        <rFont val="Arial"/>
        <charset val="134"/>
      </rPr>
      <t xml:space="preserve"> của xe</t>
    </r>
  </si>
  <si>
    <r>
      <t xml:space="preserve"> Công suất ĐCĐT ứng với v</t>
    </r>
    <r>
      <rPr>
        <vertAlign val="subscript"/>
        <sz val="11"/>
        <rFont val="Arial"/>
        <charset val="134"/>
      </rPr>
      <t>max</t>
    </r>
    <r>
      <rPr>
        <sz val="11"/>
        <rFont val="Arial"/>
        <charset val="134"/>
      </rPr>
      <t>, được xác định bằng biểu thức:</t>
    </r>
  </si>
  <si>
    <r>
      <t xml:space="preserve">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).(fv</t>
    </r>
    <r>
      <rPr>
        <vertAlign val="subscript"/>
        <sz val="11"/>
        <rFont val="Arial"/>
        <charset val="134"/>
      </rPr>
      <t>max</t>
    </r>
    <r>
      <rPr>
        <sz val="11"/>
        <rFont val="Arial"/>
        <charset val="134"/>
      </rPr>
      <t>.G.v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</si>
  <si>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t>
    </r>
    <r>
      <rPr>
        <b/>
        <sz val="11"/>
        <rFont val="Arial"/>
        <charset val="134"/>
      </rPr>
      <t>η</t>
    </r>
    <r>
      <rPr>
        <b/>
        <vertAlign val="subscript"/>
        <sz val="11"/>
        <rFont val="Arial"/>
        <charset val="134"/>
      </rPr>
      <t xml:space="preserve">t </t>
    </r>
    <r>
      <rPr>
        <sz val="11"/>
        <rFont val="Arial"/>
        <charset val="134"/>
      </rPr>
      <t xml:space="preserve">- hiệu suất hệ thống truyền lực; </t>
    </r>
  </si>
  <si>
    <r>
      <t xml:space="preserve"> fv</t>
    </r>
    <r>
      <rPr>
        <b/>
        <vertAlign val="subscript"/>
        <sz val="11"/>
        <rFont val="Arial"/>
        <charset val="134"/>
      </rPr>
      <t xml:space="preserve">max </t>
    </r>
    <r>
      <rPr>
        <sz val="11"/>
        <rFont val="Arial"/>
        <charset val="134"/>
      </rPr>
      <t>- hệ số cản lăn ứng với v</t>
    </r>
    <r>
      <rPr>
        <vertAlign val="subscript"/>
        <sz val="11"/>
        <rFont val="Arial"/>
        <charset val="134"/>
      </rPr>
      <t>max</t>
    </r>
    <r>
      <rPr>
        <sz val="11"/>
        <rFont val="Arial"/>
        <charset val="134"/>
      </rPr>
      <t>;</t>
    </r>
  </si>
  <si>
    <r>
      <t xml:space="preserve"> </t>
    </r>
    <r>
      <rPr>
        <b/>
        <sz val="11"/>
        <rFont val="Arial"/>
        <charset val="134"/>
      </rPr>
      <t>G</t>
    </r>
    <r>
      <rPr>
        <sz val="11"/>
        <rFont val="Arial"/>
        <charset val="134"/>
      </rPr>
      <t xml:space="preserve"> - trọng lượng xe khi đủ tải,</t>
    </r>
    <r>
      <rPr>
        <b/>
        <sz val="11"/>
        <rFont val="Arial"/>
        <charset val="134"/>
      </rPr>
      <t xml:space="preserve"> </t>
    </r>
    <r>
      <rPr>
        <sz val="11"/>
        <rFont val="Arial"/>
        <charset val="134"/>
      </rPr>
      <t>N;</t>
    </r>
  </si>
  <si>
    <r>
      <t xml:space="preserve"> </t>
    </r>
    <r>
      <rPr>
        <b/>
        <sz val="11"/>
        <rFont val="Arial"/>
        <charset val="134"/>
      </rPr>
      <t>v</t>
    </r>
    <r>
      <rPr>
        <b/>
        <vertAlign val="subscript"/>
        <sz val="11"/>
        <rFont val="Arial"/>
        <charset val="134"/>
      </rPr>
      <t>max</t>
    </r>
    <r>
      <rPr>
        <sz val="11"/>
        <rFont val="Arial"/>
        <charset val="134"/>
      </rPr>
      <t xml:space="preserve"> - vận tốc lớn nhất của xe theo yêu cầu, m/s;</t>
    </r>
  </si>
  <si>
    <r>
      <t xml:space="preserve"> </t>
    </r>
    <r>
      <rPr>
        <b/>
        <sz val="11"/>
        <rFont val="Arial"/>
        <charset val="134"/>
      </rPr>
      <t>W</t>
    </r>
    <r>
      <rPr>
        <sz val="11"/>
        <rFont val="Arial"/>
        <charset val="134"/>
      </rPr>
      <t xml:space="preserve"> - nhân tố khí động học,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</si>
  <si>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Công suất lớn nhất của ĐCĐT</t>
  </si>
  <si>
    <r>
      <t xml:space="preserve"> Theo thực nghiệm S.R.Lay Decman, công suất ĐCĐT (N</t>
    </r>
    <r>
      <rPr>
        <vertAlign val="subscript"/>
        <sz val="11"/>
        <rFont val="Arial"/>
        <charset val="134"/>
      </rPr>
      <t>e</t>
    </r>
    <r>
      <rPr>
        <sz val="11"/>
        <rFont val="Arial"/>
        <charset val="134"/>
      </rPr>
      <t>) ứng với từng số vòng (n</t>
    </r>
    <r>
      <rPr>
        <vertAlign val="subscript"/>
        <sz val="11"/>
        <rFont val="Arial"/>
        <charset val="134"/>
      </rPr>
      <t>e</t>
    </r>
    <r>
      <rPr>
        <sz val="11"/>
        <rFont val="Arial"/>
        <charset val="134"/>
      </rPr>
      <t>) được xác định bởi hàm số:</t>
    </r>
  </si>
  <si>
    <r>
      <t xml:space="preserve">  N</t>
    </r>
    <r>
      <rPr>
        <vertAlign val="subscript"/>
        <sz val="11"/>
        <rFont val="Arial"/>
        <charset val="134"/>
      </rPr>
      <t xml:space="preserve">e </t>
    </r>
    <r>
      <rPr>
        <sz val="11"/>
        <rFont val="Arial"/>
        <charset val="134"/>
      </rPr>
      <t>= f(n</t>
    </r>
    <r>
      <rPr>
        <vertAlign val="subscript"/>
        <sz val="11"/>
        <rFont val="Arial"/>
        <charset val="134"/>
      </rPr>
      <t>e</t>
    </r>
    <r>
      <rPr>
        <sz val="11"/>
        <rFont val="Arial"/>
        <charset val="134"/>
      </rPr>
      <t>) = N</t>
    </r>
    <r>
      <rPr>
        <vertAlign val="subscript"/>
        <sz val="11"/>
        <rFont val="Arial"/>
        <charset val="134"/>
      </rPr>
      <t>max</t>
    </r>
    <r>
      <rPr>
        <sz val="11"/>
        <rFont val="Arial"/>
        <charset val="134"/>
      </rPr>
      <t xml:space="preserve"> [a.(n</t>
    </r>
    <r>
      <rPr>
        <vertAlign val="subscript"/>
        <sz val="11"/>
        <rFont val="Arial"/>
        <charset val="134"/>
      </rPr>
      <t>e</t>
    </r>
    <r>
      <rPr>
        <sz val="11"/>
        <rFont val="Arial"/>
        <charset val="134"/>
      </rPr>
      <t>/n</t>
    </r>
    <r>
      <rPr>
        <vertAlign val="subscript"/>
        <sz val="11"/>
        <rFont val="Arial"/>
        <charset val="134"/>
      </rPr>
      <t>N</t>
    </r>
    <r>
      <rPr>
        <sz val="11"/>
        <rFont val="Arial"/>
        <charset val="134"/>
      </rPr>
      <t>) + b.(n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</si>
  <si>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Khi số vòng quay </t>
    </r>
    <r>
      <rPr>
        <b/>
        <sz val="11"/>
        <rFont val="Arial"/>
        <charset val="134"/>
      </rPr>
      <t>n</t>
    </r>
    <r>
      <rPr>
        <b/>
        <vertAlign val="subscript"/>
        <sz val="11"/>
        <rFont val="Arial"/>
        <charset val="134"/>
      </rPr>
      <t>e</t>
    </r>
    <r>
      <rPr>
        <vertAlign val="subscript"/>
        <sz val="11"/>
        <rFont val="Arial"/>
        <charset val="134"/>
      </rPr>
      <t xml:space="preserve"> </t>
    </r>
    <r>
      <rPr>
        <sz val="11"/>
        <rFont val="Symbol"/>
        <charset val="2"/>
      </rPr>
      <t>®</t>
    </r>
    <r>
      <rPr>
        <sz val="11"/>
        <rFont val="Arial"/>
        <charset val="134"/>
      </rPr>
      <t xml:space="preserve"> </t>
    </r>
    <r>
      <rPr>
        <b/>
        <sz val="11"/>
        <rFont val="Arial"/>
        <charset val="134"/>
      </rPr>
      <t>n</t>
    </r>
    <r>
      <rPr>
        <b/>
        <vertAlign val="subscript"/>
        <sz val="11"/>
        <rFont val="Arial"/>
        <charset val="134"/>
      </rPr>
      <t>max</t>
    </r>
    <r>
      <rPr>
        <sz val="11"/>
        <rFont val="Arial"/>
        <charset val="134"/>
      </rPr>
      <t xml:space="preserve">; thì công suất cũng từ </t>
    </r>
    <r>
      <rPr>
        <b/>
        <sz val="11"/>
        <rFont val="Arial"/>
        <charset val="134"/>
      </rPr>
      <t>N</t>
    </r>
    <r>
      <rPr>
        <b/>
        <vertAlign val="subscript"/>
        <sz val="11"/>
        <rFont val="Arial"/>
        <charset val="134"/>
      </rPr>
      <t>e</t>
    </r>
    <r>
      <rPr>
        <b/>
        <sz val="11"/>
        <rFont val="Arial"/>
        <charset val="134"/>
      </rPr>
      <t xml:space="preserve"> </t>
    </r>
    <r>
      <rPr>
        <sz val="11"/>
        <rFont val="Symbol"/>
        <charset val="2"/>
      </rPr>
      <t>®</t>
    </r>
    <r>
      <rPr>
        <b/>
        <sz val="11"/>
        <rFont val="Arial"/>
        <charset val="134"/>
      </rPr>
      <t xml:space="preserve"> Nv</t>
    </r>
    <r>
      <rPr>
        <b/>
        <vertAlign val="subscript"/>
        <sz val="11"/>
        <rFont val="Arial"/>
        <charset val="134"/>
      </rPr>
      <t>max</t>
    </r>
    <r>
      <rPr>
        <b/>
        <sz val="11"/>
        <rFont val="Arial"/>
        <charset val="134"/>
      </rPr>
      <t xml:space="preserve">, </t>
    </r>
    <r>
      <rPr>
        <sz val="11"/>
        <rFont val="Arial"/>
        <charset val="134"/>
      </rPr>
      <t>hàm số trở thành biểu thức:</t>
    </r>
  </si>
  <si>
    <r>
      <t xml:space="preserve">  Nv</t>
    </r>
    <r>
      <rPr>
        <vertAlign val="subscript"/>
        <sz val="11"/>
        <rFont val="Arial"/>
        <charset val="134"/>
      </rPr>
      <t xml:space="preserve">max </t>
    </r>
    <r>
      <rPr>
        <sz val="11"/>
        <rFont val="Arial"/>
        <charset val="134"/>
      </rPr>
      <t>= N</t>
    </r>
    <r>
      <rPr>
        <vertAlign val="subscript"/>
        <sz val="11"/>
        <rFont val="Arial"/>
        <charset val="134"/>
      </rPr>
      <t>max</t>
    </r>
    <r>
      <rPr>
        <sz val="11"/>
        <rFont val="Arial"/>
        <charset val="134"/>
      </rPr>
      <t xml:space="preserve"> [a.(n</t>
    </r>
    <r>
      <rPr>
        <vertAlign val="subscript"/>
        <sz val="11"/>
        <rFont val="Arial"/>
        <charset val="134"/>
      </rPr>
      <t>max</t>
    </r>
    <r>
      <rPr>
        <sz val="11"/>
        <rFont val="Arial"/>
        <charset val="134"/>
      </rPr>
      <t>/n</t>
    </r>
    <r>
      <rPr>
        <vertAlign val="subscript"/>
        <sz val="11"/>
        <rFont val="Arial"/>
        <charset val="134"/>
      </rPr>
      <t>N</t>
    </r>
    <r>
      <rPr>
        <sz val="11"/>
        <rFont val="Arial"/>
        <charset val="134"/>
      </rPr>
      <t>) + b.(n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</si>
  <si>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 Đặt, λ = n</t>
    </r>
    <r>
      <rPr>
        <vertAlign val="subscript"/>
        <sz val="11"/>
        <rFont val="Arial"/>
        <charset val="134"/>
      </rPr>
      <t>max</t>
    </r>
    <r>
      <rPr>
        <sz val="11"/>
        <rFont val="Arial"/>
        <charset val="134"/>
      </rPr>
      <t>/n</t>
    </r>
    <r>
      <rPr>
        <vertAlign val="subscript"/>
        <sz val="11"/>
        <rFont val="Arial"/>
        <charset val="134"/>
      </rPr>
      <t>N</t>
    </r>
    <r>
      <rPr>
        <sz val="11"/>
        <rFont val="Arial"/>
        <charset val="134"/>
      </rPr>
      <t>, thì:</t>
    </r>
  </si>
  <si>
    <r>
      <t xml:space="preserve">  Nv</t>
    </r>
    <r>
      <rPr>
        <vertAlign val="subscript"/>
        <sz val="11"/>
        <rFont val="Arial"/>
        <charset val="134"/>
      </rPr>
      <t xml:space="preserve">max </t>
    </r>
    <r>
      <rPr>
        <sz val="11"/>
        <rFont val="Arial"/>
        <charset val="134"/>
      </rPr>
      <t>= N</t>
    </r>
    <r>
      <rPr>
        <vertAlign val="subscript"/>
        <sz val="11"/>
        <rFont val="Arial"/>
        <charset val="134"/>
      </rPr>
      <t>max</t>
    </r>
    <r>
      <rPr>
        <sz val="11"/>
        <rFont val="Arial"/>
        <charset val="134"/>
      </rPr>
      <t xml:space="preserve"> [a.λ + b.λ</t>
    </r>
    <r>
      <rPr>
        <vertAlign val="superscript"/>
        <sz val="11"/>
        <rFont val="Arial"/>
        <charset val="134"/>
      </rPr>
      <t>2</t>
    </r>
    <r>
      <rPr>
        <sz val="11"/>
        <rFont val="Arial"/>
        <charset val="134"/>
      </rPr>
      <t xml:space="preserve"> - c.λ</t>
    </r>
    <r>
      <rPr>
        <vertAlign val="superscript"/>
        <sz val="11"/>
        <rFont val="Arial"/>
        <charset val="134"/>
      </rPr>
      <t>3</t>
    </r>
    <r>
      <rPr>
        <sz val="11"/>
        <rFont val="Arial"/>
        <charset val="134"/>
      </rPr>
      <t>]</t>
    </r>
  </si>
  <si>
    <t xml:space="preserve">  Khoảng giá trị [λ] này được chọn dựa theo bảng 6, nó phụ thuộc vào:</t>
  </si>
  <si>
    <t xml:space="preserve">  - Nhiên liệu sử dụng cho ĐCĐT, và;</t>
  </si>
  <si>
    <t xml:space="preserve">  - Bộ hạn chế số vòng quay động cơ (có hay không có) trong hệ thống nhiên liệu sử dụng cho ĐCĐT</t>
  </si>
  <si>
    <t xml:space="preserve"> + Giá trị các hệ số thực nghiệm a, b, c dựa theo bảng 7</t>
  </si>
  <si>
    <t xml:space="preserve"> Như vậy, xác định được công suất lớn nhất của ĐCĐT</t>
  </si>
  <si>
    <t xml:space="preserve"> Nên chọn được ĐCĐT thích hợp trên thị trường.</t>
  </si>
  <si>
    <t>2.11.</t>
  </si>
  <si>
    <t xml:space="preserve"> Xác định tổng thành có tỷ số truyền trong hệ thống truyền lực xe</t>
  </si>
  <si>
    <t>2.11.1.</t>
  </si>
  <si>
    <t xml:space="preserve"> Vận tốc xe</t>
  </si>
  <si>
    <r>
      <t xml:space="preserve"> v</t>
    </r>
    <r>
      <rPr>
        <vertAlign val="subscript"/>
        <sz val="11"/>
        <rFont val="Arial"/>
        <charset val="134"/>
      </rPr>
      <t>eij</t>
    </r>
    <r>
      <rPr>
        <sz val="11"/>
        <rFont val="Arial"/>
        <charset val="134"/>
      </rPr>
      <t xml:space="preserve"> - vận tốc xe thay đổi với các biến số sau:</t>
    </r>
  </si>
  <si>
    <r>
      <t xml:space="preserve">    (</t>
    </r>
    <r>
      <rPr>
        <b/>
        <sz val="11"/>
        <rFont val="Arial"/>
        <charset val="134"/>
      </rPr>
      <t>e</t>
    </r>
    <r>
      <rPr>
        <sz val="11"/>
        <rFont val="Arial"/>
        <charset val="134"/>
      </rPr>
      <t>) - tốc độ (số vòng quay) động cơ n</t>
    </r>
    <r>
      <rPr>
        <vertAlign val="subscript"/>
        <sz val="11"/>
        <rFont val="Arial"/>
        <charset val="134"/>
      </rPr>
      <t>e</t>
    </r>
    <r>
      <rPr>
        <sz val="11"/>
        <rFont val="Arial"/>
        <charset val="134"/>
      </rPr>
      <t xml:space="preserve">; </t>
    </r>
  </si>
  <si>
    <r>
      <t xml:space="preserve">            được thay đổi giá trị, từ </t>
    </r>
    <r>
      <rPr>
        <b/>
        <sz val="11"/>
        <rFont val="Arial"/>
        <charset val="134"/>
      </rPr>
      <t>n</t>
    </r>
    <r>
      <rPr>
        <b/>
        <vertAlign val="subscript"/>
        <sz val="11"/>
        <rFont val="Arial"/>
        <charset val="134"/>
      </rPr>
      <t>e</t>
    </r>
    <r>
      <rPr>
        <b/>
        <sz val="11"/>
        <rFont val="Arial"/>
        <charset val="134"/>
      </rPr>
      <t xml:space="preserve"> = (n</t>
    </r>
    <r>
      <rPr>
        <b/>
        <vertAlign val="subscript"/>
        <sz val="11"/>
        <rFont val="Arial"/>
        <charset val="134"/>
      </rPr>
      <t>min</t>
    </r>
    <r>
      <rPr>
        <b/>
        <sz val="11"/>
        <rFont val="Arial"/>
        <charset val="134"/>
      </rPr>
      <t xml:space="preserve"> ÷ n</t>
    </r>
    <r>
      <rPr>
        <b/>
        <vertAlign val="subscript"/>
        <sz val="11"/>
        <rFont val="Arial"/>
        <charset val="134"/>
      </rPr>
      <t>max</t>
    </r>
    <r>
      <rPr>
        <b/>
        <sz val="11"/>
        <rFont val="Arial"/>
        <charset val="134"/>
      </rPr>
      <t>)</t>
    </r>
  </si>
  <si>
    <r>
      <t xml:space="preserve">    (</t>
    </r>
    <r>
      <rPr>
        <b/>
        <sz val="11"/>
        <rFont val="Arial"/>
        <charset val="134"/>
      </rPr>
      <t>i</t>
    </r>
    <r>
      <rPr>
        <sz val="11"/>
        <rFont val="Arial"/>
        <charset val="134"/>
      </rPr>
      <t xml:space="preserve">) - tỷ số truyền của hộp số chính </t>
    </r>
    <r>
      <rPr>
        <b/>
        <sz val="11"/>
        <rFont val="Arial"/>
        <charset val="134"/>
      </rPr>
      <t>i</t>
    </r>
    <r>
      <rPr>
        <b/>
        <vertAlign val="subscript"/>
        <sz val="11"/>
        <rFont val="Arial"/>
        <charset val="134"/>
      </rPr>
      <t>hi</t>
    </r>
    <r>
      <rPr>
        <sz val="11"/>
        <rFont val="Arial"/>
        <charset val="134"/>
      </rPr>
      <t xml:space="preserve">; </t>
    </r>
  </si>
  <si>
    <r>
      <t xml:space="preserve">            được thay đổi theo tay số truyền, từ </t>
    </r>
    <r>
      <rPr>
        <b/>
        <sz val="11"/>
        <rFont val="Arial"/>
        <charset val="134"/>
      </rPr>
      <t>i = (1 ÷ n)</t>
    </r>
  </si>
  <si>
    <r>
      <t xml:space="preserve">            </t>
    </r>
    <r>
      <rPr>
        <b/>
        <sz val="11"/>
        <rFont val="Arial"/>
        <charset val="134"/>
      </rPr>
      <t>i</t>
    </r>
    <r>
      <rPr>
        <b/>
        <vertAlign val="subscript"/>
        <sz val="11"/>
        <rFont val="Arial"/>
        <charset val="134"/>
      </rPr>
      <t xml:space="preserve">h1 </t>
    </r>
    <r>
      <rPr>
        <sz val="11"/>
        <rFont val="Arial"/>
        <charset val="134"/>
      </rPr>
      <t xml:space="preserve">- là tay số thứ </t>
    </r>
    <r>
      <rPr>
        <b/>
        <sz val="11"/>
        <rFont val="Arial"/>
        <charset val="134"/>
      </rPr>
      <t>1</t>
    </r>
  </si>
  <si>
    <r>
      <t xml:space="preserve">            </t>
    </r>
    <r>
      <rPr>
        <b/>
        <sz val="11"/>
        <rFont val="Arial"/>
        <charset val="134"/>
      </rPr>
      <t>i</t>
    </r>
    <r>
      <rPr>
        <b/>
        <vertAlign val="subscript"/>
        <sz val="11"/>
        <rFont val="Arial"/>
        <charset val="134"/>
      </rPr>
      <t xml:space="preserve">hn </t>
    </r>
    <r>
      <rPr>
        <sz val="11"/>
        <rFont val="Arial"/>
        <charset val="134"/>
      </rPr>
      <t xml:space="preserve">- là tay số thứ </t>
    </r>
    <r>
      <rPr>
        <b/>
        <sz val="11"/>
        <rFont val="Arial"/>
        <charset val="134"/>
      </rPr>
      <t>n</t>
    </r>
    <r>
      <rPr>
        <sz val="11"/>
        <rFont val="Arial"/>
        <charset val="134"/>
      </rPr>
      <t>, có thể là:</t>
    </r>
  </si>
  <si>
    <r>
      <t xml:space="preserve">                   - Số truyền thẳng, với  </t>
    </r>
    <r>
      <rPr>
        <b/>
        <sz val="11"/>
        <rFont val="Arial"/>
        <charset val="134"/>
      </rPr>
      <t>i</t>
    </r>
    <r>
      <rPr>
        <b/>
        <vertAlign val="subscript"/>
        <sz val="11"/>
        <rFont val="Arial"/>
        <charset val="134"/>
      </rPr>
      <t>hn</t>
    </r>
    <r>
      <rPr>
        <b/>
        <sz val="11"/>
        <rFont val="Arial"/>
        <charset val="134"/>
      </rPr>
      <t xml:space="preserve"> = 1</t>
    </r>
  </si>
  <si>
    <r>
      <t xml:space="preserve">                   - Số truyền tăng, với </t>
    </r>
    <r>
      <rPr>
        <b/>
        <sz val="11"/>
        <rFont val="Arial"/>
        <charset val="134"/>
      </rPr>
      <t>i</t>
    </r>
    <r>
      <rPr>
        <b/>
        <vertAlign val="subscript"/>
        <sz val="11"/>
        <rFont val="Arial"/>
        <charset val="134"/>
      </rPr>
      <t xml:space="preserve">hn </t>
    </r>
    <r>
      <rPr>
        <b/>
        <sz val="11"/>
        <rFont val="Arial"/>
        <charset val="134"/>
      </rPr>
      <t>= (0.65 ÷ 0.85)</t>
    </r>
  </si>
  <si>
    <r>
      <t xml:space="preserve">    (</t>
    </r>
    <r>
      <rPr>
        <b/>
        <sz val="11"/>
        <rFont val="Arial"/>
        <charset val="134"/>
      </rPr>
      <t>j</t>
    </r>
    <r>
      <rPr>
        <sz val="11"/>
        <rFont val="Arial"/>
        <charset val="134"/>
      </rPr>
      <t xml:space="preserve">) - tỷ số truyền của hộp số phụ hay phân phối, </t>
    </r>
    <r>
      <rPr>
        <b/>
        <sz val="11"/>
        <rFont val="Arial"/>
        <charset val="134"/>
      </rPr>
      <t>i</t>
    </r>
    <r>
      <rPr>
        <b/>
        <vertAlign val="subscript"/>
        <sz val="11"/>
        <rFont val="Arial"/>
        <charset val="134"/>
      </rPr>
      <t>pj</t>
    </r>
    <r>
      <rPr>
        <sz val="11"/>
        <rFont val="Arial"/>
        <charset val="134"/>
      </rPr>
      <t xml:space="preserve">; </t>
    </r>
  </si>
  <si>
    <r>
      <t xml:space="preserve">            được thay đổi theo tay số truyền, từ </t>
    </r>
    <r>
      <rPr>
        <b/>
        <sz val="11"/>
        <rFont val="Arial"/>
        <charset val="134"/>
      </rPr>
      <t>j = (t ÷ c)</t>
    </r>
  </si>
  <si>
    <r>
      <t xml:space="preserve">            </t>
    </r>
    <r>
      <rPr>
        <b/>
        <sz val="11"/>
        <rFont val="Arial"/>
        <charset val="134"/>
      </rPr>
      <t>i</t>
    </r>
    <r>
      <rPr>
        <b/>
        <vertAlign val="subscript"/>
        <sz val="11"/>
        <rFont val="Arial"/>
        <charset val="134"/>
      </rPr>
      <t xml:space="preserve">pt </t>
    </r>
    <r>
      <rPr>
        <sz val="11"/>
        <rFont val="Arial"/>
        <charset val="134"/>
      </rPr>
      <t>- là tỷ số truyền thấp (</t>
    </r>
    <r>
      <rPr>
        <b/>
        <sz val="11"/>
        <rFont val="Arial"/>
        <charset val="134"/>
      </rPr>
      <t>t</t>
    </r>
    <r>
      <rPr>
        <sz val="11"/>
        <rFont val="Arial"/>
        <charset val="134"/>
      </rPr>
      <t xml:space="preserve">), với </t>
    </r>
    <r>
      <rPr>
        <b/>
        <sz val="11"/>
        <rFont val="Arial"/>
        <charset val="134"/>
      </rPr>
      <t>i</t>
    </r>
    <r>
      <rPr>
        <b/>
        <vertAlign val="subscript"/>
        <sz val="11"/>
        <rFont val="Arial"/>
        <charset val="134"/>
      </rPr>
      <t>pt</t>
    </r>
    <r>
      <rPr>
        <b/>
        <sz val="11"/>
        <rFont val="Arial"/>
        <charset val="134"/>
      </rPr>
      <t xml:space="preserve"> = 1</t>
    </r>
  </si>
  <si>
    <r>
      <t xml:space="preserve">            </t>
    </r>
    <r>
      <rPr>
        <b/>
        <sz val="11"/>
        <rFont val="Arial"/>
        <charset val="134"/>
      </rPr>
      <t>i</t>
    </r>
    <r>
      <rPr>
        <b/>
        <vertAlign val="subscript"/>
        <sz val="11"/>
        <rFont val="Arial"/>
        <charset val="134"/>
      </rPr>
      <t xml:space="preserve">pc </t>
    </r>
    <r>
      <rPr>
        <sz val="11"/>
        <rFont val="Arial"/>
        <charset val="134"/>
      </rPr>
      <t>- là tỷ số truyền cao (</t>
    </r>
    <r>
      <rPr>
        <b/>
        <sz val="11"/>
        <rFont val="Arial"/>
        <charset val="134"/>
      </rPr>
      <t>c</t>
    </r>
    <r>
      <rPr>
        <sz val="11"/>
        <rFont val="Arial"/>
        <charset val="134"/>
      </rPr>
      <t xml:space="preserve">), với </t>
    </r>
    <r>
      <rPr>
        <b/>
        <sz val="11"/>
        <rFont val="Arial"/>
        <charset val="134"/>
      </rPr>
      <t>i</t>
    </r>
    <r>
      <rPr>
        <b/>
        <vertAlign val="subscript"/>
        <sz val="11"/>
        <rFont val="Arial"/>
        <charset val="134"/>
      </rPr>
      <t>pc</t>
    </r>
    <r>
      <rPr>
        <b/>
        <sz val="11"/>
        <rFont val="Arial"/>
        <charset val="134"/>
      </rPr>
      <t xml:space="preserve"> &gt; 1</t>
    </r>
  </si>
  <si>
    <t xml:space="preserve"> Do đó, vận tốc xe được viết dưới dạng một hàm số:</t>
  </si>
  <si>
    <r>
      <t xml:space="preserve"> v</t>
    </r>
    <r>
      <rPr>
        <vertAlign val="subscript"/>
        <sz val="11"/>
        <rFont val="Arial"/>
        <charset val="134"/>
      </rPr>
      <t>eij</t>
    </r>
    <r>
      <rPr>
        <sz val="11"/>
        <rFont val="Arial"/>
        <charset val="134"/>
      </rPr>
      <t xml:space="preserve"> = f(i</t>
    </r>
    <r>
      <rPr>
        <vertAlign val="subscript"/>
        <sz val="11"/>
        <rFont val="Arial"/>
        <charset val="134"/>
      </rPr>
      <t>ti,j</t>
    </r>
    <r>
      <rPr>
        <sz val="11"/>
        <rFont val="Arial"/>
        <charset val="134"/>
      </rPr>
      <t>,n</t>
    </r>
    <r>
      <rPr>
        <vertAlign val="subscript"/>
        <sz val="11"/>
        <rFont val="Arial"/>
        <charset val="134"/>
      </rPr>
      <t>e</t>
    </r>
    <r>
      <rPr>
        <sz val="11"/>
        <rFont val="Arial"/>
        <charset val="134"/>
      </rPr>
      <t>) = 2π.r</t>
    </r>
    <r>
      <rPr>
        <vertAlign val="subscript"/>
        <sz val="11"/>
        <rFont val="Arial"/>
        <charset val="134"/>
      </rPr>
      <t>b</t>
    </r>
    <r>
      <rPr>
        <sz val="11"/>
        <rFont val="Arial"/>
        <charset val="134"/>
      </rPr>
      <t>.n</t>
    </r>
    <r>
      <rPr>
        <vertAlign val="subscript"/>
        <sz val="11"/>
        <rFont val="Arial"/>
        <charset val="134"/>
      </rPr>
      <t>e</t>
    </r>
    <r>
      <rPr>
        <sz val="11"/>
        <rFont val="Arial"/>
        <charset val="134"/>
      </rPr>
      <t>/i</t>
    </r>
    <r>
      <rPr>
        <vertAlign val="subscript"/>
        <sz val="11"/>
        <rFont val="Arial"/>
        <charset val="134"/>
      </rPr>
      <t>ti,j</t>
    </r>
    <r>
      <rPr>
        <sz val="11"/>
        <rFont val="Arial"/>
        <charset val="134"/>
      </rPr>
      <t>, [m/s]</t>
    </r>
  </si>
  <si>
    <r>
      <t xml:space="preserve"> v</t>
    </r>
    <r>
      <rPr>
        <vertAlign val="subscript"/>
        <sz val="11"/>
        <rFont val="Arial"/>
        <charset val="134"/>
      </rPr>
      <t>eij</t>
    </r>
    <r>
      <rPr>
        <sz val="11"/>
        <rFont val="Arial"/>
        <charset val="134"/>
      </rPr>
      <t xml:space="preserve"> - vận tốc xe theo 3 biến số e, i, j;</t>
    </r>
  </si>
  <si>
    <t xml:space="preserve"> π - số pi = 3.1416…</t>
  </si>
  <si>
    <r>
      <t xml:space="preserve"> r</t>
    </r>
    <r>
      <rPr>
        <vertAlign val="subscript"/>
        <sz val="11"/>
        <rFont val="Arial"/>
        <charset val="134"/>
      </rPr>
      <t xml:space="preserve">b </t>
    </r>
    <r>
      <rPr>
        <sz val="11"/>
        <rFont val="Arial"/>
        <charset val="134"/>
      </rPr>
      <t>- bán kính lăn bánh xe, mm;</t>
    </r>
  </si>
  <si>
    <r>
      <t xml:space="preserve"> n</t>
    </r>
    <r>
      <rPr>
        <vertAlign val="subscript"/>
        <sz val="11"/>
        <rFont val="Arial"/>
        <charset val="134"/>
      </rPr>
      <t xml:space="preserve">e </t>
    </r>
    <r>
      <rPr>
        <sz val="11"/>
        <rFont val="Arial"/>
        <charset val="134"/>
      </rPr>
      <t>- số vòng quay ĐCĐT sẽ thay đổi trong quá trình hoạt động, v/p;</t>
    </r>
  </si>
  <si>
    <r>
      <t xml:space="preserve"> i</t>
    </r>
    <r>
      <rPr>
        <vertAlign val="subscript"/>
        <sz val="11"/>
        <rFont val="Arial"/>
        <charset val="134"/>
      </rPr>
      <t>ti,j</t>
    </r>
    <r>
      <rPr>
        <sz val="11"/>
        <rFont val="Arial"/>
        <charset val="134"/>
      </rPr>
      <t xml:space="preserve"> = (i</t>
    </r>
    <r>
      <rPr>
        <vertAlign val="subscript"/>
        <sz val="11"/>
        <rFont val="Arial"/>
        <charset val="134"/>
      </rPr>
      <t>hi</t>
    </r>
    <r>
      <rPr>
        <sz val="11"/>
        <rFont val="Arial"/>
        <charset val="134"/>
      </rPr>
      <t>.i</t>
    </r>
    <r>
      <rPr>
        <vertAlign val="subscript"/>
        <sz val="11"/>
        <rFont val="Arial"/>
        <charset val="134"/>
      </rPr>
      <t>pj</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 - tỷ số truyền trong hệ thống truyền lực tổng quát</t>
    </r>
  </si>
  <si>
    <t xml:space="preserve"> Hàm số vận tốc có thể viết lại:</t>
  </si>
  <si>
    <r>
      <t xml:space="preserve"> v</t>
    </r>
    <r>
      <rPr>
        <vertAlign val="subscript"/>
        <sz val="11"/>
        <rFont val="Arial"/>
        <charset val="134"/>
      </rPr>
      <t>eij</t>
    </r>
    <r>
      <rPr>
        <sz val="11"/>
        <rFont val="Arial"/>
        <charset val="134"/>
      </rPr>
      <t xml:space="preserve"> = f(i</t>
    </r>
    <r>
      <rPr>
        <vertAlign val="subscript"/>
        <sz val="11"/>
        <rFont val="Arial"/>
        <charset val="134"/>
      </rPr>
      <t>ti,j</t>
    </r>
    <r>
      <rPr>
        <sz val="11"/>
        <rFont val="Arial"/>
        <charset val="134"/>
      </rPr>
      <t>,n</t>
    </r>
    <r>
      <rPr>
        <vertAlign val="subscript"/>
        <sz val="11"/>
        <rFont val="Arial"/>
        <charset val="134"/>
      </rPr>
      <t>e</t>
    </r>
    <r>
      <rPr>
        <sz val="11"/>
        <rFont val="Arial"/>
        <charset val="134"/>
      </rPr>
      <t>) = 2π.r</t>
    </r>
    <r>
      <rPr>
        <vertAlign val="subscript"/>
        <sz val="11"/>
        <rFont val="Arial"/>
        <charset val="134"/>
      </rPr>
      <t>b</t>
    </r>
    <r>
      <rPr>
        <sz val="11"/>
        <rFont val="Arial"/>
        <charset val="134"/>
      </rPr>
      <t>.n</t>
    </r>
    <r>
      <rPr>
        <vertAlign val="subscript"/>
        <sz val="11"/>
        <rFont val="Arial"/>
        <charset val="134"/>
      </rPr>
      <t>e</t>
    </r>
    <r>
      <rPr>
        <sz val="11"/>
        <rFont val="Arial"/>
        <charset val="134"/>
      </rPr>
      <t>/((i</t>
    </r>
    <r>
      <rPr>
        <vertAlign val="subscript"/>
        <sz val="11"/>
        <rFont val="Arial"/>
        <charset val="134"/>
      </rPr>
      <t>hi</t>
    </r>
    <r>
      <rPr>
        <sz val="11"/>
        <rFont val="Arial"/>
        <charset val="134"/>
      </rPr>
      <t>.i</t>
    </r>
    <r>
      <rPr>
        <vertAlign val="subscript"/>
        <sz val="11"/>
        <rFont val="Arial"/>
        <charset val="134"/>
      </rPr>
      <t>pj</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 [m/s]</t>
    </r>
  </si>
  <si>
    <t>2.11.2.</t>
  </si>
  <si>
    <r>
      <t xml:space="preserve"> Xác định cụm tổng thành có "tỷ số truyền không thay đổi" - (i</t>
    </r>
    <r>
      <rPr>
        <b/>
        <vertAlign val="subscript"/>
        <sz val="11"/>
        <rFont val="Arial"/>
        <charset val="163"/>
      </rPr>
      <t>o</t>
    </r>
    <r>
      <rPr>
        <b/>
        <sz val="11"/>
        <rFont val="Arial"/>
        <charset val="134"/>
      </rPr>
      <t>.i</t>
    </r>
    <r>
      <rPr>
        <b/>
        <vertAlign val="subscript"/>
        <sz val="11"/>
        <rFont val="Arial"/>
        <charset val="163"/>
      </rPr>
      <t>cc</t>
    </r>
    <r>
      <rPr>
        <b/>
        <sz val="11"/>
        <rFont val="Arial"/>
        <charset val="134"/>
      </rPr>
      <t>)</t>
    </r>
  </si>
  <si>
    <r>
      <t xml:space="preserve"> Muốn vận tốc xe đạt lớn nhất (</t>
    </r>
    <r>
      <rPr>
        <b/>
        <sz val="11"/>
        <rFont val="Arial"/>
        <charset val="134"/>
      </rPr>
      <t>v</t>
    </r>
    <r>
      <rPr>
        <b/>
        <vertAlign val="subscript"/>
        <sz val="11"/>
        <rFont val="Arial"/>
        <charset val="134"/>
      </rPr>
      <t>max</t>
    </r>
    <r>
      <rPr>
        <sz val="11"/>
        <rFont val="Arial"/>
        <charset val="134"/>
      </rPr>
      <t>), tức v</t>
    </r>
    <r>
      <rPr>
        <vertAlign val="subscript"/>
        <sz val="11"/>
        <rFont val="Arial"/>
        <charset val="134"/>
      </rPr>
      <t>eij</t>
    </r>
    <r>
      <rPr>
        <sz val="11"/>
        <rFont val="Arial"/>
        <charset val="134"/>
      </rPr>
      <t xml:space="preserve"> = v</t>
    </r>
    <r>
      <rPr>
        <vertAlign val="subscript"/>
        <sz val="11"/>
        <rFont val="Arial"/>
        <charset val="134"/>
      </rPr>
      <t>max</t>
    </r>
    <r>
      <rPr>
        <sz val="11"/>
        <rFont val="Arial"/>
        <charset val="134"/>
      </rPr>
      <t>, cần:</t>
    </r>
  </si>
  <si>
    <r>
      <t xml:space="preserve"> + Số vòng quay động cơ lớn nhất, tức n</t>
    </r>
    <r>
      <rPr>
        <vertAlign val="subscript"/>
        <sz val="11"/>
        <rFont val="Arial"/>
        <charset val="134"/>
      </rPr>
      <t>e</t>
    </r>
    <r>
      <rPr>
        <sz val="11"/>
        <rFont val="Arial"/>
        <charset val="134"/>
      </rPr>
      <t xml:space="preserve"> = n</t>
    </r>
    <r>
      <rPr>
        <vertAlign val="subscript"/>
        <sz val="11"/>
        <rFont val="Arial"/>
        <charset val="134"/>
      </rPr>
      <t>max</t>
    </r>
    <r>
      <rPr>
        <sz val="11"/>
        <rFont val="Arial"/>
        <charset val="134"/>
      </rPr>
      <t>;</t>
    </r>
  </si>
  <si>
    <r>
      <t xml:space="preserve"> + Tỷ số truyền ở hộp số chính phải nhỏ nhất, tương ứng với tay số cao nhất, i</t>
    </r>
    <r>
      <rPr>
        <vertAlign val="subscript"/>
        <sz val="11"/>
        <rFont val="Arial"/>
        <charset val="134"/>
      </rPr>
      <t>hi</t>
    </r>
    <r>
      <rPr>
        <sz val="11"/>
        <rFont val="Arial"/>
        <charset val="134"/>
      </rPr>
      <t>=i</t>
    </r>
    <r>
      <rPr>
        <vertAlign val="subscript"/>
        <sz val="11"/>
        <rFont val="Arial"/>
        <charset val="134"/>
      </rPr>
      <t>hn</t>
    </r>
    <r>
      <rPr>
        <sz val="11"/>
        <rFont val="Arial"/>
        <charset val="134"/>
      </rPr>
      <t>. I</t>
    </r>
    <r>
      <rPr>
        <vertAlign val="subscript"/>
        <sz val="11"/>
        <rFont val="Arial"/>
        <charset val="134"/>
      </rPr>
      <t>hn</t>
    </r>
    <r>
      <rPr>
        <sz val="11"/>
        <rFont val="Arial"/>
        <charset val="134"/>
      </rPr>
      <t xml:space="preserve"> có thể là:</t>
    </r>
  </si>
  <si>
    <r>
      <t xml:space="preserve"> - Số truyền thẳng, i</t>
    </r>
    <r>
      <rPr>
        <vertAlign val="subscript"/>
        <sz val="11"/>
        <rFont val="Arial"/>
        <charset val="134"/>
      </rPr>
      <t>hn</t>
    </r>
    <r>
      <rPr>
        <sz val="11"/>
        <rFont val="Arial"/>
        <charset val="134"/>
      </rPr>
      <t xml:space="preserve"> = 1; hoặc</t>
    </r>
  </si>
  <si>
    <r>
      <t xml:space="preserve"> - Số truyền tăng; [i</t>
    </r>
    <r>
      <rPr>
        <vertAlign val="subscript"/>
        <sz val="11"/>
        <rFont val="Arial"/>
        <charset val="134"/>
      </rPr>
      <t>hn</t>
    </r>
    <r>
      <rPr>
        <sz val="11"/>
        <rFont val="Arial"/>
        <charset val="134"/>
      </rPr>
      <t xml:space="preserve">] = (0.65 ÷ 0.85) </t>
    </r>
  </si>
  <si>
    <r>
      <t xml:space="preserve"> + Tỷ số truyền ở hộp số phụ cũng phải nhỏ nhất, ứng với tỷ số truyền thấp nhất, i</t>
    </r>
    <r>
      <rPr>
        <vertAlign val="subscript"/>
        <sz val="11"/>
        <rFont val="Arial"/>
        <charset val="134"/>
      </rPr>
      <t xml:space="preserve">pj </t>
    </r>
    <r>
      <rPr>
        <sz val="11"/>
        <rFont val="Arial"/>
        <charset val="134"/>
      </rPr>
      <t>= i</t>
    </r>
    <r>
      <rPr>
        <vertAlign val="subscript"/>
        <sz val="11"/>
        <rFont val="Arial"/>
        <charset val="134"/>
      </rPr>
      <t>pt</t>
    </r>
    <r>
      <rPr>
        <sz val="11"/>
        <rFont val="Arial"/>
        <charset val="134"/>
      </rPr>
      <t>, với i</t>
    </r>
    <r>
      <rPr>
        <vertAlign val="subscript"/>
        <sz val="11"/>
        <rFont val="Arial"/>
        <charset val="134"/>
      </rPr>
      <t>pt</t>
    </r>
    <r>
      <rPr>
        <sz val="11"/>
        <rFont val="Arial"/>
        <charset val="134"/>
      </rPr>
      <t xml:space="preserve"> = 1;</t>
    </r>
  </si>
  <si>
    <r>
      <t xml:space="preserve"> Do đó, v</t>
    </r>
    <r>
      <rPr>
        <vertAlign val="subscript"/>
        <sz val="11"/>
        <rFont val="Arial"/>
        <charset val="134"/>
      </rPr>
      <t>max</t>
    </r>
    <r>
      <rPr>
        <sz val="11"/>
        <rFont val="Arial"/>
        <charset val="134"/>
      </rPr>
      <t xml:space="preserve"> = 2π.r</t>
    </r>
    <r>
      <rPr>
        <vertAlign val="subscript"/>
        <sz val="11"/>
        <rFont val="Arial"/>
        <charset val="134"/>
      </rPr>
      <t>b</t>
    </r>
    <r>
      <rPr>
        <sz val="11"/>
        <rFont val="Arial"/>
        <charset val="134"/>
      </rPr>
      <t>.n</t>
    </r>
    <r>
      <rPr>
        <vertAlign val="subscript"/>
        <sz val="11"/>
        <rFont val="Arial"/>
        <charset val="134"/>
      </rPr>
      <t>max</t>
    </r>
    <r>
      <rPr>
        <sz val="11"/>
        <rFont val="Arial"/>
        <charset val="134"/>
      </rPr>
      <t>/((i</t>
    </r>
    <r>
      <rPr>
        <vertAlign val="subscript"/>
        <sz val="11"/>
        <rFont val="Arial"/>
        <charset val="134"/>
      </rPr>
      <t>hn</t>
    </r>
    <r>
      <rPr>
        <sz val="11"/>
        <rFont val="Arial"/>
        <charset val="134"/>
      </rPr>
      <t>.i</t>
    </r>
    <r>
      <rPr>
        <vertAlign val="subscript"/>
        <sz val="11"/>
        <rFont val="Arial"/>
        <charset val="134"/>
      </rPr>
      <t>pt</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</si>
  <si>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Như vậy, giá trị tỷ số truyền của cụm có "tỷ số truyền không thay đổi" (i</t>
    </r>
    <r>
      <rPr>
        <vertAlign val="subscript"/>
        <sz val="11"/>
        <rFont val="Arial"/>
        <charset val="134"/>
      </rPr>
      <t>o</t>
    </r>
    <r>
      <rPr>
        <sz val="11"/>
        <rFont val="Arial"/>
        <charset val="134"/>
      </rPr>
      <t>.i</t>
    </r>
    <r>
      <rPr>
        <vertAlign val="subscript"/>
        <sz val="11"/>
        <rFont val="Arial"/>
        <charset val="134"/>
      </rPr>
      <t>cc</t>
    </r>
    <r>
      <rPr>
        <sz val="11"/>
        <rFont val="Arial"/>
        <charset val="134"/>
      </rPr>
      <t>), xác định bởi biểu thức:</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</si>
  <si>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 2π.r</t>
    </r>
    <r>
      <rPr>
        <vertAlign val="subscript"/>
        <sz val="11"/>
        <rFont val="Arial"/>
        <charset val="134"/>
      </rPr>
      <t>b</t>
    </r>
    <r>
      <rPr>
        <sz val="11"/>
        <rFont val="Arial"/>
        <charset val="134"/>
      </rPr>
      <t>.n</t>
    </r>
    <r>
      <rPr>
        <vertAlign val="subscript"/>
        <sz val="11"/>
        <rFont val="Arial"/>
        <charset val="134"/>
      </rPr>
      <t>max</t>
    </r>
    <r>
      <rPr>
        <sz val="11"/>
        <rFont val="Arial"/>
        <charset val="134"/>
      </rPr>
      <t>/((v</t>
    </r>
    <r>
      <rPr>
        <vertAlign val="subscript"/>
        <sz val="11"/>
        <rFont val="Arial"/>
        <charset val="134"/>
      </rPr>
      <t>max</t>
    </r>
    <r>
      <rPr>
        <sz val="11"/>
        <rFont val="Arial"/>
        <charset val="134"/>
      </rPr>
      <t>).(i</t>
    </r>
    <r>
      <rPr>
        <vertAlign val="subscript"/>
        <sz val="11"/>
        <rFont val="Arial"/>
        <charset val="134"/>
      </rPr>
      <t>hn</t>
    </r>
    <r>
      <rPr>
        <sz val="11"/>
        <rFont val="Arial"/>
        <charset val="134"/>
      </rPr>
      <t>.i</t>
    </r>
    <r>
      <rPr>
        <vertAlign val="subscript"/>
        <sz val="11"/>
        <rFont val="Arial"/>
        <charset val="134"/>
      </rPr>
      <t>pt</t>
    </r>
    <r>
      <rPr>
        <sz val="11"/>
        <rFont val="Arial"/>
        <charset val="134"/>
      </rPr>
      <t>))</t>
    </r>
  </si>
  <si>
    <r>
      <t xml:space="preserve"> Gọi [i</t>
    </r>
    <r>
      <rPr>
        <vertAlign val="subscript"/>
        <sz val="11"/>
        <rFont val="Arial"/>
        <charset val="134"/>
      </rPr>
      <t>o</t>
    </r>
    <r>
      <rPr>
        <sz val="11"/>
        <rFont val="Arial"/>
        <charset val="134"/>
      </rPr>
      <t>] là khoảng tỷ số truyền của truyền lực chính thuộc chủng loại xe tương ứng</t>
    </r>
  </si>
  <si>
    <r>
      <t xml:space="preserve"> So sánh giá trị (i</t>
    </r>
    <r>
      <rPr>
        <vertAlign val="subscript"/>
        <sz val="11"/>
        <rFont val="Arial"/>
        <charset val="134"/>
      </rPr>
      <t>o</t>
    </r>
    <r>
      <rPr>
        <sz val="11"/>
        <rFont val="Arial"/>
        <charset val="134"/>
      </rPr>
      <t>.i</t>
    </r>
    <r>
      <rPr>
        <vertAlign val="subscript"/>
        <sz val="11"/>
        <rFont val="Arial"/>
        <charset val="134"/>
      </rPr>
      <t>cc</t>
    </r>
    <r>
      <rPr>
        <sz val="11"/>
        <rFont val="Arial"/>
        <charset val="134"/>
      </rPr>
      <t>) với khoảng [i</t>
    </r>
    <r>
      <rPr>
        <vertAlign val="subscript"/>
        <sz val="11"/>
        <rFont val="Arial"/>
        <charset val="134"/>
      </rPr>
      <t>o</t>
    </r>
    <r>
      <rPr>
        <sz val="11"/>
        <rFont val="Arial"/>
        <charset val="134"/>
      </rPr>
      <t>], nếu:</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</si>
  <si>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xml:space="preserve">) </t>
    </r>
    <r>
      <rPr>
        <sz val="11"/>
        <rFont val="Symbol"/>
        <charset val="2"/>
      </rPr>
      <t>£</t>
    </r>
    <r>
      <rPr>
        <sz val="11"/>
        <rFont val="Arial"/>
        <charset val="134"/>
      </rPr>
      <t xml:space="preserve"> [i</t>
    </r>
    <r>
      <rPr>
        <vertAlign val="subscript"/>
        <sz val="11"/>
        <rFont val="Arial"/>
        <charset val="134"/>
      </rPr>
      <t>o</t>
    </r>
    <r>
      <rPr>
        <sz val="11"/>
        <rFont val="Arial"/>
        <charset val="134"/>
      </rPr>
      <t>], nhóm tổng thành có tỷ số truyền "không thay đổi được" này chỉ cần bộ truyền lực trung ương là đủ đáp ứng giá trị đã tính</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</si>
  <si>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xml:space="preserve">) </t>
    </r>
    <r>
      <rPr>
        <sz val="11"/>
        <rFont val="Symbol"/>
        <charset val="2"/>
      </rPr>
      <t>&gt;</t>
    </r>
    <r>
      <rPr>
        <sz val="11"/>
        <rFont val="Arial"/>
        <charset val="134"/>
      </rPr>
      <t xml:space="preserve"> [i</t>
    </r>
    <r>
      <rPr>
        <vertAlign val="subscript"/>
        <sz val="11"/>
        <rFont val="Arial"/>
        <charset val="134"/>
      </rPr>
      <t>o</t>
    </r>
    <r>
      <rPr>
        <sz val="11"/>
        <rFont val="Arial"/>
        <charset val="134"/>
      </rPr>
      <t>], nhóm tổng thành có tỷ số truyền "không thay đổi được" này không chỉ có bộ truyền lực trung ương (i</t>
    </r>
    <r>
      <rPr>
        <vertAlign val="subscript"/>
        <sz val="11"/>
        <rFont val="Arial"/>
        <charset val="134"/>
      </rPr>
      <t>o</t>
    </r>
    <r>
      <rPr>
        <sz val="11"/>
        <rFont val="Arial"/>
        <charset val="134"/>
      </rPr>
      <t>) mà cần cả bộ truyền lực cuối cùng (i</t>
    </r>
    <r>
      <rPr>
        <vertAlign val="subscript"/>
        <sz val="11"/>
        <rFont val="Arial"/>
        <charset val="134"/>
      </rPr>
      <t>cc</t>
    </r>
    <r>
      <rPr>
        <sz val="11"/>
        <rFont val="Arial"/>
        <charset val="134"/>
      </rPr>
      <t>)</t>
    </r>
  </si>
  <si>
    <t>2.11.3.</t>
  </si>
  <si>
    <r>
      <t xml:space="preserve"> Xác định cụm tổng thành có "tỷ số truyền thay đổi" - (i</t>
    </r>
    <r>
      <rPr>
        <b/>
        <vertAlign val="subscript"/>
        <sz val="11"/>
        <rFont val="Arial"/>
        <charset val="163"/>
      </rPr>
      <t>hi</t>
    </r>
    <r>
      <rPr>
        <b/>
        <sz val="11"/>
        <rFont val="Arial"/>
        <charset val="134"/>
      </rPr>
      <t>.i</t>
    </r>
    <r>
      <rPr>
        <b/>
        <vertAlign val="subscript"/>
        <sz val="11"/>
        <rFont val="Arial"/>
        <charset val="163"/>
      </rPr>
      <t>pj</t>
    </r>
    <r>
      <rPr>
        <b/>
        <sz val="11"/>
        <rFont val="Arial"/>
        <charset val="134"/>
      </rPr>
      <t>)</t>
    </r>
  </si>
  <si>
    <t xml:space="preserve"> Tỷ số truyền trong hệ thống truyền lực tổng quát thể hiện qua biểu thức:</t>
  </si>
  <si>
    <r>
      <t xml:space="preserve"> Trong đó, đã xác định được (i</t>
    </r>
    <r>
      <rPr>
        <vertAlign val="subscript"/>
        <sz val="11"/>
        <rFont val="Arial"/>
        <charset val="134"/>
      </rPr>
      <t>o</t>
    </r>
    <r>
      <rPr>
        <sz val="11"/>
        <rFont val="Arial"/>
        <charset val="134"/>
      </rPr>
      <t>.i</t>
    </r>
    <r>
      <rPr>
        <vertAlign val="subscript"/>
        <sz val="11"/>
        <rFont val="Arial"/>
        <charset val="134"/>
      </rPr>
      <t>cc</t>
    </r>
    <r>
      <rPr>
        <sz val="11"/>
        <rFont val="Arial"/>
        <charset val="134"/>
      </rPr>
      <t>) trong mục 2.11.2</t>
    </r>
  </si>
  <si>
    <r>
      <t xml:space="preserve"> Cần xác định (i</t>
    </r>
    <r>
      <rPr>
        <vertAlign val="subscript"/>
        <sz val="11"/>
        <rFont val="Arial"/>
        <charset val="134"/>
      </rPr>
      <t>hi</t>
    </r>
    <r>
      <rPr>
        <sz val="11"/>
        <rFont val="Arial"/>
        <charset val="134"/>
      </rPr>
      <t>.i</t>
    </r>
    <r>
      <rPr>
        <vertAlign val="subscript"/>
        <sz val="11"/>
        <rFont val="Arial"/>
        <charset val="134"/>
      </rPr>
      <t>pj</t>
    </r>
    <r>
      <rPr>
        <sz val="11"/>
        <rFont val="Arial"/>
        <charset val="134"/>
      </rPr>
      <t>)</t>
    </r>
  </si>
  <si>
    <r>
      <t xml:space="preserve"> Muốn vận tốc xe đạt nhỏ nhất (</t>
    </r>
    <r>
      <rPr>
        <b/>
        <sz val="11"/>
        <rFont val="Arial"/>
        <charset val="134"/>
      </rPr>
      <t>v</t>
    </r>
    <r>
      <rPr>
        <b/>
        <vertAlign val="subscript"/>
        <sz val="11"/>
        <rFont val="Arial"/>
        <charset val="134"/>
      </rPr>
      <t>min</t>
    </r>
    <r>
      <rPr>
        <sz val="11"/>
        <rFont val="Arial"/>
        <charset val="134"/>
      </rPr>
      <t>), tức v</t>
    </r>
    <r>
      <rPr>
        <vertAlign val="subscript"/>
        <sz val="11"/>
        <rFont val="Arial"/>
        <charset val="134"/>
      </rPr>
      <t>eij</t>
    </r>
    <r>
      <rPr>
        <sz val="11"/>
        <rFont val="Arial"/>
        <charset val="134"/>
      </rPr>
      <t xml:space="preserve"> = v</t>
    </r>
    <r>
      <rPr>
        <vertAlign val="subscript"/>
        <sz val="11"/>
        <rFont val="Arial"/>
        <charset val="134"/>
      </rPr>
      <t>min</t>
    </r>
    <r>
      <rPr>
        <sz val="11"/>
        <rFont val="Arial"/>
        <charset val="134"/>
      </rPr>
      <t>, cần:</t>
    </r>
  </si>
  <si>
    <r>
      <t xml:space="preserve"> + Số vòng quay động cơ nhỏ nhất, tức n</t>
    </r>
    <r>
      <rPr>
        <vertAlign val="subscript"/>
        <sz val="11"/>
        <rFont val="Arial"/>
        <charset val="134"/>
      </rPr>
      <t>e</t>
    </r>
    <r>
      <rPr>
        <sz val="11"/>
        <rFont val="Arial"/>
        <charset val="134"/>
      </rPr>
      <t xml:space="preserve"> = n</t>
    </r>
    <r>
      <rPr>
        <vertAlign val="subscript"/>
        <sz val="11"/>
        <rFont val="Arial"/>
        <charset val="134"/>
      </rPr>
      <t>min</t>
    </r>
    <r>
      <rPr>
        <sz val="11"/>
        <rFont val="Arial"/>
        <charset val="134"/>
      </rPr>
      <t>;</t>
    </r>
  </si>
  <si>
    <r>
      <t xml:space="preserve"> + Tỷ số truyền hộp số chính phải lớn nhất, ứng với tay số 1 (đầu tiên), i</t>
    </r>
    <r>
      <rPr>
        <vertAlign val="subscript"/>
        <sz val="11"/>
        <rFont val="Arial"/>
        <charset val="134"/>
      </rPr>
      <t xml:space="preserve">hi </t>
    </r>
    <r>
      <rPr>
        <sz val="11"/>
        <rFont val="Arial"/>
        <charset val="134"/>
      </rPr>
      <t>= i</t>
    </r>
    <r>
      <rPr>
        <vertAlign val="subscript"/>
        <sz val="11"/>
        <rFont val="Arial"/>
        <charset val="134"/>
      </rPr>
      <t>h1</t>
    </r>
    <r>
      <rPr>
        <sz val="11"/>
        <rFont val="Arial"/>
        <charset val="134"/>
      </rPr>
      <t>;</t>
    </r>
  </si>
  <si>
    <r>
      <t xml:space="preserve"> + Tỷ số truyền hộp số phụ cũng phải lớn nhất, ứng với tỷ số truyền cao, i</t>
    </r>
    <r>
      <rPr>
        <vertAlign val="subscript"/>
        <sz val="11"/>
        <rFont val="Arial"/>
        <charset val="134"/>
      </rPr>
      <t xml:space="preserve">pj </t>
    </r>
    <r>
      <rPr>
        <sz val="11"/>
        <rFont val="Arial"/>
        <charset val="134"/>
      </rPr>
      <t>= i</t>
    </r>
    <r>
      <rPr>
        <vertAlign val="subscript"/>
        <sz val="11"/>
        <rFont val="Arial"/>
        <charset val="134"/>
      </rPr>
      <t>pc</t>
    </r>
    <r>
      <rPr>
        <sz val="11"/>
        <rFont val="Arial"/>
        <charset val="134"/>
      </rPr>
      <t>;</t>
    </r>
  </si>
  <si>
    <r>
      <t xml:space="preserve"> Do đó, v</t>
    </r>
    <r>
      <rPr>
        <vertAlign val="subscript"/>
        <sz val="11"/>
        <rFont val="Arial"/>
        <charset val="134"/>
      </rPr>
      <t>min</t>
    </r>
    <r>
      <rPr>
        <sz val="11"/>
        <rFont val="Arial"/>
        <charset val="134"/>
      </rPr>
      <t xml:space="preserve"> = 2π.r</t>
    </r>
    <r>
      <rPr>
        <vertAlign val="subscript"/>
        <sz val="11"/>
        <rFont val="Arial"/>
        <charset val="134"/>
      </rPr>
      <t>b</t>
    </r>
    <r>
      <rPr>
        <sz val="11"/>
        <rFont val="Arial"/>
        <charset val="134"/>
      </rPr>
      <t>.n</t>
    </r>
    <r>
      <rPr>
        <vertAlign val="subscript"/>
        <sz val="11"/>
        <rFont val="Arial"/>
        <charset val="134"/>
      </rPr>
      <t>min</t>
    </r>
    <r>
      <rPr>
        <sz val="11"/>
        <rFont val="Arial"/>
        <charset val="134"/>
      </rPr>
      <t>/((i</t>
    </r>
    <r>
      <rPr>
        <vertAlign val="subscript"/>
        <sz val="11"/>
        <rFont val="Arial"/>
        <charset val="134"/>
      </rPr>
      <t>h1</t>
    </r>
    <r>
      <rPr>
        <sz val="11"/>
        <rFont val="Arial"/>
        <charset val="134"/>
      </rPr>
      <t>.i</t>
    </r>
    <r>
      <rPr>
        <vertAlign val="subscript"/>
        <sz val="11"/>
        <rFont val="Arial"/>
        <charset val="134"/>
      </rPr>
      <t>pc</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</si>
  <si>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Như vậy, giá trị tỷ số truyền của cụm có "tỷ số truyền thay đổi" (i</t>
    </r>
    <r>
      <rPr>
        <vertAlign val="subscript"/>
        <sz val="11"/>
        <rFont val="Arial"/>
        <charset val="134"/>
      </rPr>
      <t>h1</t>
    </r>
    <r>
      <rPr>
        <sz val="11"/>
        <rFont val="Arial"/>
        <charset val="134"/>
      </rPr>
      <t>.i</t>
    </r>
    <r>
      <rPr>
        <vertAlign val="subscript"/>
        <sz val="11"/>
        <rFont val="Arial"/>
        <charset val="134"/>
      </rPr>
      <t>pc</t>
    </r>
    <r>
      <rPr>
        <sz val="11"/>
        <rFont val="Arial"/>
        <charset val="134"/>
      </rPr>
      <t>), xác định bởi biểu thức:</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</si>
  <si>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 2π.r</t>
    </r>
    <r>
      <rPr>
        <vertAlign val="subscript"/>
        <sz val="11"/>
        <rFont val="Arial"/>
        <charset val="134"/>
      </rPr>
      <t>b</t>
    </r>
    <r>
      <rPr>
        <sz val="11"/>
        <rFont val="Arial"/>
        <charset val="134"/>
      </rPr>
      <t>.n</t>
    </r>
    <r>
      <rPr>
        <vertAlign val="subscript"/>
        <sz val="11"/>
        <rFont val="Arial"/>
        <charset val="134"/>
      </rPr>
      <t>min</t>
    </r>
    <r>
      <rPr>
        <sz val="11"/>
        <rFont val="Arial"/>
        <charset val="134"/>
      </rPr>
      <t>/((v</t>
    </r>
    <r>
      <rPr>
        <vertAlign val="subscript"/>
        <sz val="11"/>
        <rFont val="Arial"/>
        <charset val="134"/>
      </rPr>
      <t>min</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</si>
  <si>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Gọi [i</t>
    </r>
    <r>
      <rPr>
        <vertAlign val="subscript"/>
        <sz val="11"/>
        <rFont val="Arial"/>
        <charset val="134"/>
      </rPr>
      <t>h1</t>
    </r>
    <r>
      <rPr>
        <sz val="11"/>
        <rFont val="Arial"/>
        <charset val="134"/>
      </rPr>
      <t>] là khoảng tỷ số truyền ở tay số 1 (đầu tiên) của của hộp số chính thuộc chủng loại xe tương ứng</t>
    </r>
  </si>
  <si>
    <r>
      <t xml:space="preserve"> So sánh giá trị (i</t>
    </r>
    <r>
      <rPr>
        <vertAlign val="subscript"/>
        <sz val="11"/>
        <rFont val="Arial"/>
        <charset val="134"/>
      </rPr>
      <t>h1</t>
    </r>
    <r>
      <rPr>
        <sz val="11"/>
        <rFont val="Arial"/>
        <charset val="134"/>
      </rPr>
      <t>.i</t>
    </r>
    <r>
      <rPr>
        <vertAlign val="subscript"/>
        <sz val="11"/>
        <rFont val="Arial"/>
        <charset val="134"/>
      </rPr>
      <t>pc</t>
    </r>
    <r>
      <rPr>
        <sz val="11"/>
        <rFont val="Arial"/>
        <charset val="134"/>
      </rPr>
      <t>) với khoảng [i</t>
    </r>
    <r>
      <rPr>
        <vertAlign val="subscript"/>
        <sz val="11"/>
        <rFont val="Arial"/>
        <charset val="134"/>
      </rPr>
      <t>h1</t>
    </r>
    <r>
      <rPr>
        <sz val="11"/>
        <rFont val="Arial"/>
        <charset val="134"/>
      </rPr>
      <t>], nếu:</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</si>
  <si>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xml:space="preserve">) </t>
    </r>
    <r>
      <rPr>
        <sz val="11"/>
        <rFont val="Symbol"/>
        <charset val="2"/>
      </rPr>
      <t>£</t>
    </r>
    <r>
      <rPr>
        <sz val="11"/>
        <rFont val="Arial"/>
        <charset val="134"/>
      </rPr>
      <t xml:space="preserve"> [i</t>
    </r>
    <r>
      <rPr>
        <vertAlign val="subscript"/>
        <sz val="11"/>
        <rFont val="Arial"/>
        <charset val="134"/>
      </rPr>
      <t>h1</t>
    </r>
    <r>
      <rPr>
        <sz val="11"/>
        <rFont val="Arial"/>
        <charset val="134"/>
      </rPr>
      <t>], nhóm tổng thành có "tỷ số truyền thay đổi" này chỉ cần hộp số chính là đủ đáp ứng giá trị đã tính</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</si>
  <si>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xml:space="preserve">) </t>
    </r>
    <r>
      <rPr>
        <sz val="11"/>
        <rFont val="Symbol"/>
        <charset val="2"/>
      </rPr>
      <t>&gt;</t>
    </r>
    <r>
      <rPr>
        <sz val="11"/>
        <rFont val="Arial"/>
        <charset val="134"/>
      </rPr>
      <t xml:space="preserve"> [i</t>
    </r>
    <r>
      <rPr>
        <vertAlign val="subscript"/>
        <sz val="11"/>
        <rFont val="Arial"/>
        <charset val="134"/>
      </rPr>
      <t>h1</t>
    </r>
    <r>
      <rPr>
        <sz val="11"/>
        <rFont val="Arial"/>
        <charset val="134"/>
      </rPr>
      <t>], nhóm tổng thành có "tỷ số truyền thay đổi" này không chỉ có hộp số chính (i</t>
    </r>
    <r>
      <rPr>
        <vertAlign val="subscript"/>
        <sz val="11"/>
        <rFont val="Arial"/>
        <charset val="134"/>
      </rPr>
      <t>h1</t>
    </r>
    <r>
      <rPr>
        <sz val="11"/>
        <rFont val="Arial"/>
        <charset val="134"/>
      </rPr>
      <t>) mà cần cả hộp số phụ (i</t>
    </r>
    <r>
      <rPr>
        <vertAlign val="subscript"/>
        <sz val="11"/>
        <rFont val="Arial"/>
        <charset val="134"/>
      </rPr>
      <t>pc</t>
    </r>
    <r>
      <rPr>
        <sz val="11"/>
        <rFont val="Arial"/>
        <charset val="134"/>
      </rPr>
      <t>)</t>
    </r>
  </si>
  <si>
    <t>2.12.</t>
  </si>
  <si>
    <t xml:space="preserve"> Xác định tỷ số truyền trung gian và số lùi trong hộp số chính</t>
  </si>
  <si>
    <t>2.12.1.</t>
  </si>
  <si>
    <t xml:space="preserve"> Xác định tỷ số truyền trung gian</t>
  </si>
  <si>
    <t xml:space="preserve"> Tỷ số truyền của các số truyền trung gian trong hộp số chính có thể được lựa chọn theo 1 trong 2 phương án sau:</t>
  </si>
  <si>
    <t xml:space="preserve"> - Theo cấp số nhân</t>
  </si>
  <si>
    <t xml:space="preserve"> - Theo cấp số điều hòa</t>
  </si>
  <si>
    <t xml:space="preserve"> Chọn theo cấp số nhân</t>
  </si>
  <si>
    <t>a.1.</t>
  </si>
  <si>
    <r>
      <t xml:space="preserve"> </t>
    </r>
    <r>
      <rPr>
        <sz val="11"/>
        <rFont val="Arial"/>
        <charset val="134"/>
      </rPr>
      <t xml:space="preserve">Xác định khoảng công bội - </t>
    </r>
    <r>
      <rPr>
        <b/>
        <sz val="11"/>
        <rFont val="Arial"/>
        <charset val="134"/>
      </rPr>
      <t>q</t>
    </r>
  </si>
  <si>
    <t xml:space="preserve"> Tỷ số truyền của hộp số được xếp theo cấp số nhân cần xác định công bội “q” như sau:</t>
  </si>
  <si>
    <r>
      <t xml:space="preserve"> q = i</t>
    </r>
    <r>
      <rPr>
        <vertAlign val="subscript"/>
        <sz val="11"/>
        <rFont val="Arial"/>
        <charset val="134"/>
      </rPr>
      <t>h1</t>
    </r>
    <r>
      <rPr>
        <sz val="11"/>
        <rFont val="Arial"/>
        <charset val="134"/>
      </rPr>
      <t>/i</t>
    </r>
    <r>
      <rPr>
        <vertAlign val="subscript"/>
        <sz val="11"/>
        <rFont val="Arial"/>
        <charset val="134"/>
      </rPr>
      <t xml:space="preserve">h2 </t>
    </r>
    <r>
      <rPr>
        <sz val="11"/>
        <rFont val="Arial"/>
        <charset val="134"/>
      </rPr>
      <t>= i</t>
    </r>
    <r>
      <rPr>
        <vertAlign val="subscript"/>
        <sz val="11"/>
        <rFont val="Arial"/>
        <charset val="134"/>
      </rPr>
      <t>h2</t>
    </r>
    <r>
      <rPr>
        <sz val="11"/>
        <rFont val="Arial"/>
        <charset val="134"/>
      </rPr>
      <t>/i</t>
    </r>
    <r>
      <rPr>
        <vertAlign val="subscript"/>
        <sz val="11"/>
        <rFont val="Arial"/>
        <charset val="134"/>
      </rPr>
      <t xml:space="preserve">h3 </t>
    </r>
    <r>
      <rPr>
        <sz val="11"/>
        <rFont val="Arial"/>
        <charset val="134"/>
      </rPr>
      <t>= … = i</t>
    </r>
    <r>
      <rPr>
        <vertAlign val="subscript"/>
        <sz val="11"/>
        <rFont val="Arial"/>
        <charset val="134"/>
      </rPr>
      <t>h(n-1)</t>
    </r>
    <r>
      <rPr>
        <sz val="11"/>
        <rFont val="Arial"/>
        <charset val="134"/>
      </rPr>
      <t>/i</t>
    </r>
    <r>
      <rPr>
        <vertAlign val="subscript"/>
        <sz val="11"/>
        <rFont val="Arial"/>
        <charset val="134"/>
      </rPr>
      <t>hn</t>
    </r>
  </si>
  <si>
    <r>
      <t xml:space="preserve"> hay, q = i</t>
    </r>
    <r>
      <rPr>
        <vertAlign val="subscript"/>
        <sz val="11"/>
        <rFont val="Arial"/>
        <charset val="134"/>
      </rPr>
      <t>h(n-1)</t>
    </r>
    <r>
      <rPr>
        <sz val="11"/>
        <rFont val="Arial"/>
        <charset val="134"/>
      </rPr>
      <t>/i</t>
    </r>
    <r>
      <rPr>
        <vertAlign val="subscript"/>
        <sz val="11"/>
        <rFont val="Arial"/>
        <charset val="134"/>
      </rPr>
      <t>hn</t>
    </r>
    <r>
      <rPr>
        <sz val="11"/>
        <rFont val="Arial"/>
        <charset val="134"/>
      </rPr>
      <t xml:space="preserve"> </t>
    </r>
  </si>
  <si>
    <r>
      <t xml:space="preserve"> Trong đó: i</t>
    </r>
    <r>
      <rPr>
        <vertAlign val="subscript"/>
        <sz val="11"/>
        <rFont val="Arial"/>
        <charset val="134"/>
      </rPr>
      <t>h1</t>
    </r>
    <r>
      <rPr>
        <sz val="11"/>
        <rFont val="Arial"/>
        <charset val="134"/>
      </rPr>
      <t>, i</t>
    </r>
    <r>
      <rPr>
        <vertAlign val="subscript"/>
        <sz val="11"/>
        <rFont val="Arial"/>
        <charset val="134"/>
      </rPr>
      <t>h2</t>
    </r>
    <r>
      <rPr>
        <sz val="11"/>
        <rFont val="Arial"/>
        <charset val="134"/>
      </rPr>
      <t>, …, i</t>
    </r>
    <r>
      <rPr>
        <vertAlign val="subscript"/>
        <sz val="11"/>
        <rFont val="Arial"/>
        <charset val="134"/>
      </rPr>
      <t>hn</t>
    </r>
    <r>
      <rPr>
        <sz val="11"/>
        <rFont val="Arial"/>
        <charset val="134"/>
      </rPr>
      <t xml:space="preserve"> - là tỷ số truyền từ tay số 1 đến tay số n;</t>
    </r>
  </si>
  <si>
    <r>
      <t xml:space="preserve"> Với, i</t>
    </r>
    <r>
      <rPr>
        <vertAlign val="subscript"/>
        <sz val="11"/>
        <rFont val="Arial"/>
        <charset val="134"/>
      </rPr>
      <t>hn</t>
    </r>
    <r>
      <rPr>
        <sz val="11"/>
        <rFont val="Arial"/>
        <charset val="134"/>
      </rPr>
      <t xml:space="preserve"> - là tỷ số truyền cao nhất</t>
    </r>
  </si>
  <si>
    <r>
      <t xml:space="preserve"> Khi chọn i</t>
    </r>
    <r>
      <rPr>
        <vertAlign val="subscript"/>
        <sz val="11"/>
        <rFont val="Arial"/>
        <charset val="134"/>
      </rPr>
      <t xml:space="preserve">hn </t>
    </r>
    <r>
      <rPr>
        <sz val="11"/>
        <rFont val="Arial"/>
        <charset val="134"/>
      </rPr>
      <t>là số truyền tăng, tức i</t>
    </r>
    <r>
      <rPr>
        <vertAlign val="subscript"/>
        <sz val="11"/>
        <rFont val="Arial"/>
        <charset val="134"/>
      </rPr>
      <t>hn</t>
    </r>
    <r>
      <rPr>
        <sz val="11"/>
        <rFont val="Arial"/>
        <charset val="134"/>
      </rPr>
      <t xml:space="preserve"> nhỏ hơn (&lt;) 1, và chọn i</t>
    </r>
    <r>
      <rPr>
        <vertAlign val="subscript"/>
        <sz val="11"/>
        <rFont val="Arial"/>
        <charset val="134"/>
      </rPr>
      <t>h(n-1)</t>
    </r>
    <r>
      <rPr>
        <sz val="11"/>
        <rFont val="Arial"/>
        <charset val="134"/>
      </rPr>
      <t xml:space="preserve"> = 1.</t>
    </r>
  </si>
  <si>
    <r>
      <t xml:space="preserve"> Thường khoảng [i</t>
    </r>
    <r>
      <rPr>
        <vertAlign val="subscript"/>
        <sz val="11"/>
        <rFont val="Arial"/>
        <charset val="134"/>
      </rPr>
      <t>hn</t>
    </r>
    <r>
      <rPr>
        <sz val="11"/>
        <rFont val="Arial"/>
        <charset val="134"/>
      </rPr>
      <t>] = (0.65 ÷ 0.85),</t>
    </r>
  </si>
  <si>
    <r>
      <t xml:space="preserve"> Do đó, (i</t>
    </r>
    <r>
      <rPr>
        <vertAlign val="subscript"/>
        <sz val="11"/>
        <rFont val="Arial"/>
        <charset val="134"/>
      </rPr>
      <t>h(n-1)</t>
    </r>
    <r>
      <rPr>
        <sz val="11"/>
        <rFont val="Arial"/>
        <charset val="134"/>
      </rPr>
      <t>/i</t>
    </r>
    <r>
      <rPr>
        <vertAlign val="subscript"/>
        <sz val="11"/>
        <rFont val="Arial"/>
        <charset val="134"/>
      </rPr>
      <t>hn</t>
    </r>
    <r>
      <rPr>
        <sz val="11"/>
        <rFont val="Arial"/>
        <charset val="134"/>
      </rPr>
      <t>) = 1/(0.65 ÷ 0.85) = (1.18 ÷ 1.54)</t>
    </r>
  </si>
  <si>
    <r>
      <t xml:space="preserve"> mà, q = (i</t>
    </r>
    <r>
      <rPr>
        <vertAlign val="subscript"/>
        <sz val="11"/>
        <rFont val="Arial"/>
        <charset val="134"/>
      </rPr>
      <t>h(n-1)</t>
    </r>
    <r>
      <rPr>
        <sz val="11"/>
        <rFont val="Arial"/>
        <charset val="134"/>
      </rPr>
      <t>/i</t>
    </r>
    <r>
      <rPr>
        <vertAlign val="subscript"/>
        <sz val="11"/>
        <rFont val="Arial"/>
        <charset val="134"/>
      </rPr>
      <t>hn</t>
    </r>
    <r>
      <rPr>
        <sz val="11"/>
        <rFont val="Arial"/>
        <charset val="134"/>
      </rPr>
      <t>)</t>
    </r>
  </si>
  <si>
    <t>a.2.</t>
  </si>
  <si>
    <t xml:space="preserve"> Số lượng tay số truyền trong hộp số chính – n</t>
  </si>
  <si>
    <t>Từ biểu thức công bội trên:</t>
  </si>
  <si>
    <r>
      <t xml:space="preserve"> q = i</t>
    </r>
    <r>
      <rPr>
        <vertAlign val="subscript"/>
        <sz val="11"/>
        <rFont val="Arial"/>
        <charset val="134"/>
      </rPr>
      <t>h1</t>
    </r>
    <r>
      <rPr>
        <sz val="11"/>
        <rFont val="Arial"/>
        <charset val="134"/>
      </rPr>
      <t>/i</t>
    </r>
    <r>
      <rPr>
        <vertAlign val="subscript"/>
        <sz val="11"/>
        <rFont val="Arial"/>
        <charset val="134"/>
      </rPr>
      <t>h2</t>
    </r>
  </si>
  <si>
    <r>
      <t xml:space="preserve"> q = i</t>
    </r>
    <r>
      <rPr>
        <vertAlign val="subscript"/>
        <sz val="11"/>
        <rFont val="Arial"/>
        <charset val="134"/>
      </rPr>
      <t>h2</t>
    </r>
    <r>
      <rPr>
        <sz val="11"/>
        <rFont val="Arial"/>
        <charset val="134"/>
      </rPr>
      <t>/i</t>
    </r>
    <r>
      <rPr>
        <vertAlign val="subscript"/>
        <sz val="11"/>
        <rFont val="Arial"/>
        <charset val="134"/>
      </rPr>
      <t>h3</t>
    </r>
  </si>
  <si>
    <t>Suy ra:</t>
  </si>
  <si>
    <r>
      <t xml:space="preserve"> q</t>
    </r>
    <r>
      <rPr>
        <vertAlign val="superscript"/>
        <sz val="11"/>
        <rFont val="Arial"/>
        <charset val="163"/>
      </rPr>
      <t>2</t>
    </r>
    <r>
      <rPr>
        <sz val="11"/>
        <rFont val="Arial"/>
        <charset val="134"/>
      </rPr>
      <t xml:space="preserve"> = i</t>
    </r>
    <r>
      <rPr>
        <vertAlign val="subscript"/>
        <sz val="11"/>
        <rFont val="Arial"/>
        <charset val="134"/>
      </rPr>
      <t>h1</t>
    </r>
    <r>
      <rPr>
        <sz val="11"/>
        <rFont val="Arial"/>
        <charset val="134"/>
      </rPr>
      <t>/i</t>
    </r>
    <r>
      <rPr>
        <vertAlign val="subscript"/>
        <sz val="11"/>
        <rFont val="Arial"/>
        <charset val="134"/>
      </rPr>
      <t>h3</t>
    </r>
  </si>
  <si>
    <t xml:space="preserve"> …</t>
  </si>
  <si>
    <t xml:space="preserve"> Do đó: </t>
  </si>
  <si>
    <r>
      <t xml:space="preserve"> q</t>
    </r>
    <r>
      <rPr>
        <vertAlign val="superscript"/>
        <sz val="11"/>
        <rFont val="Arial"/>
        <charset val="163"/>
      </rPr>
      <t>(n-1)</t>
    </r>
    <r>
      <rPr>
        <sz val="11"/>
        <rFont val="Arial"/>
        <charset val="134"/>
      </rPr>
      <t xml:space="preserve"> = i</t>
    </r>
    <r>
      <rPr>
        <vertAlign val="subscript"/>
        <sz val="11"/>
        <rFont val="Arial"/>
        <charset val="134"/>
      </rPr>
      <t>h1</t>
    </r>
    <r>
      <rPr>
        <sz val="11"/>
        <rFont val="Arial"/>
        <charset val="134"/>
      </rPr>
      <t>/i</t>
    </r>
    <r>
      <rPr>
        <vertAlign val="subscript"/>
        <sz val="11"/>
        <rFont val="Arial"/>
        <charset val="134"/>
      </rPr>
      <t>hn</t>
    </r>
  </si>
  <si>
    <t xml:space="preserve"> Muốn xác định giá trị n, cần lấy "logarit" với cơ số 10 cho cả 2 vế biểu thức:</t>
  </si>
  <si>
    <r>
      <t xml:space="preserve">         log</t>
    </r>
    <r>
      <rPr>
        <vertAlign val="subscript"/>
        <sz val="11"/>
        <rFont val="Arial"/>
        <charset val="163"/>
      </rPr>
      <t>10</t>
    </r>
    <r>
      <rPr>
        <sz val="11"/>
        <rFont val="Arial"/>
        <charset val="134"/>
      </rPr>
      <t>q</t>
    </r>
    <r>
      <rPr>
        <vertAlign val="superscript"/>
        <sz val="11"/>
        <rFont val="Arial"/>
        <charset val="163"/>
      </rPr>
      <t>(n-1)</t>
    </r>
    <r>
      <rPr>
        <sz val="11"/>
        <rFont val="Arial"/>
        <charset val="134"/>
      </rPr>
      <t xml:space="preserve"> = log</t>
    </r>
    <r>
      <rPr>
        <vertAlign val="subscript"/>
        <sz val="11"/>
        <rFont val="Arial"/>
        <charset val="163"/>
      </rPr>
      <t>10</t>
    </r>
    <r>
      <rPr>
        <sz val="11"/>
        <rFont val="Arial"/>
        <charset val="134"/>
      </rPr>
      <t>(i</t>
    </r>
    <r>
      <rPr>
        <vertAlign val="subscript"/>
        <sz val="11"/>
        <rFont val="Arial"/>
        <charset val="134"/>
      </rPr>
      <t>h1</t>
    </r>
    <r>
      <rPr>
        <sz val="11"/>
        <rFont val="Arial"/>
        <charset val="134"/>
      </rPr>
      <t>/i</t>
    </r>
    <r>
      <rPr>
        <vertAlign val="subscript"/>
        <sz val="11"/>
        <rFont val="Arial"/>
        <charset val="134"/>
      </rPr>
      <t>hn</t>
    </r>
    <r>
      <rPr>
        <sz val="11"/>
        <rFont val="Arial"/>
        <charset val="163"/>
      </rPr>
      <t>)</t>
    </r>
  </si>
  <si>
    <r>
      <t xml:space="preserve"> suy ra, (n-1) = (log</t>
    </r>
    <r>
      <rPr>
        <vertAlign val="subscript"/>
        <sz val="11"/>
        <rFont val="Arial"/>
        <charset val="163"/>
      </rPr>
      <t>10</t>
    </r>
    <r>
      <rPr>
        <sz val="11"/>
        <rFont val="Arial"/>
        <charset val="134"/>
      </rPr>
      <t>(i</t>
    </r>
    <r>
      <rPr>
        <vertAlign val="subscript"/>
        <sz val="11"/>
        <rFont val="Arial"/>
        <charset val="134"/>
      </rPr>
      <t>h1</t>
    </r>
    <r>
      <rPr>
        <sz val="11"/>
        <rFont val="Arial"/>
        <charset val="134"/>
      </rPr>
      <t>/i</t>
    </r>
    <r>
      <rPr>
        <vertAlign val="subscript"/>
        <sz val="11"/>
        <rFont val="Arial"/>
        <charset val="134"/>
      </rPr>
      <t>hn</t>
    </r>
    <r>
      <rPr>
        <sz val="11"/>
        <rFont val="Arial"/>
        <charset val="163"/>
      </rPr>
      <t>))/log</t>
    </r>
    <r>
      <rPr>
        <vertAlign val="subscript"/>
        <sz val="11"/>
        <rFont val="Arial"/>
        <charset val="163"/>
      </rPr>
      <t>10</t>
    </r>
    <r>
      <rPr>
        <sz val="11"/>
        <rFont val="Arial"/>
        <charset val="163"/>
      </rPr>
      <t>q = 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t>
    </r>
  </si>
  <si>
    <r>
      <t xml:space="preserve"> hay,     n = </t>
    </r>
    <r>
      <rPr>
        <sz val="11"/>
        <rFont val="Arial"/>
        <charset val="163"/>
      </rPr>
      <t>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 +1</t>
    </r>
  </si>
  <si>
    <t xml:space="preserve"> Chọn theo cấp số điều hòa</t>
  </si>
  <si>
    <t xml:space="preserve"> Hệ thống tỷ số truyền của các số truyền trung gian trong hộp số, chọn theo cấp số điều hòa, giá trị "hằng số điều hòa a" được xác định:</t>
  </si>
  <si>
    <r>
      <t xml:space="preserve"> a = (1/i</t>
    </r>
    <r>
      <rPr>
        <vertAlign val="subscript"/>
        <sz val="11"/>
        <rFont val="Arial"/>
        <charset val="134"/>
      </rPr>
      <t xml:space="preserve">h2 </t>
    </r>
    <r>
      <rPr>
        <sz val="11"/>
        <rFont val="Arial"/>
        <charset val="134"/>
      </rPr>
      <t>- 1/i</t>
    </r>
    <r>
      <rPr>
        <vertAlign val="subscript"/>
        <sz val="11"/>
        <rFont val="Arial"/>
        <charset val="134"/>
      </rPr>
      <t>h1</t>
    </r>
    <r>
      <rPr>
        <sz val="11"/>
        <rFont val="Arial"/>
        <charset val="134"/>
      </rPr>
      <t>) = (1/i</t>
    </r>
    <r>
      <rPr>
        <vertAlign val="subscript"/>
        <sz val="11"/>
        <rFont val="Arial"/>
        <charset val="134"/>
      </rPr>
      <t xml:space="preserve">h3 </t>
    </r>
    <r>
      <rPr>
        <sz val="11"/>
        <rFont val="Arial"/>
        <charset val="134"/>
      </rPr>
      <t>- 1/i</t>
    </r>
    <r>
      <rPr>
        <vertAlign val="subscript"/>
        <sz val="11"/>
        <rFont val="Arial"/>
        <charset val="134"/>
      </rPr>
      <t>h2</t>
    </r>
    <r>
      <rPr>
        <sz val="11"/>
        <rFont val="Arial"/>
        <charset val="134"/>
      </rPr>
      <t>) = …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t>
    </r>
  </si>
  <si>
    <r>
      <t xml:space="preserve"> hay, a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 = (i</t>
    </r>
    <r>
      <rPr>
        <vertAlign val="subscript"/>
        <sz val="11"/>
        <rFont val="Arial"/>
        <charset val="134"/>
      </rPr>
      <t xml:space="preserve">h(n-1) </t>
    </r>
    <r>
      <rPr>
        <sz val="11"/>
        <rFont val="Arial"/>
        <charset val="134"/>
      </rPr>
      <t>- i</t>
    </r>
    <r>
      <rPr>
        <vertAlign val="subscript"/>
        <sz val="11"/>
        <rFont val="Arial"/>
        <charset val="134"/>
      </rPr>
      <t>hn</t>
    </r>
    <r>
      <rPr>
        <sz val="11"/>
        <rFont val="Arial"/>
        <charset val="134"/>
      </rPr>
      <t>)/(i</t>
    </r>
    <r>
      <rPr>
        <vertAlign val="subscript"/>
        <sz val="11"/>
        <rFont val="Arial"/>
        <charset val="134"/>
      </rPr>
      <t>hn</t>
    </r>
    <r>
      <rPr>
        <sz val="11"/>
        <rFont val="Arial"/>
        <charset val="134"/>
      </rPr>
      <t>.i</t>
    </r>
    <r>
      <rPr>
        <vertAlign val="subscript"/>
        <sz val="11"/>
        <rFont val="Arial"/>
        <charset val="134"/>
      </rPr>
      <t>h(n-1)</t>
    </r>
    <r>
      <rPr>
        <sz val="11"/>
        <rFont val="Arial"/>
        <charset val="134"/>
      </rPr>
      <t xml:space="preserve">), </t>
    </r>
  </si>
  <si>
    <t xml:space="preserve"> Với, n - số lượng tay số truyền</t>
  </si>
  <si>
    <t xml:space="preserve"> Xác định khoảng giá trị "hằng số điều hòa a" </t>
  </si>
  <si>
    <r>
      <t xml:space="preserve"> Thay thế các giá trị i</t>
    </r>
    <r>
      <rPr>
        <vertAlign val="subscript"/>
        <sz val="11"/>
        <rFont val="Arial"/>
        <charset val="134"/>
      </rPr>
      <t>hn</t>
    </r>
    <r>
      <rPr>
        <sz val="11"/>
        <rFont val="Arial"/>
        <charset val="134"/>
      </rPr>
      <t xml:space="preserve"> và i</t>
    </r>
    <r>
      <rPr>
        <vertAlign val="subscript"/>
        <sz val="11"/>
        <rFont val="Arial"/>
        <charset val="134"/>
      </rPr>
      <t>h(n-1)</t>
    </r>
    <r>
      <rPr>
        <sz val="11"/>
        <rFont val="Arial"/>
        <charset val="134"/>
      </rPr>
      <t xml:space="preserve"> vào biểu thức (...), thì khoảng giá trị "hằng số điều hòa a" được xác định:</t>
    </r>
  </si>
  <si>
    <r>
      <t xml:space="preserve"> [a] = (i</t>
    </r>
    <r>
      <rPr>
        <vertAlign val="subscript"/>
        <sz val="11"/>
        <rFont val="Arial"/>
        <charset val="134"/>
      </rPr>
      <t xml:space="preserve">h(n-1) </t>
    </r>
    <r>
      <rPr>
        <sz val="11"/>
        <rFont val="Arial"/>
        <charset val="134"/>
      </rPr>
      <t>- i</t>
    </r>
    <r>
      <rPr>
        <vertAlign val="subscript"/>
        <sz val="11"/>
        <rFont val="Arial"/>
        <charset val="134"/>
      </rPr>
      <t>hn</t>
    </r>
    <r>
      <rPr>
        <sz val="11"/>
        <rFont val="Arial"/>
        <charset val="134"/>
      </rPr>
      <t>)/(i</t>
    </r>
    <r>
      <rPr>
        <vertAlign val="subscript"/>
        <sz val="11"/>
        <rFont val="Arial"/>
        <charset val="134"/>
      </rPr>
      <t>hn</t>
    </r>
    <r>
      <rPr>
        <sz val="11"/>
        <rFont val="Arial"/>
        <charset val="134"/>
      </rPr>
      <t>.i</t>
    </r>
    <r>
      <rPr>
        <vertAlign val="subscript"/>
        <sz val="11"/>
        <rFont val="Arial"/>
        <charset val="134"/>
      </rPr>
      <t>h(n-1)</t>
    </r>
    <r>
      <rPr>
        <sz val="11"/>
        <rFont val="Arial"/>
        <charset val="134"/>
      </rPr>
      <t>) = (1-(0.65 ÷ 0.85))/((0.65 ÷ 0.85))</t>
    </r>
  </si>
  <si>
    <t xml:space="preserve"> [a] = (1-(0.65 ÷ 0.85))/((0.65 ÷ 0.85)) = (0.18 ÷ 0.54)</t>
  </si>
  <si>
    <t xml:space="preserve"> Vậy, "hằng số điều hòa a" thường thuộc khoảng: [a] = (0.18 ÷ 0.54)</t>
  </si>
  <si>
    <t xml:space="preserve"> Xác định số lượng tay số truyền - n</t>
  </si>
  <si>
    <t xml:space="preserve"> Các biểu thức "hằng số điều hòa a":</t>
  </si>
  <si>
    <r>
      <t xml:space="preserve"> a = (1/i</t>
    </r>
    <r>
      <rPr>
        <vertAlign val="subscript"/>
        <sz val="11"/>
        <rFont val="Arial"/>
        <charset val="134"/>
      </rPr>
      <t xml:space="preserve">h2 </t>
    </r>
    <r>
      <rPr>
        <sz val="11"/>
        <rFont val="Arial"/>
        <charset val="134"/>
      </rPr>
      <t>- 1/i</t>
    </r>
    <r>
      <rPr>
        <vertAlign val="subscript"/>
        <sz val="11"/>
        <rFont val="Arial"/>
        <charset val="134"/>
      </rPr>
      <t>h1</t>
    </r>
    <r>
      <rPr>
        <sz val="11"/>
        <rFont val="Arial"/>
        <charset val="134"/>
      </rPr>
      <t>), do đó: i</t>
    </r>
    <r>
      <rPr>
        <vertAlign val="subscript"/>
        <sz val="11"/>
        <rFont val="Arial"/>
        <charset val="134"/>
      </rPr>
      <t>h2</t>
    </r>
    <r>
      <rPr>
        <sz val="11"/>
        <rFont val="Arial"/>
        <charset val="134"/>
      </rPr>
      <t xml:space="preserve"> = i</t>
    </r>
    <r>
      <rPr>
        <vertAlign val="subscript"/>
        <sz val="11"/>
        <rFont val="Arial"/>
        <charset val="134"/>
      </rPr>
      <t>h1</t>
    </r>
    <r>
      <rPr>
        <sz val="11"/>
        <rFont val="Arial"/>
        <charset val="134"/>
      </rPr>
      <t>/(1+a.i</t>
    </r>
    <r>
      <rPr>
        <vertAlign val="subscript"/>
        <sz val="11"/>
        <rFont val="Arial"/>
        <charset val="134"/>
      </rPr>
      <t>h1</t>
    </r>
    <r>
      <rPr>
        <sz val="11"/>
        <rFont val="Arial"/>
        <charset val="134"/>
      </rPr>
      <t>)</t>
    </r>
  </si>
  <si>
    <r>
      <t xml:space="preserve"> a = (1/i</t>
    </r>
    <r>
      <rPr>
        <vertAlign val="subscript"/>
        <sz val="11"/>
        <rFont val="Arial"/>
        <charset val="134"/>
      </rPr>
      <t xml:space="preserve">h3 </t>
    </r>
    <r>
      <rPr>
        <sz val="11"/>
        <rFont val="Arial"/>
        <charset val="134"/>
      </rPr>
      <t>- 1/i</t>
    </r>
    <r>
      <rPr>
        <vertAlign val="subscript"/>
        <sz val="11"/>
        <rFont val="Arial"/>
        <charset val="134"/>
      </rPr>
      <t>h2</t>
    </r>
    <r>
      <rPr>
        <sz val="11"/>
        <rFont val="Arial"/>
        <charset val="134"/>
      </rPr>
      <t>), do đó: i</t>
    </r>
    <r>
      <rPr>
        <vertAlign val="subscript"/>
        <sz val="11"/>
        <rFont val="Arial"/>
        <charset val="134"/>
      </rPr>
      <t xml:space="preserve">h3 </t>
    </r>
    <r>
      <rPr>
        <sz val="11"/>
        <rFont val="Arial"/>
        <charset val="134"/>
      </rPr>
      <t>= i</t>
    </r>
    <r>
      <rPr>
        <vertAlign val="subscript"/>
        <sz val="11"/>
        <rFont val="Arial"/>
        <charset val="134"/>
      </rPr>
      <t>h1</t>
    </r>
    <r>
      <rPr>
        <sz val="11"/>
        <rFont val="Arial"/>
        <charset val="134"/>
      </rPr>
      <t>/(1+2.a.i</t>
    </r>
    <r>
      <rPr>
        <vertAlign val="subscript"/>
        <sz val="11"/>
        <rFont val="Arial"/>
        <charset val="134"/>
      </rPr>
      <t>h1</t>
    </r>
    <r>
      <rPr>
        <sz val="11"/>
        <rFont val="Arial"/>
        <charset val="134"/>
      </rPr>
      <t>)</t>
    </r>
  </si>
  <si>
    <t xml:space="preserve"> ……………………………………………</t>
  </si>
  <si>
    <r>
      <t xml:space="preserve"> a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 do đó: i</t>
    </r>
    <r>
      <rPr>
        <vertAlign val="subscript"/>
        <sz val="11"/>
        <rFont val="Arial"/>
        <charset val="134"/>
      </rPr>
      <t xml:space="preserve">hn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</si>
  <si>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t xml:space="preserve"> Từ biểu thức: </t>
  </si>
  <si>
    <r>
      <t xml:space="preserve"> i</t>
    </r>
    <r>
      <rPr>
        <vertAlign val="subscript"/>
        <sz val="11"/>
        <rFont val="Arial"/>
        <charset val="134"/>
      </rPr>
      <t xml:space="preserve">hn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</si>
  <si>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r>
      <t xml:space="preserve"> nếu, số truyền cuối cùng (i</t>
    </r>
    <r>
      <rPr>
        <vertAlign val="subscript"/>
        <sz val="11"/>
        <rFont val="Arial"/>
        <charset val="134"/>
      </rPr>
      <t>hn</t>
    </r>
    <r>
      <rPr>
        <sz val="11"/>
        <rFont val="Arial"/>
        <charset val="134"/>
      </rPr>
      <t>) chọn là số truyền thẳng, tức i</t>
    </r>
    <r>
      <rPr>
        <vertAlign val="subscript"/>
        <sz val="11"/>
        <rFont val="Arial"/>
        <charset val="134"/>
      </rPr>
      <t>hn</t>
    </r>
    <r>
      <rPr>
        <sz val="11"/>
        <rFont val="Arial"/>
        <charset val="134"/>
      </rPr>
      <t xml:space="preserve"> =1, thì:</t>
    </r>
  </si>
  <si>
    <r>
      <t xml:space="preserve"> 1</t>
    </r>
    <r>
      <rPr>
        <vertAlign val="subscript"/>
        <sz val="11"/>
        <rFont val="Arial"/>
        <charset val="134"/>
      </rPr>
      <t xml:space="preserve">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</si>
  <si>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r>
      <t xml:space="preserve"> hay, 1+(n-1).a.i</t>
    </r>
    <r>
      <rPr>
        <vertAlign val="subscript"/>
        <sz val="11"/>
        <rFont val="Arial"/>
        <charset val="134"/>
      </rPr>
      <t>h1</t>
    </r>
    <r>
      <rPr>
        <sz val="11"/>
        <rFont val="Arial"/>
        <charset val="134"/>
      </rPr>
      <t xml:space="preserve"> = i</t>
    </r>
    <r>
      <rPr>
        <vertAlign val="subscript"/>
        <sz val="11"/>
        <rFont val="Arial"/>
        <charset val="134"/>
      </rPr>
      <t>h1</t>
    </r>
  </si>
  <si>
    <r>
      <t xml:space="preserve"> Như vậy, với i</t>
    </r>
    <r>
      <rPr>
        <vertAlign val="subscript"/>
        <sz val="11"/>
        <rFont val="Arial"/>
        <charset val="134"/>
      </rPr>
      <t>hn</t>
    </r>
    <r>
      <rPr>
        <sz val="11"/>
        <rFont val="Arial"/>
        <charset val="134"/>
      </rPr>
      <t xml:space="preserve"> = 1, xác định được n theo biểu thức sau:</t>
    </r>
  </si>
  <si>
    <r>
      <t xml:space="preserve"> n = (i</t>
    </r>
    <r>
      <rPr>
        <vertAlign val="subscript"/>
        <sz val="11"/>
        <rFont val="Arial"/>
        <charset val="134"/>
      </rPr>
      <t>h1</t>
    </r>
    <r>
      <rPr>
        <sz val="11"/>
        <rFont val="Arial"/>
        <charset val="134"/>
      </rPr>
      <t xml:space="preserve"> -1)/a.i</t>
    </r>
    <r>
      <rPr>
        <vertAlign val="subscript"/>
        <sz val="11"/>
        <rFont val="Arial"/>
        <charset val="134"/>
      </rPr>
      <t>h1</t>
    </r>
    <r>
      <rPr>
        <sz val="11"/>
        <rFont val="Arial"/>
        <charset val="134"/>
      </rPr>
      <t xml:space="preserve"> + 1</t>
    </r>
  </si>
  <si>
    <t>2.13.</t>
  </si>
  <si>
    <t xml:space="preserve"> Giá trị tỷ số truyền số lùi</t>
  </si>
  <si>
    <r>
      <t xml:space="preserve"> Tỷ số truyền số lùi (i</t>
    </r>
    <r>
      <rPr>
        <vertAlign val="subscript"/>
        <sz val="11"/>
        <rFont val="Arial"/>
        <charset val="134"/>
      </rPr>
      <t>lui</t>
    </r>
    <r>
      <rPr>
        <sz val="11"/>
        <rFont val="Arial"/>
        <charset val="134"/>
      </rPr>
      <t>), thường thuộc khoảng: [i</t>
    </r>
    <r>
      <rPr>
        <vertAlign val="subscript"/>
        <sz val="11"/>
        <rFont val="Arial"/>
        <charset val="134"/>
      </rPr>
      <t>lui</t>
    </r>
    <r>
      <rPr>
        <sz val="11"/>
        <rFont val="Arial"/>
        <charset val="134"/>
      </rPr>
      <t>] = (1.2 ÷ 1.3).i</t>
    </r>
    <r>
      <rPr>
        <vertAlign val="subscript"/>
        <sz val="11"/>
        <rFont val="Arial"/>
        <charset val="134"/>
      </rPr>
      <t>h1</t>
    </r>
  </si>
  <si>
    <t>2.14.</t>
  </si>
  <si>
    <t xml:space="preserve"> Vị trí các tổng thành thuộc hệ thống truyền lực xe</t>
  </si>
  <si>
    <t xml:space="preserve"> Liên kết hộp số với TLC&amp;VS</t>
  </si>
  <si>
    <t xml:space="preserve"> Đối với hệ thống truyền lực không có hộp số phụ, hộp số chính với TLC&amp;VS có 2 cách bố trí:</t>
  </si>
  <si>
    <t xml:space="preserve"> - Hộp số và TLC&amp;VS liên kết thành một khối;</t>
  </si>
  <si>
    <t xml:space="preserve"> - Hộp số và TLC&amp;VS liên kết nhờ trục truyền động;</t>
  </si>
  <si>
    <t xml:space="preserve"> Các tổng thành trong hệ thống truyền lực xe</t>
  </si>
  <si>
    <t xml:space="preserve"> Hệ thống truyền lực có hộp số và TLC&amp;VS liên kết thành một khối</t>
  </si>
  <si>
    <t xml:space="preserve"> Hệ thống truyền lực có hộp số và TLC&amp;VS liên kết nhờ trục truyền động</t>
  </si>
  <si>
    <t xml:space="preserve"> Các tổng thành chính, bao gồm:</t>
  </si>
  <si>
    <t xml:space="preserve"> + Ly hợp, có thể là ma sát hoặc chất lỏng</t>
  </si>
  <si>
    <t xml:space="preserve"> + Hộp số (chính, phụ, phân phối)</t>
  </si>
  <si>
    <t xml:space="preserve"> Hộp số chính, có thể điều khiển bằng tay (Manual ...), hoặc tự động điều khiển (Automatic ...)</t>
  </si>
  <si>
    <t xml:space="preserve"> + Trục truyền</t>
  </si>
  <si>
    <t xml:space="preserve">   - Khớp của trục truyền cardan, có thể là loại khác tốc (khớp chữ thập); hoặc đồng tốc</t>
  </si>
  <si>
    <t xml:space="preserve">   - Bán trục, có thể là loại giảm tải 1/2; giảm tải 3/4; hoặc giảm tải hoàn toàn.</t>
  </si>
  <si>
    <t xml:space="preserve"> + Truyền lực chính và vi sai</t>
  </si>
  <si>
    <t xml:space="preserve">   - Truyền lực chính (TLC), có thể là loại 1 cấp hoặc 2 cấp</t>
  </si>
  <si>
    <t xml:space="preserve">   - Vi sai (VS), có thể là …</t>
  </si>
  <si>
    <t xml:space="preserve"> + Truyền lực cuối cùng, có thể là …</t>
  </si>
  <si>
    <t>Hệ thống lái</t>
  </si>
  <si>
    <t xml:space="preserve"> + Đòn ngang hình thang lái, có thể là loại liền, hoặc loại gãy</t>
  </si>
  <si>
    <t xml:space="preserve"> + Cơ cấu lái, có thể là thanh răng - bánh răng; hoặc hộp cơ cấu lái (…)</t>
  </si>
  <si>
    <t xml:space="preserve"> + Trợ lực lái, có thể là thủy lực, hoặc điện</t>
  </si>
  <si>
    <t>2.15.</t>
  </si>
  <si>
    <t xml:space="preserve"> Hệ thống phanh</t>
  </si>
  <si>
    <t xml:space="preserve"> + Dẫn động phanh, có thể là loại đòn, cáp, chất lỏng;</t>
  </si>
  <si>
    <t xml:space="preserve"> + Cơ cấu phanh:</t>
  </si>
  <si>
    <t xml:space="preserve">   - Phía trước, có thể là trống phanh, hoặc đĩa phanh</t>
  </si>
  <si>
    <t xml:space="preserve">   - Phía sau, có thể là trống phanh, hoặc đĩa phanh</t>
  </si>
  <si>
    <t xml:space="preserve"> + Trợ lực phanh, có thể là khí nén, chân không</t>
  </si>
  <si>
    <t>II</t>
  </si>
  <si>
    <t>CHỌN VÀ TÍNH TOÁN SƠ BỘ</t>
  </si>
  <si>
    <t>1.1.</t>
  </si>
  <si>
    <t xml:space="preserve"> a. Số lượng người, n, [người]</t>
  </si>
  <si>
    <t xml:space="preserve"> n = </t>
  </si>
  <si>
    <t xml:space="preserve"> c. Vận tốc lớn nhất, mặt đường tương ứng</t>
  </si>
  <si>
    <t xml:space="preserve"> + Mặt đường tương ứng:</t>
  </si>
  <si>
    <t xml:space="preserve"> Dựa theo bảng 1, chọn mặt đường nhựa, hoặc bê tông, khô</t>
  </si>
  <si>
    <t>1.2.</t>
  </si>
  <si>
    <t>1.2.1</t>
  </si>
  <si>
    <t>1.2.2</t>
  </si>
  <si>
    <t>Trọng lượng ô tô khi đủ tải</t>
  </si>
  <si>
    <t>(0 ÷ 0)</t>
  </si>
  <si>
    <t xml:space="preserve"> Є (0 ÷ 0)</t>
  </si>
  <si>
    <t xml:space="preserve"> (0 ÷ 0)</t>
  </si>
  <si>
    <r>
      <t xml:space="preserve"> + Trọng lượng hàng hóa, thuộc thông số đầu vào. G</t>
    </r>
    <r>
      <rPr>
        <vertAlign val="subscript"/>
        <sz val="11"/>
        <rFont val="Arial"/>
        <charset val="134"/>
      </rPr>
      <t xml:space="preserve">hh </t>
    </r>
    <r>
      <rPr>
        <sz val="11"/>
        <rFont val="Arial"/>
        <charset val="134"/>
      </rPr>
      <t xml:space="preserve">= </t>
    </r>
  </si>
  <si>
    <r>
      <t xml:space="preserve">  Do đó, G</t>
    </r>
    <r>
      <rPr>
        <vertAlign val="subscript"/>
        <sz val="11"/>
        <rFont val="Arial"/>
        <charset val="134"/>
      </rPr>
      <t xml:space="preserve">e </t>
    </r>
    <r>
      <rPr>
        <sz val="11"/>
        <rFont val="Arial"/>
        <charset val="134"/>
      </rPr>
      <t xml:space="preserve">= </t>
    </r>
  </si>
  <si>
    <t xml:space="preserve"> c. Trọng lượng xe đủ tải, G, [kg]</t>
  </si>
  <si>
    <t xml:space="preserve"> Như vậy, G =</t>
  </si>
  <si>
    <t xml:space="preserve"> Phân phối trọng lượng G, ra phía trục cầu:</t>
  </si>
  <si>
    <r>
      <t xml:space="preserve"> + Trước G</t>
    </r>
    <r>
      <rPr>
        <vertAlign val="subscript"/>
        <sz val="11"/>
        <rFont val="Arial"/>
        <charset val="134"/>
      </rPr>
      <t>1</t>
    </r>
    <r>
      <rPr>
        <sz val="11"/>
        <rFont val="Arial"/>
        <charset val="134"/>
      </rPr>
      <t>, [kg]</t>
    </r>
  </si>
  <si>
    <r>
      <t xml:space="preserve"> [G</t>
    </r>
    <r>
      <rPr>
        <vertAlign val="subscript"/>
        <sz val="11"/>
        <rFont val="Arial"/>
        <charset val="163"/>
      </rPr>
      <t>1</t>
    </r>
    <r>
      <rPr>
        <sz val="11"/>
        <rFont val="Arial"/>
        <charset val="163"/>
      </rPr>
      <t>]%</t>
    </r>
    <r>
      <rPr>
        <vertAlign val="subscript"/>
        <sz val="11"/>
        <rFont val="Arial"/>
        <charset val="163"/>
      </rPr>
      <t xml:space="preserve"> </t>
    </r>
    <r>
      <rPr>
        <sz val="11"/>
        <rFont val="Arial"/>
        <charset val="163"/>
      </rPr>
      <t>=</t>
    </r>
  </si>
  <si>
    <t>(0 ÷ 0)% G</t>
  </si>
  <si>
    <r>
      <t xml:space="preserve"> Chọn, G</t>
    </r>
    <r>
      <rPr>
        <vertAlign val="subscript"/>
        <sz val="11"/>
        <rFont val="Arial"/>
        <charset val="134"/>
      </rPr>
      <t xml:space="preserve">1 </t>
    </r>
    <r>
      <rPr>
        <sz val="11"/>
        <rFont val="Arial"/>
        <charset val="134"/>
      </rPr>
      <t xml:space="preserve">= </t>
    </r>
  </si>
  <si>
    <r>
      <t xml:space="preserve"> G</t>
    </r>
    <r>
      <rPr>
        <vertAlign val="subscript"/>
        <sz val="11"/>
        <rFont val="Arial"/>
        <charset val="163"/>
      </rPr>
      <t>1</t>
    </r>
    <r>
      <rPr>
        <sz val="11"/>
        <rFont val="Arial"/>
        <charset val="163"/>
      </rPr>
      <t>%</t>
    </r>
    <r>
      <rPr>
        <vertAlign val="subscript"/>
        <sz val="11"/>
        <rFont val="Arial"/>
        <charset val="163"/>
      </rPr>
      <t xml:space="preserve"> </t>
    </r>
    <r>
      <rPr>
        <sz val="11"/>
        <rFont val="Arial"/>
        <charset val="163"/>
      </rPr>
      <t xml:space="preserve">= </t>
    </r>
  </si>
  <si>
    <t>Є (0 ÷ 0)% G</t>
  </si>
  <si>
    <r>
      <t xml:space="preserve"> + Sau G</t>
    </r>
    <r>
      <rPr>
        <vertAlign val="subscript"/>
        <sz val="11"/>
        <rFont val="Arial"/>
        <charset val="134"/>
      </rPr>
      <t>2</t>
    </r>
    <r>
      <rPr>
        <sz val="11"/>
        <rFont val="Arial"/>
        <charset val="134"/>
      </rPr>
      <t>, [kg]</t>
    </r>
  </si>
  <si>
    <r>
      <t xml:space="preserve"> [G</t>
    </r>
    <r>
      <rPr>
        <vertAlign val="subscript"/>
        <sz val="11"/>
        <rFont val="Arial"/>
        <charset val="163"/>
      </rPr>
      <t>2</t>
    </r>
    <r>
      <rPr>
        <sz val="11"/>
        <rFont val="Arial"/>
        <charset val="163"/>
      </rPr>
      <t>]%</t>
    </r>
    <r>
      <rPr>
        <vertAlign val="subscript"/>
        <sz val="11"/>
        <rFont val="Arial"/>
        <charset val="163"/>
      </rPr>
      <t xml:space="preserve"> </t>
    </r>
    <r>
      <rPr>
        <sz val="11"/>
        <rFont val="Arial"/>
        <charset val="163"/>
      </rPr>
      <t>=</t>
    </r>
  </si>
  <si>
    <r>
      <t xml:space="preserve"> Chọn, G</t>
    </r>
    <r>
      <rPr>
        <vertAlign val="subscript"/>
        <sz val="11"/>
        <rFont val="Arial"/>
        <charset val="134"/>
      </rPr>
      <t xml:space="preserve">2 </t>
    </r>
    <r>
      <rPr>
        <sz val="11"/>
        <rFont val="Arial"/>
        <charset val="134"/>
      </rPr>
      <t xml:space="preserve">= </t>
    </r>
  </si>
  <si>
    <r>
      <t xml:space="preserve"> G</t>
    </r>
    <r>
      <rPr>
        <vertAlign val="subscript"/>
        <sz val="11"/>
        <rFont val="Arial"/>
        <charset val="163"/>
      </rPr>
      <t>2</t>
    </r>
    <r>
      <rPr>
        <sz val="11"/>
        <rFont val="Arial"/>
        <charset val="163"/>
      </rPr>
      <t>%</t>
    </r>
    <r>
      <rPr>
        <vertAlign val="subscript"/>
        <sz val="11"/>
        <rFont val="Arial"/>
        <charset val="163"/>
      </rPr>
      <t xml:space="preserve"> </t>
    </r>
    <r>
      <rPr>
        <sz val="11"/>
        <rFont val="Arial"/>
        <charset val="163"/>
      </rPr>
      <t xml:space="preserve">= </t>
    </r>
  </si>
  <si>
    <r>
      <t xml:space="preserve"> Є (0 ÷ 0)% G</t>
    </r>
    <r>
      <rPr>
        <vertAlign val="subscript"/>
        <sz val="11"/>
        <rFont val="Arial"/>
        <charset val="134"/>
      </rPr>
      <t xml:space="preserve"> </t>
    </r>
  </si>
  <si>
    <t>1.2.3</t>
  </si>
  <si>
    <r>
      <t xml:space="preserve"> </t>
    </r>
    <r>
      <rPr>
        <b/>
        <sz val="11"/>
        <rFont val="Arial"/>
        <charset val="134"/>
      </rPr>
      <t>Loại mặt đường</t>
    </r>
    <r>
      <rPr>
        <sz val="11"/>
        <rFont val="Arial"/>
        <charset val="134"/>
      </rPr>
      <t xml:space="preserve"> ứng với xe di chuyển có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t>
    </r>
    <r>
      <rPr>
        <b/>
        <sz val="11"/>
        <rFont val="Arial"/>
        <charset val="134"/>
      </rPr>
      <t xml:space="preserve"> chọn</t>
    </r>
    <r>
      <rPr>
        <sz val="11"/>
        <rFont val="Arial"/>
        <charset val="134"/>
      </rPr>
      <t>:</t>
    </r>
  </si>
  <si>
    <r>
      <t xml:space="preserve"> Vận tốc nhỏ nhất v</t>
    </r>
    <r>
      <rPr>
        <b/>
        <vertAlign val="subscript"/>
        <sz val="11"/>
        <rFont val="Arial"/>
        <charset val="163"/>
      </rPr>
      <t>min</t>
    </r>
    <r>
      <rPr>
        <b/>
        <sz val="11"/>
        <rFont val="Arial"/>
        <charset val="134"/>
      </rPr>
      <t>, [km/h]</t>
    </r>
  </si>
  <si>
    <t xml:space="preserve"> - Loại mặt đường xe di chuyển (bảng1)</t>
  </si>
  <si>
    <t xml:space="preserve"> - Chủng loại (bảng 3):</t>
  </si>
  <si>
    <r>
      <t xml:space="preserve"> Nên, vận tốc nhỏ nhất, thường thuộc khoảng [</t>
    </r>
    <r>
      <rPr>
        <b/>
        <sz val="11"/>
        <rFont val="Arial"/>
        <charset val="163"/>
      </rPr>
      <t>v</t>
    </r>
    <r>
      <rPr>
        <b/>
        <vertAlign val="subscript"/>
        <sz val="11"/>
        <rFont val="Arial"/>
        <charset val="163"/>
      </rPr>
      <t>min</t>
    </r>
    <r>
      <rPr>
        <sz val="11"/>
        <rFont val="Arial"/>
        <charset val="163"/>
      </rPr>
      <t>], km/h =</t>
    </r>
  </si>
  <si>
    <r>
      <t xml:space="preserve"> Chọn: v</t>
    </r>
    <r>
      <rPr>
        <b/>
        <vertAlign val="subscript"/>
        <sz val="11"/>
        <rFont val="Arial"/>
        <charset val="163"/>
      </rPr>
      <t>min</t>
    </r>
    <r>
      <rPr>
        <b/>
        <sz val="11"/>
        <rFont val="Arial"/>
        <charset val="134"/>
      </rPr>
      <t xml:space="preserve"> =  </t>
    </r>
  </si>
  <si>
    <t xml:space="preserve"> Є (0 ÷ 0) km/h</t>
  </si>
  <si>
    <r>
      <t xml:space="preserve"> Vận tốc lớn nhất v</t>
    </r>
    <r>
      <rPr>
        <b/>
        <vertAlign val="subscript"/>
        <sz val="11"/>
        <rFont val="Arial"/>
        <charset val="163"/>
      </rPr>
      <t>max</t>
    </r>
    <r>
      <rPr>
        <b/>
        <sz val="11"/>
        <rFont val="Arial"/>
        <charset val="163"/>
      </rPr>
      <t>, [km/h]</t>
    </r>
  </si>
  <si>
    <r>
      <t xml:space="preserve"> Vận tốc lớn nhất phụ thuộc vào thông số ban đầu, </t>
    </r>
    <r>
      <rPr>
        <b/>
        <sz val="11"/>
        <rFont val="Arial"/>
        <charset val="134"/>
      </rPr>
      <t>v</t>
    </r>
    <r>
      <rPr>
        <b/>
        <vertAlign val="subscript"/>
        <sz val="11"/>
        <rFont val="Arial"/>
        <charset val="134"/>
      </rPr>
      <t xml:space="preserve">max </t>
    </r>
    <r>
      <rPr>
        <sz val="11"/>
        <rFont val="Arial"/>
        <charset val="134"/>
      </rPr>
      <t>=</t>
    </r>
  </si>
  <si>
    <t>d.</t>
  </si>
  <si>
    <t xml:space="preserve"> Các thông số mặt đường tương ứng</t>
  </si>
  <si>
    <r>
      <t xml:space="preserve"> Xe di chuyển đạt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 với mặt đường, có:</t>
    </r>
  </si>
  <si>
    <r>
      <t xml:space="preserve"> </t>
    </r>
    <r>
      <rPr>
        <b/>
        <sz val="11"/>
        <rFont val="Arial"/>
        <charset val="163"/>
      </rPr>
      <t>+ Độ dốc mặt đường (i),</t>
    </r>
    <r>
      <rPr>
        <sz val="11"/>
        <rFont val="Arial"/>
        <charset val="134"/>
      </rPr>
      <t xml:space="preserve"> thường chọn thuộc khoảng [i] =</t>
    </r>
  </si>
  <si>
    <r>
      <t xml:space="preserve"> Chọn: i</t>
    </r>
    <r>
      <rPr>
        <b/>
        <sz val="11"/>
        <rFont val="Arial"/>
        <charset val="134"/>
      </rPr>
      <t xml:space="preserve"> =</t>
    </r>
  </si>
  <si>
    <t xml:space="preserve"> Và dựa theo bảng 1, với mặt đường:</t>
  </si>
  <si>
    <t xml:space="preserve"> Có:</t>
  </si>
  <si>
    <r>
      <t xml:space="preserve"> + </t>
    </r>
    <r>
      <rPr>
        <b/>
        <sz val="11"/>
        <rFont val="Arial"/>
        <charset val="134"/>
      </rPr>
      <t xml:space="preserve">Hệ số cản lăn ứng với vận tốc </t>
    </r>
    <r>
      <rPr>
        <b/>
        <sz val="11"/>
        <rFont val="Symbol"/>
        <charset val="2"/>
      </rPr>
      <t>£</t>
    </r>
    <r>
      <rPr>
        <b/>
        <sz val="11"/>
        <rFont val="Arial"/>
        <charset val="134"/>
      </rPr>
      <t xml:space="preserve"> 80 km/h</t>
    </r>
    <r>
      <rPr>
        <sz val="11"/>
        <rFont val="Arial"/>
        <charset val="134"/>
      </rPr>
      <t>, thường thuộc khoảng: [f</t>
    </r>
    <r>
      <rPr>
        <vertAlign val="subscript"/>
        <sz val="11"/>
        <rFont val="Arial"/>
        <charset val="134"/>
      </rPr>
      <t>v</t>
    </r>
    <r>
      <rPr>
        <vertAlign val="subscript"/>
        <sz val="11"/>
        <rFont val="Symbol"/>
        <charset val="2"/>
      </rPr>
      <t>£</t>
    </r>
    <r>
      <rPr>
        <vertAlign val="subscript"/>
        <sz val="11"/>
        <rFont val="Arial"/>
        <charset val="134"/>
      </rPr>
      <t>80km/h</t>
    </r>
    <r>
      <rPr>
        <sz val="11"/>
        <rFont val="Arial"/>
        <charset val="134"/>
      </rPr>
      <t>] =</t>
    </r>
  </si>
  <si>
    <r>
      <t xml:space="preserve"> chọn:</t>
    </r>
    <r>
      <rPr>
        <sz val="11"/>
        <rFont val="Arial"/>
        <charset val="134"/>
      </rPr>
      <t xml:space="preserve"> </t>
    </r>
    <r>
      <rPr>
        <b/>
        <sz val="11"/>
        <rFont val="Arial"/>
        <charset val="134"/>
      </rPr>
      <t>f</t>
    </r>
    <r>
      <rPr>
        <b/>
        <vertAlign val="subscript"/>
        <sz val="11"/>
        <rFont val="Arial"/>
        <charset val="134"/>
      </rPr>
      <t>v</t>
    </r>
    <r>
      <rPr>
        <b/>
        <vertAlign val="subscript"/>
        <sz val="11"/>
        <rFont val="Symbol"/>
        <charset val="2"/>
      </rPr>
      <t>£</t>
    </r>
    <r>
      <rPr>
        <b/>
        <vertAlign val="subscript"/>
        <sz val="11"/>
        <rFont val="Arial"/>
        <charset val="134"/>
      </rPr>
      <t>80km/h</t>
    </r>
    <r>
      <rPr>
        <sz val="11"/>
        <rFont val="Arial"/>
        <charset val="134"/>
      </rPr>
      <t xml:space="preserve"> =</t>
    </r>
  </si>
  <si>
    <t xml:space="preserve"> Giá trị hệ số cản lăn sẽ biến đổi khi tốc độ xe lớn hơn (&gt;) 80 km/h và được tính theo biểu thức:</t>
  </si>
  <si>
    <r>
      <t xml:space="preserve"> fv</t>
    </r>
    <r>
      <rPr>
        <vertAlign val="subscript"/>
        <sz val="11"/>
        <rFont val="Arial"/>
        <charset val="163"/>
      </rPr>
      <t>max</t>
    </r>
    <r>
      <rPr>
        <sz val="11"/>
        <rFont val="Arial"/>
        <charset val="163"/>
      </rPr>
      <t xml:space="preserve"> = (f</t>
    </r>
    <r>
      <rPr>
        <vertAlign val="subscript"/>
        <sz val="11"/>
        <rFont val="Arial"/>
        <charset val="163"/>
      </rPr>
      <t>v£80 km/h</t>
    </r>
    <r>
      <rPr>
        <sz val="11"/>
        <rFont val="Arial"/>
        <charset val="163"/>
      </rPr>
      <t>).(1+v</t>
    </r>
    <r>
      <rPr>
        <vertAlign val="superscript"/>
        <sz val="11"/>
        <rFont val="Arial"/>
        <charset val="163"/>
      </rPr>
      <t>2</t>
    </r>
    <r>
      <rPr>
        <vertAlign val="subscript"/>
        <sz val="11"/>
        <rFont val="Arial"/>
        <charset val="163"/>
      </rPr>
      <t>max</t>
    </r>
    <r>
      <rPr>
        <sz val="11"/>
        <rFont val="Arial"/>
        <charset val="163"/>
      </rPr>
      <t>)/1500</t>
    </r>
  </si>
  <si>
    <r>
      <t xml:space="preserve"> Tính, f</t>
    </r>
    <r>
      <rPr>
        <b/>
        <vertAlign val="subscript"/>
        <sz val="11"/>
        <rFont val="Arial"/>
        <charset val="163"/>
      </rPr>
      <t>(v=120 km/h)</t>
    </r>
    <r>
      <rPr>
        <b/>
        <sz val="11"/>
        <rFont val="Arial"/>
        <charset val="163"/>
      </rPr>
      <t xml:space="preserve"> =</t>
    </r>
  </si>
  <si>
    <r>
      <t xml:space="preserve"> + Hệ số bám (φ),</t>
    </r>
    <r>
      <rPr>
        <sz val="11"/>
        <rFont val="Arial"/>
        <charset val="163"/>
      </rPr>
      <t xml:space="preserve"> thường thuộc khoảng [φ] =</t>
    </r>
  </si>
  <si>
    <t xml:space="preserve"> Chọn: φ =</t>
  </si>
  <si>
    <t>1.2.4</t>
  </si>
  <si>
    <t xml:space="preserve"> + Chiều dài cơ sở, L, [mm]</t>
  </si>
  <si>
    <t xml:space="preserve"> + Vệt bánh xe phía trước, W(F), [mm]</t>
  </si>
  <si>
    <r>
      <t xml:space="preserve"> + Chiều dài bao, L</t>
    </r>
    <r>
      <rPr>
        <vertAlign val="subscript"/>
        <sz val="11"/>
        <rFont val="Arial"/>
        <charset val="134"/>
      </rPr>
      <t>o</t>
    </r>
    <r>
      <rPr>
        <sz val="11"/>
        <rFont val="Arial"/>
        <charset val="134"/>
      </rPr>
      <t>, [mm]</t>
    </r>
  </si>
  <si>
    <r>
      <t xml:space="preserve"> + Chiều rộng bao, W</t>
    </r>
    <r>
      <rPr>
        <vertAlign val="subscript"/>
        <sz val="11"/>
        <rFont val="Arial"/>
        <charset val="134"/>
      </rPr>
      <t>o</t>
    </r>
    <r>
      <rPr>
        <sz val="11"/>
        <rFont val="Arial"/>
        <charset val="134"/>
      </rPr>
      <t>, [mm]</t>
    </r>
  </si>
  <si>
    <r>
      <t xml:space="preserve"> + Chiều cao bao, H</t>
    </r>
    <r>
      <rPr>
        <vertAlign val="subscript"/>
        <sz val="11"/>
        <rFont val="Arial"/>
        <charset val="134"/>
      </rPr>
      <t>o</t>
    </r>
    <r>
      <rPr>
        <sz val="11"/>
        <rFont val="Arial"/>
        <charset val="134"/>
      </rPr>
      <t>, [mm]</t>
    </r>
  </si>
  <si>
    <t xml:space="preserve"> Tùy thuộc vào từng chủng loại:</t>
  </si>
  <si>
    <t xml:space="preserve"> Cho nên:</t>
  </si>
  <si>
    <r>
      <t xml:space="preserve"> Chiều rộng bao, thường thuộc khoảng [W</t>
    </r>
    <r>
      <rPr>
        <vertAlign val="subscript"/>
        <sz val="11"/>
        <rFont val="Arial"/>
        <charset val="134"/>
      </rPr>
      <t>o</t>
    </r>
    <r>
      <rPr>
        <sz val="11"/>
        <rFont val="Arial"/>
        <charset val="134"/>
      </rPr>
      <t xml:space="preserve">] = </t>
    </r>
  </si>
  <si>
    <r>
      <t xml:space="preserve"> Chọn: W</t>
    </r>
    <r>
      <rPr>
        <vertAlign val="subscript"/>
        <sz val="11"/>
        <rFont val="Arial"/>
        <charset val="134"/>
      </rPr>
      <t>o</t>
    </r>
    <r>
      <rPr>
        <sz val="11"/>
        <rFont val="Arial"/>
        <charset val="134"/>
      </rPr>
      <t xml:space="preserve"> =</t>
    </r>
  </si>
  <si>
    <t>Є (0 ÷ 0)</t>
  </si>
  <si>
    <r>
      <t xml:space="preserve"> Chiều cao bao, thường thuộc khoảng [H</t>
    </r>
    <r>
      <rPr>
        <vertAlign val="subscript"/>
        <sz val="11"/>
        <rFont val="Arial"/>
        <charset val="134"/>
      </rPr>
      <t>o</t>
    </r>
    <r>
      <rPr>
        <sz val="11"/>
        <rFont val="Arial"/>
        <charset val="134"/>
      </rPr>
      <t xml:space="preserve">] = </t>
    </r>
  </si>
  <si>
    <r>
      <t xml:space="preserve"> Chọn: H</t>
    </r>
    <r>
      <rPr>
        <vertAlign val="subscript"/>
        <sz val="11"/>
        <rFont val="Arial"/>
        <charset val="134"/>
      </rPr>
      <t>o</t>
    </r>
    <r>
      <rPr>
        <sz val="11"/>
        <rFont val="Arial"/>
        <charset val="134"/>
      </rPr>
      <t xml:space="preserve"> = </t>
    </r>
  </si>
  <si>
    <t xml:space="preserve"> Tùy theo chủng loại xe, các khoảng giá trị: diện tích cản chính diện [F], hệ số cản khí động học [K], và nhân tố khí động học [W] dựa theo bảng 4.</t>
  </si>
  <si>
    <t xml:space="preserve"> Theo bảng 4, thuộc chủng loại:</t>
  </si>
  <si>
    <r>
      <t xml:space="preserve"> + Diện tích cản chính diện (F), m</t>
    </r>
    <r>
      <rPr>
        <vertAlign val="superscript"/>
        <sz val="11"/>
        <rFont val="Arial"/>
        <charset val="163"/>
      </rPr>
      <t>2</t>
    </r>
    <r>
      <rPr>
        <sz val="11"/>
        <rFont val="Arial"/>
        <charset val="134"/>
      </rPr>
      <t>, loại vỏ:</t>
    </r>
  </si>
  <si>
    <t xml:space="preserve"> thường thuộc khoảng, [F] =</t>
  </si>
  <si>
    <t xml:space="preserve"> F được tính toán qua biểu thức:</t>
  </si>
  <si>
    <r>
      <t xml:space="preserve"> F = 0.8.(W</t>
    </r>
    <r>
      <rPr>
        <vertAlign val="subscript"/>
        <sz val="11"/>
        <rFont val="Arial"/>
        <charset val="134"/>
      </rPr>
      <t>o</t>
    </r>
    <r>
      <rPr>
        <sz val="11"/>
        <rFont val="Arial"/>
        <charset val="134"/>
      </rPr>
      <t>.H</t>
    </r>
    <r>
      <rPr>
        <vertAlign val="subscript"/>
        <sz val="11"/>
        <rFont val="Arial"/>
        <charset val="134"/>
      </rPr>
      <t>o</t>
    </r>
    <r>
      <rPr>
        <sz val="11"/>
        <rFont val="Arial"/>
        <charset val="134"/>
      </rPr>
      <t>), [m</t>
    </r>
    <r>
      <rPr>
        <vertAlign val="superscript"/>
        <sz val="11"/>
        <rFont val="Arial"/>
        <charset val="134"/>
      </rPr>
      <t>2</t>
    </r>
    <r>
      <rPr>
        <sz val="11"/>
        <rFont val="Arial"/>
        <charset val="134"/>
      </rPr>
      <t xml:space="preserve">] </t>
    </r>
  </si>
  <si>
    <t xml:space="preserve"> với:</t>
  </si>
  <si>
    <r>
      <t xml:space="preserve"> W</t>
    </r>
    <r>
      <rPr>
        <vertAlign val="subscript"/>
        <sz val="11"/>
        <rFont val="Arial"/>
        <charset val="134"/>
      </rPr>
      <t>o</t>
    </r>
    <r>
      <rPr>
        <sz val="11"/>
        <rFont val="Arial"/>
        <charset val="134"/>
      </rPr>
      <t xml:space="preserve"> = </t>
    </r>
  </si>
  <si>
    <r>
      <t xml:space="preserve"> H</t>
    </r>
    <r>
      <rPr>
        <vertAlign val="subscript"/>
        <sz val="11"/>
        <rFont val="Arial"/>
        <charset val="134"/>
      </rPr>
      <t>o</t>
    </r>
    <r>
      <rPr>
        <sz val="11"/>
        <rFont val="Arial"/>
        <charset val="134"/>
      </rPr>
      <t xml:space="preserve"> = </t>
    </r>
  </si>
  <si>
    <t xml:space="preserve"> Xác định, F =</t>
  </si>
  <si>
    <t xml:space="preserve"> + Hệ số cản khí động học (K), thuộc khoảng:</t>
  </si>
  <si>
    <r>
      <t xml:space="preserve"> + Hệ số cản khí động học K, (Ns</t>
    </r>
    <r>
      <rPr>
        <vertAlign val="superscript"/>
        <sz val="11"/>
        <rFont val="Arial"/>
        <charset val="134"/>
      </rPr>
      <t>2</t>
    </r>
    <r>
      <rPr>
        <sz val="11"/>
        <rFont val="Arial"/>
        <charset val="134"/>
      </rPr>
      <t>/m</t>
    </r>
    <r>
      <rPr>
        <vertAlign val="superscript"/>
        <sz val="11"/>
        <rFont val="Arial"/>
        <charset val="134"/>
      </rPr>
      <t>4</t>
    </r>
    <r>
      <rPr>
        <sz val="11"/>
        <rFont val="Arial"/>
        <charset val="134"/>
      </rPr>
      <t xml:space="preserve">), thường thuộc khoảng, [K] = </t>
    </r>
  </si>
  <si>
    <t xml:space="preserve"> Chọn: K = </t>
  </si>
  <si>
    <t xml:space="preserve"> + Nhân tố khí động học W, thuộc khoảng:</t>
  </si>
  <si>
    <r>
      <t xml:space="preserve"> + Nhân tố khí động học W, (Ns</t>
    </r>
    <r>
      <rPr>
        <vertAlign val="superscript"/>
        <sz val="11"/>
        <rFont val="Arial"/>
        <charset val="134"/>
      </rPr>
      <t>2</t>
    </r>
    <r>
      <rPr>
        <sz val="11"/>
        <rFont val="Arial"/>
        <charset val="134"/>
      </rPr>
      <t>/m</t>
    </r>
    <r>
      <rPr>
        <vertAlign val="superscript"/>
        <sz val="11"/>
        <rFont val="Arial"/>
        <charset val="134"/>
      </rPr>
      <t>2</t>
    </r>
    <r>
      <rPr>
        <sz val="11"/>
        <rFont val="Arial"/>
        <charset val="134"/>
      </rPr>
      <t>), thường thuộc khoảng: [W] =</t>
    </r>
  </si>
  <si>
    <t xml:space="preserve"> Xác định, W =</t>
  </si>
  <si>
    <t>1.2.5.</t>
  </si>
  <si>
    <t xml:space="preserve"> Kích thước trọng tâm (G) xe</t>
  </si>
  <si>
    <t xml:space="preserve"> G đến tâm cầu trước</t>
  </si>
  <si>
    <t>a% =</t>
  </si>
  <si>
    <t>(… ÷ ...) %L</t>
  </si>
  <si>
    <t xml:space="preserve"> G đến tâm cầu sau</t>
  </si>
  <si>
    <t>b% =</t>
  </si>
  <si>
    <t>1.2.6</t>
  </si>
  <si>
    <r>
      <t xml:space="preserve"> </t>
    </r>
    <r>
      <rPr>
        <sz val="11"/>
        <rFont val="Arial"/>
        <charset val="134"/>
      </rPr>
      <t>+ Vị trí ĐCĐT,</t>
    </r>
    <r>
      <rPr>
        <b/>
        <sz val="11"/>
        <rFont val="Arial"/>
        <charset val="134"/>
      </rPr>
      <t xml:space="preserve"> chọn</t>
    </r>
    <r>
      <rPr>
        <sz val="11"/>
        <rFont val="Arial"/>
        <charset val="134"/>
      </rPr>
      <t>:</t>
    </r>
    <r>
      <rPr>
        <b/>
        <sz val="11"/>
        <rFont val="Arial"/>
        <charset val="134"/>
      </rPr>
      <t xml:space="preserve"> </t>
    </r>
  </si>
  <si>
    <t>đặt ………………..</t>
  </si>
  <si>
    <r>
      <t xml:space="preserve"> + Phương dọc ĐCĐT, </t>
    </r>
    <r>
      <rPr>
        <b/>
        <sz val="11"/>
        <rFont val="Arial"/>
        <charset val="134"/>
      </rPr>
      <t>chọn:</t>
    </r>
  </si>
  <si>
    <t>đặt theo ………………</t>
  </si>
  <si>
    <r>
      <t xml:space="preserve"> + Nhiên liệu sử dụng, </t>
    </r>
    <r>
      <rPr>
        <b/>
        <sz val="11"/>
        <rFont val="Arial"/>
        <charset val="134"/>
      </rPr>
      <t>chọn:</t>
    </r>
  </si>
  <si>
    <t>xăng/diesel</t>
  </si>
  <si>
    <t xml:space="preserve"> Chọn số vòng quay động cơ </t>
  </si>
  <si>
    <r>
      <t xml:space="preserve"> Bộ hạn chế số vòng quay trong hệ thống nhiên liệu, </t>
    </r>
    <r>
      <rPr>
        <b/>
        <sz val="11"/>
        <rFont val="Arial"/>
        <charset val="134"/>
      </rPr>
      <t>chọn</t>
    </r>
    <r>
      <rPr>
        <sz val="11"/>
        <rFont val="Arial"/>
        <charset val="134"/>
      </rPr>
      <t xml:space="preserve">: </t>
    </r>
  </si>
  <si>
    <t>có/không có</t>
  </si>
  <si>
    <r>
      <t xml:space="preserve"> Dựa </t>
    </r>
    <r>
      <rPr>
        <b/>
        <sz val="11"/>
        <rFont val="Arial"/>
        <charset val="134"/>
      </rPr>
      <t>theo bảng 5</t>
    </r>
    <r>
      <rPr>
        <sz val="11"/>
        <rFont val="Arial"/>
        <charset val="134"/>
      </rPr>
      <t>, với cách chọn:</t>
    </r>
  </si>
  <si>
    <t xml:space="preserve"> - Nhiên liệu: </t>
  </si>
  <si>
    <t xml:space="preserve"> - Bộ hạn chế số vòng quay trong hệ thống nhiên liệu: </t>
  </si>
  <si>
    <t xml:space="preserve"> nên, giá trị về khoảng của:</t>
  </si>
  <si>
    <r>
      <t xml:space="preserve"> - Khoảng số vòng quay nhỏ nhất, [n</t>
    </r>
    <r>
      <rPr>
        <vertAlign val="subscript"/>
        <sz val="11"/>
        <rFont val="Arial"/>
        <charset val="134"/>
      </rPr>
      <t>min</t>
    </r>
    <r>
      <rPr>
        <sz val="11"/>
        <rFont val="Arial"/>
        <charset val="134"/>
      </rPr>
      <t>] (vòng/phút, (v/p))</t>
    </r>
  </si>
  <si>
    <r>
      <t xml:space="preserve"> Chọn: n</t>
    </r>
    <r>
      <rPr>
        <b/>
        <vertAlign val="subscript"/>
        <sz val="11"/>
        <rFont val="Arial"/>
        <charset val="134"/>
      </rPr>
      <t>min</t>
    </r>
    <r>
      <rPr>
        <b/>
        <sz val="11"/>
        <rFont val="Arial"/>
        <charset val="134"/>
      </rPr>
      <t xml:space="preserve"> =</t>
    </r>
  </si>
  <si>
    <t>Є (0 ÷ 0) v/p</t>
  </si>
  <si>
    <r>
      <t xml:space="preserve"> - Hệ số theo thực nghiệm ([λ]) là tỷ số giữa số vòng quay lớn nhất (n</t>
    </r>
    <r>
      <rPr>
        <vertAlign val="subscript"/>
        <sz val="11"/>
        <rFont val="Arial"/>
        <charset val="134"/>
      </rPr>
      <t>max</t>
    </r>
    <r>
      <rPr>
        <sz val="11"/>
        <rFont val="Arial"/>
        <charset val="134"/>
      </rPr>
      <t>) với số vòng quay ứng với công suất lớn nhất (n</t>
    </r>
    <r>
      <rPr>
        <vertAlign val="subscript"/>
        <sz val="11"/>
        <rFont val="Arial"/>
        <charset val="134"/>
      </rPr>
      <t>N</t>
    </r>
    <r>
      <rPr>
        <sz val="11"/>
        <rFont val="Arial"/>
        <charset val="134"/>
      </rPr>
      <t>), tức: [λ] = (n</t>
    </r>
    <r>
      <rPr>
        <vertAlign val="subscript"/>
        <sz val="11"/>
        <rFont val="Arial"/>
        <charset val="134"/>
      </rPr>
      <t>max</t>
    </r>
    <r>
      <rPr>
        <sz val="11"/>
        <rFont val="Arial"/>
        <charset val="134"/>
      </rPr>
      <t>/n</t>
    </r>
    <r>
      <rPr>
        <vertAlign val="subscript"/>
        <sz val="11"/>
        <rFont val="Arial"/>
        <charset val="134"/>
      </rPr>
      <t>N</t>
    </r>
    <r>
      <rPr>
        <sz val="11"/>
        <rFont val="Arial"/>
        <charset val="134"/>
      </rPr>
      <t>) =</t>
    </r>
  </si>
  <si>
    <r>
      <t xml:space="preserve"> </t>
    </r>
    <r>
      <rPr>
        <b/>
        <sz val="11"/>
        <rFont val="Arial"/>
        <charset val="134"/>
      </rPr>
      <t>chọn</t>
    </r>
    <r>
      <rPr>
        <sz val="11"/>
        <rFont val="Arial"/>
        <charset val="134"/>
      </rPr>
      <t>, λ =</t>
    </r>
  </si>
  <si>
    <t xml:space="preserve"> Chọn các giá trị hệ số thực nghiệm</t>
  </si>
  <si>
    <r>
      <t xml:space="preserve"> Các giá trị hệ số thực nghiệm a, b, c có liên quan đến cách xác định công suất ứng với v</t>
    </r>
    <r>
      <rPr>
        <vertAlign val="subscript"/>
        <sz val="11"/>
        <rFont val="Arial"/>
        <charset val="134"/>
      </rPr>
      <t>max</t>
    </r>
    <r>
      <rPr>
        <sz val="11"/>
        <rFont val="Arial"/>
        <charset val="134"/>
      </rPr>
      <t>.</t>
    </r>
  </si>
  <si>
    <t xml:space="preserve"> Các giá trị a, b, c được chọn phụ thuộc vào ĐCĐT:</t>
  </si>
  <si>
    <t xml:space="preserve"> + Sử dụng nhiên liệu:</t>
  </si>
  <si>
    <r>
      <t xml:space="preserve"> + Số kỳ ĐCĐT, </t>
    </r>
    <r>
      <rPr>
        <b/>
        <sz val="11"/>
        <rFont val="Arial"/>
        <charset val="134"/>
      </rPr>
      <t>chọn:</t>
    </r>
  </si>
  <si>
    <t>2 or 4</t>
  </si>
  <si>
    <r>
      <t xml:space="preserve"> + Buồng đốt, </t>
    </r>
    <r>
      <rPr>
        <b/>
        <sz val="11"/>
        <rFont val="Arial"/>
        <charset val="134"/>
      </rPr>
      <t>chọn:</t>
    </r>
  </si>
  <si>
    <t>tì tí ti</t>
  </si>
  <si>
    <t xml:space="preserve"> Nên, chọn:</t>
  </si>
  <si>
    <t xml:space="preserve"> a =</t>
  </si>
  <si>
    <t xml:space="preserve"> b =</t>
  </si>
  <si>
    <t xml:space="preserve"> c =</t>
  </si>
  <si>
    <t>1.2.7</t>
  </si>
  <si>
    <t xml:space="preserve"> Khung sườn và thân xe, chọn:</t>
  </si>
  <si>
    <t>loại ………….</t>
  </si>
  <si>
    <t>1.2.8</t>
  </si>
  <si>
    <t xml:space="preserve"> Hệ thống Treo xe</t>
  </si>
  <si>
    <r>
      <t xml:space="preserve"> + Phía trước, hệ thống treo, </t>
    </r>
    <r>
      <rPr>
        <b/>
        <sz val="11"/>
        <rFont val="Arial"/>
        <charset val="134"/>
      </rPr>
      <t>chọn:</t>
    </r>
  </si>
  <si>
    <t>loại độc lập or phụ thuộc</t>
  </si>
  <si>
    <r>
      <t xml:space="preserve"> + Giữ hướng, </t>
    </r>
    <r>
      <rPr>
        <b/>
        <sz val="11"/>
        <rFont val="Arial"/>
        <charset val="134"/>
      </rPr>
      <t>chọn:</t>
    </r>
  </si>
  <si>
    <r>
      <t xml:space="preserve"> + Đàn hồi, </t>
    </r>
    <r>
      <rPr>
        <b/>
        <sz val="11"/>
        <rFont val="Arial"/>
        <charset val="134"/>
      </rPr>
      <t>chọn:</t>
    </r>
  </si>
  <si>
    <r>
      <t xml:space="preserve"> + Giảm chấn, </t>
    </r>
    <r>
      <rPr>
        <b/>
        <sz val="11"/>
        <rFont val="Arial"/>
        <charset val="134"/>
      </rPr>
      <t>chọn:</t>
    </r>
  </si>
  <si>
    <t>1.2.9</t>
  </si>
  <si>
    <t>Bánh xe</t>
  </si>
  <si>
    <t>Trọng lượng bám các bánh xe</t>
  </si>
  <si>
    <r>
      <t xml:space="preserve"> Trọng lượng bám của xe (</t>
    </r>
    <r>
      <rPr>
        <b/>
        <sz val="11"/>
        <rFont val="Arial"/>
        <charset val="134"/>
      </rPr>
      <t>G</t>
    </r>
    <r>
      <rPr>
        <b/>
        <sz val="11"/>
        <rFont val="Times New Roman"/>
        <charset val="134"/>
      </rPr>
      <t>φ</t>
    </r>
    <r>
      <rPr>
        <sz val="11"/>
        <rFont val="Arial"/>
        <charset val="134"/>
      </rPr>
      <t>), tức trọng lượng bản thân xe (tự trọng) đặt lên điểm tiếp xúc với mặt đường của các bánh xe chủ động</t>
    </r>
  </si>
  <si>
    <t xml:space="preserve"> Các bánh xe chủ động phụ thuộc vào cách chọn:</t>
  </si>
  <si>
    <r>
      <t xml:space="preserve"> + Công thức bánh xe: </t>
    </r>
    <r>
      <rPr>
        <b/>
        <sz val="11"/>
        <rFont val="Arial"/>
        <charset val="134"/>
      </rPr>
      <t>chọn</t>
    </r>
    <r>
      <rPr>
        <sz val="11"/>
        <rFont val="Arial"/>
        <charset val="134"/>
      </rPr>
      <t>:</t>
    </r>
  </si>
  <si>
    <t>… x ...</t>
  </si>
  <si>
    <r>
      <t xml:space="preserve"> + Vị trí "</t>
    </r>
    <r>
      <rPr>
        <b/>
        <sz val="11"/>
        <rFont val="Arial"/>
        <charset val="134"/>
      </rPr>
      <t>B</t>
    </r>
    <r>
      <rPr>
        <sz val="11"/>
        <rFont val="Arial"/>
        <charset val="134"/>
      </rPr>
      <t xml:space="preserve">": </t>
    </r>
    <r>
      <rPr>
        <b/>
        <sz val="11"/>
        <rFont val="Arial"/>
        <charset val="134"/>
      </rPr>
      <t>chọn</t>
    </r>
    <r>
      <rPr>
        <sz val="11"/>
        <rFont val="Arial"/>
        <charset val="134"/>
      </rPr>
      <t>:</t>
    </r>
  </si>
  <si>
    <t>ở phía trục cầu …</t>
  </si>
  <si>
    <r>
      <t xml:space="preserve"> + Trọng lượng bản thân xe - </t>
    </r>
    <r>
      <rPr>
        <b/>
        <sz val="11"/>
        <rFont val="Arial"/>
        <charset val="134"/>
      </rPr>
      <t>G</t>
    </r>
    <r>
      <rPr>
        <b/>
        <vertAlign val="subscript"/>
        <sz val="11"/>
        <rFont val="Arial"/>
        <charset val="134"/>
      </rPr>
      <t xml:space="preserve">o </t>
    </r>
    <r>
      <rPr>
        <sz val="11"/>
        <rFont val="Arial"/>
        <charset val="134"/>
      </rPr>
      <t>- đặt:</t>
    </r>
  </si>
  <si>
    <r>
      <t xml:space="preserve">   - Lên các bánh xe trục cầu phía trước, </t>
    </r>
    <r>
      <rPr>
        <b/>
        <sz val="11"/>
        <rFont val="Arial"/>
        <charset val="134"/>
      </rPr>
      <t>G</t>
    </r>
    <r>
      <rPr>
        <b/>
        <vertAlign val="subscript"/>
        <sz val="11"/>
        <rFont val="Arial"/>
        <charset val="134"/>
      </rPr>
      <t>o1</t>
    </r>
    <r>
      <rPr>
        <sz val="11"/>
        <rFont val="Arial"/>
        <charset val="134"/>
      </rPr>
      <t>, [kg] =</t>
    </r>
  </si>
  <si>
    <r>
      <t xml:space="preserve">   - Lên các bánh xe trục cầu phía sau, </t>
    </r>
    <r>
      <rPr>
        <b/>
        <sz val="11"/>
        <rFont val="Arial"/>
        <charset val="134"/>
      </rPr>
      <t>G</t>
    </r>
    <r>
      <rPr>
        <b/>
        <vertAlign val="subscript"/>
        <sz val="11"/>
        <rFont val="Arial"/>
        <charset val="134"/>
      </rPr>
      <t>o2</t>
    </r>
    <r>
      <rPr>
        <sz val="11"/>
        <rFont val="Arial"/>
        <charset val="134"/>
      </rPr>
      <t>, [kg] =</t>
    </r>
  </si>
  <si>
    <r>
      <t xml:space="preserve"> Với vị trí B, trọng lượng bám (</t>
    </r>
    <r>
      <rPr>
        <b/>
        <sz val="11"/>
        <rFont val="Arial"/>
        <charset val="134"/>
      </rPr>
      <t>G</t>
    </r>
    <r>
      <rPr>
        <b/>
        <vertAlign val="subscript"/>
        <sz val="11"/>
        <rFont val="Times New Roman"/>
        <charset val="134"/>
      </rPr>
      <t>φ</t>
    </r>
    <r>
      <rPr>
        <sz val="11"/>
        <rFont val="Arial"/>
        <charset val="134"/>
      </rPr>
      <t>) của xe được xác định:</t>
    </r>
  </si>
  <si>
    <r>
      <t xml:space="preserve"> Hệ số bám (</t>
    </r>
    <r>
      <rPr>
        <b/>
        <sz val="11"/>
        <rFont val="Arial"/>
        <charset val="134"/>
      </rPr>
      <t>φ</t>
    </r>
    <r>
      <rPr>
        <sz val="11"/>
        <rFont val="Arial"/>
        <charset val="134"/>
      </rPr>
      <t xml:space="preserve">) của các bánh xe chủ động có giá trị, φ =  </t>
    </r>
  </si>
  <si>
    <r>
      <t xml:space="preserve"> </t>
    </r>
    <r>
      <rPr>
        <b/>
        <sz val="11"/>
        <rFont val="Arial"/>
        <charset val="134"/>
      </rPr>
      <t>G</t>
    </r>
    <r>
      <rPr>
        <b/>
        <vertAlign val="subscript"/>
        <sz val="11"/>
        <rFont val="Times New Roman"/>
        <charset val="134"/>
      </rPr>
      <t>φ</t>
    </r>
    <r>
      <rPr>
        <sz val="11"/>
        <rFont val="Arial"/>
        <charset val="134"/>
      </rPr>
      <t xml:space="preserve"> = φ…. =</t>
    </r>
  </si>
  <si>
    <t>Chọn lốp xe</t>
  </si>
  <si>
    <t xml:space="preserve"> Trọng lượng các bánh xe ở một đầu trục cầu xe</t>
  </si>
  <si>
    <t xml:space="preserve"> Trọng lượng khi xe đủ tải (G) đặt lên điểm tiếp xúc của các bánh xe với mặt đường: </t>
  </si>
  <si>
    <r>
      <t xml:space="preserve"> + Ở phía trục cầu trước, </t>
    </r>
    <r>
      <rPr>
        <b/>
        <sz val="11"/>
        <rFont val="Arial"/>
        <charset val="134"/>
      </rPr>
      <t>G</t>
    </r>
    <r>
      <rPr>
        <b/>
        <vertAlign val="subscript"/>
        <sz val="11"/>
        <rFont val="Arial"/>
        <charset val="134"/>
      </rPr>
      <t>1</t>
    </r>
    <r>
      <rPr>
        <vertAlign val="subscript"/>
        <sz val="11"/>
        <rFont val="Arial"/>
        <charset val="134"/>
      </rPr>
      <t xml:space="preserve"> </t>
    </r>
    <r>
      <rPr>
        <sz val="11"/>
        <rFont val="Arial"/>
        <charset val="134"/>
      </rPr>
      <t>[kg] =</t>
    </r>
  </si>
  <si>
    <r>
      <t xml:space="preserve"> + Ở một đầu trục cầu phía trước, </t>
    </r>
    <r>
      <rPr>
        <b/>
        <sz val="11"/>
        <rFont val="Arial"/>
        <charset val="134"/>
      </rPr>
      <t>G</t>
    </r>
    <r>
      <rPr>
        <b/>
        <vertAlign val="subscript"/>
        <sz val="11"/>
        <rFont val="Arial"/>
        <charset val="134"/>
      </rPr>
      <t>W1</t>
    </r>
    <r>
      <rPr>
        <vertAlign val="subscript"/>
        <sz val="11"/>
        <rFont val="Arial"/>
        <charset val="134"/>
      </rPr>
      <t xml:space="preserve"> </t>
    </r>
    <r>
      <rPr>
        <sz val="11"/>
        <rFont val="Arial"/>
        <charset val="134"/>
      </rPr>
      <t>[kg] = G</t>
    </r>
    <r>
      <rPr>
        <vertAlign val="subscript"/>
        <sz val="11"/>
        <rFont val="Arial"/>
        <charset val="134"/>
      </rPr>
      <t>1</t>
    </r>
    <r>
      <rPr>
        <sz val="11"/>
        <rFont val="Arial"/>
        <charset val="134"/>
      </rPr>
      <t xml:space="preserve">/2 = </t>
    </r>
  </si>
  <si>
    <r>
      <t xml:space="preserve"> + Ở phía trục cầu sau, </t>
    </r>
    <r>
      <rPr>
        <b/>
        <sz val="11"/>
        <rFont val="Arial"/>
        <charset val="134"/>
      </rPr>
      <t>G</t>
    </r>
    <r>
      <rPr>
        <b/>
        <vertAlign val="subscript"/>
        <sz val="11"/>
        <rFont val="Arial"/>
        <charset val="134"/>
      </rPr>
      <t>2</t>
    </r>
    <r>
      <rPr>
        <sz val="11"/>
        <rFont val="Arial"/>
        <charset val="134"/>
      </rPr>
      <t xml:space="preserve"> [kg] =</t>
    </r>
  </si>
  <si>
    <r>
      <t xml:space="preserve"> + Ở một đầu trục cầu phía sau, G</t>
    </r>
    <r>
      <rPr>
        <vertAlign val="subscript"/>
        <sz val="11"/>
        <rFont val="Arial"/>
        <charset val="134"/>
      </rPr>
      <t>W2</t>
    </r>
    <r>
      <rPr>
        <sz val="11"/>
        <rFont val="Arial"/>
        <charset val="134"/>
      </rPr>
      <t xml:space="preserve"> [kg] = G</t>
    </r>
    <r>
      <rPr>
        <vertAlign val="subscript"/>
        <sz val="11"/>
        <rFont val="Arial"/>
        <charset val="134"/>
      </rPr>
      <t>2</t>
    </r>
    <r>
      <rPr>
        <sz val="11"/>
        <rFont val="Arial"/>
        <charset val="134"/>
      </rPr>
      <t xml:space="preserve">/2 = </t>
    </r>
  </si>
  <si>
    <r>
      <t xml:space="preserve"> Vận tốc lớn nhất của xe, v</t>
    </r>
    <r>
      <rPr>
        <b/>
        <vertAlign val="subscript"/>
        <sz val="11"/>
        <rFont val="Arial"/>
        <charset val="134"/>
      </rPr>
      <t>max</t>
    </r>
    <r>
      <rPr>
        <b/>
        <sz val="11"/>
        <rFont val="Arial"/>
        <charset val="134"/>
      </rPr>
      <t xml:space="preserve">, [km/h] </t>
    </r>
    <r>
      <rPr>
        <sz val="11"/>
        <rFont val="Arial"/>
        <charset val="134"/>
      </rPr>
      <t>=</t>
    </r>
  </si>
  <si>
    <t>b.3.</t>
  </si>
  <si>
    <t xml:space="preserve"> Áp suất lốp xe</t>
  </si>
  <si>
    <t xml:space="preserve"> Do chủng loại xe:</t>
  </si>
  <si>
    <r>
      <t xml:space="preserve"> Áp suất lốp, </t>
    </r>
    <r>
      <rPr>
        <b/>
        <sz val="11"/>
        <rFont val="Arial"/>
        <charset val="134"/>
      </rPr>
      <t>chọn</t>
    </r>
    <r>
      <rPr>
        <sz val="11"/>
        <rFont val="Arial"/>
        <charset val="134"/>
      </rPr>
      <t>:</t>
    </r>
  </si>
  <si>
    <t>thấp or cao</t>
  </si>
  <si>
    <t xml:space="preserve"> Nên có khoảng [λ] =</t>
  </si>
  <si>
    <r>
      <t xml:space="preserve"> </t>
    </r>
    <r>
      <rPr>
        <b/>
        <sz val="11"/>
        <rFont val="Arial"/>
        <charset val="134"/>
      </rPr>
      <t>Chọn:</t>
    </r>
    <r>
      <rPr>
        <sz val="11"/>
        <rFont val="Arial"/>
        <charset val="134"/>
      </rPr>
      <t xml:space="preserve"> λ = </t>
    </r>
  </si>
  <si>
    <t>Dựa vào 3 thông số trên, chọn lốp xe có thông số:</t>
  </si>
  <si>
    <t>A, B, C, D, E, F</t>
  </si>
  <si>
    <t xml:space="preserve"> F - Tốc tối đa mà lốp chịu được;</t>
  </si>
  <si>
    <t xml:space="preserve"> E - Tải trọng tối đa;</t>
  </si>
  <si>
    <t xml:space="preserve"> A - bề rộng lốp xe, tính theo milimet</t>
  </si>
  <si>
    <t xml:space="preserve"> B - Tỷ số giữa chiều cao của thành lốp và chiều rộng lốp xe </t>
  </si>
  <si>
    <t xml:space="preserve"> C - cấu trúc lốp</t>
  </si>
  <si>
    <t xml:space="preserve"> B - Đường kính mâm, tính theo Inches</t>
  </si>
  <si>
    <t xml:space="preserve"> Nên, </t>
  </si>
  <si>
    <r>
      <t xml:space="preserve"> - Bán kính thiết kế, </t>
    </r>
    <r>
      <rPr>
        <b/>
        <sz val="11"/>
        <rFont val="Arial"/>
        <charset val="134"/>
      </rPr>
      <t>r</t>
    </r>
    <r>
      <rPr>
        <b/>
        <vertAlign val="subscript"/>
        <sz val="11"/>
        <rFont val="Arial"/>
        <charset val="134"/>
      </rPr>
      <t>o</t>
    </r>
    <r>
      <rPr>
        <sz val="11"/>
        <rFont val="Arial"/>
        <charset val="134"/>
      </rPr>
      <t>, [mm]</t>
    </r>
  </si>
  <si>
    <r>
      <t xml:space="preserve"> r</t>
    </r>
    <r>
      <rPr>
        <b/>
        <vertAlign val="subscript"/>
        <sz val="11"/>
        <rFont val="Arial"/>
        <charset val="134"/>
      </rPr>
      <t xml:space="preserve">o </t>
    </r>
    <r>
      <rPr>
        <b/>
        <sz val="11"/>
        <rFont val="Arial"/>
        <charset val="134"/>
      </rPr>
      <t>= (A + (B %).A)/2</t>
    </r>
  </si>
  <si>
    <r>
      <t xml:space="preserve"> Xác định: r</t>
    </r>
    <r>
      <rPr>
        <b/>
        <vertAlign val="subscript"/>
        <sz val="11"/>
        <rFont val="Arial"/>
        <charset val="134"/>
      </rPr>
      <t xml:space="preserve">o </t>
    </r>
    <r>
      <rPr>
        <b/>
        <sz val="11"/>
        <rFont val="Arial"/>
        <charset val="134"/>
      </rPr>
      <t xml:space="preserve">= </t>
    </r>
  </si>
  <si>
    <r>
      <t xml:space="preserve"> - Bán kính lăn, </t>
    </r>
    <r>
      <rPr>
        <b/>
        <sz val="11"/>
        <rFont val="Arial"/>
        <charset val="134"/>
      </rPr>
      <t>r</t>
    </r>
    <r>
      <rPr>
        <b/>
        <vertAlign val="subscript"/>
        <sz val="11"/>
        <rFont val="Arial"/>
        <charset val="134"/>
      </rPr>
      <t>b</t>
    </r>
    <r>
      <rPr>
        <sz val="11"/>
        <rFont val="Arial"/>
        <charset val="134"/>
      </rPr>
      <t>, [mm]</t>
    </r>
  </si>
  <si>
    <r>
      <t xml:space="preserve"> </t>
    </r>
    <r>
      <rPr>
        <sz val="11"/>
        <rFont val="Arial"/>
        <charset val="134"/>
      </rPr>
      <t>Được xác định,</t>
    </r>
    <r>
      <rPr>
        <b/>
        <sz val="11"/>
        <rFont val="Arial"/>
        <charset val="134"/>
      </rPr>
      <t xml:space="preserve"> r</t>
    </r>
    <r>
      <rPr>
        <b/>
        <vertAlign val="subscript"/>
        <sz val="11"/>
        <rFont val="Arial"/>
        <charset val="134"/>
      </rPr>
      <t>b</t>
    </r>
    <r>
      <rPr>
        <b/>
        <sz val="11"/>
        <rFont val="Arial"/>
        <charset val="134"/>
      </rPr>
      <t xml:space="preserve"> = </t>
    </r>
    <r>
      <rPr>
        <b/>
        <sz val="11"/>
        <rFont val="Times New Roman"/>
        <charset val="134"/>
      </rPr>
      <t>λ</t>
    </r>
    <r>
      <rPr>
        <b/>
        <sz val="9.35"/>
        <rFont val="Arial"/>
        <charset val="134"/>
      </rPr>
      <t>.</t>
    </r>
    <r>
      <rPr>
        <b/>
        <sz val="11"/>
        <rFont val="Arial"/>
        <charset val="134"/>
      </rPr>
      <t>r</t>
    </r>
    <r>
      <rPr>
        <b/>
        <vertAlign val="subscript"/>
        <sz val="11"/>
        <rFont val="Arial"/>
        <charset val="134"/>
      </rPr>
      <t>o</t>
    </r>
    <r>
      <rPr>
        <b/>
        <sz val="11"/>
        <rFont val="Arial"/>
        <charset val="134"/>
      </rPr>
      <t xml:space="preserve"> =</t>
    </r>
  </si>
  <si>
    <t>1.3.</t>
  </si>
  <si>
    <t>Hệ thống truyền động</t>
  </si>
  <si>
    <r>
      <t xml:space="preserve"> </t>
    </r>
    <r>
      <rPr>
        <b/>
        <i/>
        <sz val="11"/>
        <rFont val="Arial"/>
        <charset val="134"/>
      </rPr>
      <t>Tổng thành tổng quát</t>
    </r>
  </si>
  <si>
    <r>
      <t xml:space="preserve">       Cao, </t>
    </r>
    <r>
      <rPr>
        <b/>
        <sz val="11"/>
        <rFont val="Arial"/>
        <charset val="134"/>
      </rPr>
      <t>i</t>
    </r>
    <r>
      <rPr>
        <b/>
        <vertAlign val="subscript"/>
        <sz val="11"/>
        <rFont val="Arial"/>
        <charset val="134"/>
      </rPr>
      <t>pc</t>
    </r>
    <r>
      <rPr>
        <sz val="11"/>
        <rFont val="Arial"/>
        <charset val="134"/>
      </rPr>
      <t xml:space="preserve">; </t>
    </r>
  </si>
  <si>
    <r>
      <t xml:space="preserve">       Thấp, </t>
    </r>
    <r>
      <rPr>
        <b/>
        <sz val="11"/>
        <rFont val="Arial"/>
        <charset val="134"/>
      </rPr>
      <t>i</t>
    </r>
    <r>
      <rPr>
        <b/>
        <vertAlign val="subscript"/>
        <sz val="11"/>
        <rFont val="Arial"/>
        <charset val="134"/>
      </rPr>
      <t>pt</t>
    </r>
    <r>
      <rPr>
        <sz val="11"/>
        <rFont val="Arial"/>
        <charset val="134"/>
      </rPr>
      <t xml:space="preserve">; </t>
    </r>
  </si>
  <si>
    <r>
      <t xml:space="preserve">   - Tỷ số truyền, </t>
    </r>
    <r>
      <rPr>
        <b/>
        <sz val="11"/>
        <rFont val="Arial"/>
        <charset val="134"/>
      </rPr>
      <t>i</t>
    </r>
    <r>
      <rPr>
        <b/>
        <vertAlign val="subscript"/>
        <sz val="11"/>
        <rFont val="Arial"/>
        <charset val="134"/>
      </rPr>
      <t>o</t>
    </r>
    <r>
      <rPr>
        <sz val="11"/>
        <rFont val="Arial"/>
        <charset val="134"/>
      </rPr>
      <t xml:space="preserve">; </t>
    </r>
  </si>
  <si>
    <r>
      <t xml:space="preserve"> 5. Vi sai (TLC): hiệu suất, </t>
    </r>
    <r>
      <rPr>
        <b/>
        <sz val="11"/>
        <rFont val="Arial"/>
        <charset val="134"/>
      </rPr>
      <t>η</t>
    </r>
    <r>
      <rPr>
        <b/>
        <vertAlign val="subscript"/>
        <sz val="11"/>
        <rFont val="Arial"/>
        <charset val="134"/>
      </rPr>
      <t>v</t>
    </r>
    <r>
      <rPr>
        <sz val="11"/>
        <rFont val="Arial"/>
        <charset val="134"/>
      </rPr>
      <t xml:space="preserve">; </t>
    </r>
  </si>
  <si>
    <r>
      <t xml:space="preserve">   - Tỷ số truyền, </t>
    </r>
    <r>
      <rPr>
        <b/>
        <sz val="11"/>
        <rFont val="Arial"/>
        <charset val="134"/>
      </rPr>
      <t>i</t>
    </r>
    <r>
      <rPr>
        <b/>
        <vertAlign val="subscript"/>
        <sz val="11"/>
        <rFont val="Arial"/>
        <charset val="134"/>
      </rPr>
      <t>cc</t>
    </r>
    <r>
      <rPr>
        <sz val="11"/>
        <rFont val="Arial"/>
        <charset val="134"/>
      </rPr>
      <t xml:space="preserve">; </t>
    </r>
  </si>
  <si>
    <r>
      <t xml:space="preserve">Hiệu suất tổng thành tổng quát, </t>
    </r>
    <r>
      <rPr>
        <b/>
        <sz val="11"/>
        <rFont val="Arial"/>
        <charset val="134"/>
      </rPr>
      <t>η</t>
    </r>
    <r>
      <rPr>
        <b/>
        <vertAlign val="subscript"/>
        <sz val="11"/>
        <rFont val="Arial"/>
        <charset val="134"/>
      </rPr>
      <t>t</t>
    </r>
    <r>
      <rPr>
        <b/>
        <i/>
        <sz val="11"/>
        <rFont val="Arial"/>
        <charset val="134"/>
      </rPr>
      <t>;</t>
    </r>
  </si>
  <si>
    <t xml:space="preserve"> Được thể hiện qua biểu thức</t>
  </si>
  <si>
    <r>
      <t xml:space="preserve">Tỷ số truyền tổng thành tổng quát, </t>
    </r>
    <r>
      <rPr>
        <b/>
        <sz val="11"/>
        <rFont val="Arial"/>
        <charset val="134"/>
      </rPr>
      <t>i</t>
    </r>
    <r>
      <rPr>
        <b/>
        <vertAlign val="subscript"/>
        <sz val="11"/>
        <rFont val="Arial"/>
        <charset val="134"/>
      </rPr>
      <t>t</t>
    </r>
    <r>
      <rPr>
        <b/>
        <i/>
        <sz val="11"/>
        <rFont val="Arial"/>
        <charset val="134"/>
      </rPr>
      <t>;</t>
    </r>
  </si>
  <si>
    <r>
      <t>i</t>
    </r>
    <r>
      <rPr>
        <b/>
        <vertAlign val="subscript"/>
        <sz val="11"/>
        <rFont val="Arial"/>
        <charset val="134"/>
      </rPr>
      <t>ti,j</t>
    </r>
    <r>
      <rPr>
        <b/>
        <sz val="11"/>
        <rFont val="Arial"/>
        <charset val="134"/>
      </rPr>
      <t xml:space="preserve"> = (i</t>
    </r>
    <r>
      <rPr>
        <b/>
        <vertAlign val="subscript"/>
        <sz val="11"/>
        <rFont val="Arial"/>
        <charset val="134"/>
      </rPr>
      <t>hi</t>
    </r>
    <r>
      <rPr>
        <b/>
        <sz val="11"/>
        <rFont val="Arial"/>
        <charset val="134"/>
      </rPr>
      <t>.i</t>
    </r>
    <r>
      <rPr>
        <b/>
        <vertAlign val="subscript"/>
        <sz val="11"/>
        <rFont val="Arial"/>
        <charset val="134"/>
      </rPr>
      <t>pj</t>
    </r>
    <r>
      <rPr>
        <b/>
        <sz val="11"/>
        <rFont val="Arial"/>
        <charset val="134"/>
      </rPr>
      <t>).(i</t>
    </r>
    <r>
      <rPr>
        <b/>
        <vertAlign val="subscript"/>
        <sz val="11"/>
        <rFont val="Arial"/>
        <charset val="134"/>
      </rPr>
      <t>o</t>
    </r>
    <r>
      <rPr>
        <b/>
        <sz val="11"/>
        <rFont val="Arial"/>
        <charset val="134"/>
      </rPr>
      <t>.i</t>
    </r>
    <r>
      <rPr>
        <b/>
        <vertAlign val="subscript"/>
        <sz val="11"/>
        <rFont val="Arial"/>
        <charset val="134"/>
      </rPr>
      <t>cc</t>
    </r>
    <r>
      <rPr>
        <b/>
        <sz val="11"/>
        <rFont val="Arial"/>
        <charset val="134"/>
      </rPr>
      <t>)</t>
    </r>
  </si>
  <si>
    <r>
      <t xml:space="preserve"> Vì chưa xác định được tổng thành hệ thống truyền lực cho xe, nên dựa theo </t>
    </r>
    <r>
      <rPr>
        <b/>
        <sz val="11"/>
        <rFont val="Arial"/>
        <charset val="134"/>
      </rPr>
      <t>bảng 8</t>
    </r>
    <r>
      <rPr>
        <sz val="11"/>
        <rFont val="Arial"/>
        <charset val="134"/>
      </rPr>
      <t xml:space="preserve"> với chủng loại:</t>
    </r>
  </si>
  <si>
    <r>
      <t xml:space="preserve"> Nên, </t>
    </r>
    <r>
      <rPr>
        <b/>
        <sz val="11"/>
        <rFont val="Arial"/>
        <charset val="134"/>
      </rPr>
      <t>chọn: η</t>
    </r>
    <r>
      <rPr>
        <b/>
        <vertAlign val="subscript"/>
        <sz val="11"/>
        <rFont val="Arial"/>
        <charset val="134"/>
      </rPr>
      <t>t</t>
    </r>
    <r>
      <rPr>
        <b/>
        <sz val="11"/>
        <rFont val="Arial"/>
        <charset val="134"/>
      </rPr>
      <t xml:space="preserve"> =</t>
    </r>
  </si>
  <si>
    <t>1.4.</t>
  </si>
  <si>
    <t xml:space="preserve"> Hệ thống lái</t>
  </si>
  <si>
    <t>1.5.</t>
  </si>
  <si>
    <t>Hệ thống phanh</t>
  </si>
  <si>
    <t xml:space="preserve"> Dẫn động phanh</t>
  </si>
  <si>
    <t xml:space="preserve"> Cơ cấu phanh</t>
  </si>
  <si>
    <t xml:space="preserve">   Phía trước</t>
  </si>
  <si>
    <t xml:space="preserve">   Phía sau</t>
  </si>
  <si>
    <t xml:space="preserve"> Trợ lực phanh</t>
  </si>
  <si>
    <t>1.6.</t>
  </si>
  <si>
    <t>CÔNG SUẤT</t>
  </si>
  <si>
    <r>
      <t>Công suất ứng với v</t>
    </r>
    <r>
      <rPr>
        <b/>
        <vertAlign val="subscript"/>
        <sz val="11"/>
        <rFont val="Arial"/>
        <charset val="134"/>
      </rPr>
      <t>max</t>
    </r>
    <r>
      <rPr>
        <b/>
        <sz val="11"/>
        <rFont val="Arial"/>
        <charset val="134"/>
      </rPr>
      <t>, Nv</t>
    </r>
    <r>
      <rPr>
        <b/>
        <vertAlign val="subscript"/>
        <sz val="11"/>
        <rFont val="Arial"/>
        <charset val="134"/>
      </rPr>
      <t>max</t>
    </r>
    <r>
      <rPr>
        <b/>
        <sz val="11"/>
        <rFont val="Arial"/>
        <charset val="134"/>
      </rPr>
      <t>;</t>
    </r>
  </si>
  <si>
    <r>
      <t xml:space="preserve">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t>
    </r>
    <r>
      <rPr>
        <sz val="11"/>
        <rFont val="Arial"/>
        <charset val="163"/>
      </rPr>
      <t>Ψ</t>
    </r>
    <r>
      <rPr>
        <vertAlign val="subscript"/>
        <sz val="11"/>
        <rFont val="Arial"/>
        <charset val="134"/>
      </rPr>
      <t>max</t>
    </r>
    <r>
      <rPr>
        <sz val="11"/>
        <rFont val="Arial"/>
        <charset val="134"/>
      </rPr>
      <t>.G.v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</si>
  <si>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hay,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).[(fv</t>
    </r>
    <r>
      <rPr>
        <vertAlign val="subscript"/>
        <sz val="11"/>
        <rFont val="Arial"/>
        <charset val="134"/>
      </rPr>
      <t>max</t>
    </r>
    <r>
      <rPr>
        <sz val="11"/>
        <rFont val="Arial"/>
        <charset val="134"/>
      </rPr>
      <t>.+ i).G.v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</si>
  <si>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t>
    </r>
    <r>
      <rPr>
        <b/>
        <sz val="11"/>
        <rFont val="Arial"/>
        <charset val="134"/>
      </rPr>
      <t>η</t>
    </r>
    <r>
      <rPr>
        <b/>
        <vertAlign val="subscript"/>
        <sz val="11"/>
        <rFont val="Arial"/>
        <charset val="134"/>
      </rPr>
      <t xml:space="preserve">t </t>
    </r>
    <r>
      <rPr>
        <sz val="11"/>
        <rFont val="Arial"/>
        <charset val="134"/>
      </rPr>
      <t xml:space="preserve">- hiệu suất hệ thống truyền lực xe, </t>
    </r>
  </si>
  <si>
    <r>
      <t xml:space="preserve"> </t>
    </r>
    <r>
      <rPr>
        <b/>
        <sz val="11"/>
        <rFont val="Arial"/>
        <charset val="134"/>
      </rPr>
      <t>fv</t>
    </r>
    <r>
      <rPr>
        <b/>
        <vertAlign val="subscript"/>
        <sz val="11"/>
        <rFont val="Arial"/>
        <charset val="134"/>
      </rPr>
      <t xml:space="preserve">max </t>
    </r>
    <r>
      <rPr>
        <sz val="11"/>
        <rFont val="Arial"/>
        <charset val="134"/>
      </rPr>
      <t>- hệ số cản lăn - ứng với v</t>
    </r>
    <r>
      <rPr>
        <vertAlign val="subscript"/>
        <sz val="11"/>
        <rFont val="Arial"/>
        <charset val="163"/>
      </rPr>
      <t>max</t>
    </r>
    <r>
      <rPr>
        <sz val="11"/>
        <rFont val="Arial"/>
        <charset val="134"/>
      </rPr>
      <t xml:space="preserve">, </t>
    </r>
  </si>
  <si>
    <r>
      <t xml:space="preserve"> </t>
    </r>
    <r>
      <rPr>
        <b/>
        <sz val="11"/>
        <rFont val="Arial"/>
        <charset val="134"/>
      </rPr>
      <t>i</t>
    </r>
    <r>
      <rPr>
        <b/>
        <vertAlign val="subscript"/>
        <sz val="11"/>
        <rFont val="Arial"/>
        <charset val="134"/>
      </rPr>
      <t xml:space="preserve"> </t>
    </r>
    <r>
      <rPr>
        <sz val="11"/>
        <rFont val="Arial"/>
        <charset val="134"/>
      </rPr>
      <t>- độ dốc mặt đường - ứng với v</t>
    </r>
    <r>
      <rPr>
        <vertAlign val="subscript"/>
        <sz val="11"/>
        <rFont val="Arial"/>
        <charset val="163"/>
      </rPr>
      <t>max</t>
    </r>
    <r>
      <rPr>
        <sz val="11"/>
        <rFont val="Arial"/>
        <charset val="134"/>
      </rPr>
      <t xml:space="preserve">, </t>
    </r>
  </si>
  <si>
    <r>
      <t xml:space="preserve"> Trọng lượng xe khi đủ tải, </t>
    </r>
    <r>
      <rPr>
        <b/>
        <sz val="11"/>
        <rFont val="Arial"/>
        <charset val="134"/>
      </rPr>
      <t>G, [N]</t>
    </r>
  </si>
  <si>
    <r>
      <t xml:space="preserve">  G</t>
    </r>
    <r>
      <rPr>
        <b/>
        <vertAlign val="subscript"/>
        <sz val="11"/>
        <rFont val="Arial"/>
        <charset val="134"/>
      </rPr>
      <t xml:space="preserve"> </t>
    </r>
    <r>
      <rPr>
        <b/>
        <sz val="11"/>
        <rFont val="Arial"/>
        <charset val="134"/>
      </rPr>
      <t>=</t>
    </r>
  </si>
  <si>
    <r>
      <t xml:space="preserve"> Vận tốc lớn nhất của xe theo yêu cầu, </t>
    </r>
    <r>
      <rPr>
        <b/>
        <sz val="11"/>
        <rFont val="Arial"/>
        <charset val="134"/>
      </rPr>
      <t>v</t>
    </r>
    <r>
      <rPr>
        <b/>
        <vertAlign val="subscript"/>
        <sz val="11"/>
        <rFont val="Arial"/>
        <charset val="134"/>
      </rPr>
      <t>max</t>
    </r>
    <r>
      <rPr>
        <sz val="11"/>
        <rFont val="Arial"/>
        <charset val="134"/>
      </rPr>
      <t>, [m/s]</t>
    </r>
  </si>
  <si>
    <r>
      <t xml:space="preserve">  v</t>
    </r>
    <r>
      <rPr>
        <b/>
        <vertAlign val="subscript"/>
        <sz val="11"/>
        <rFont val="Arial"/>
        <charset val="134"/>
      </rPr>
      <t xml:space="preserve">max </t>
    </r>
    <r>
      <rPr>
        <b/>
        <sz val="11"/>
        <rFont val="Arial"/>
        <charset val="134"/>
      </rPr>
      <t>=</t>
    </r>
  </si>
  <si>
    <r>
      <t xml:space="preserve"> Nhân tố khí động học, </t>
    </r>
    <r>
      <rPr>
        <b/>
        <sz val="11"/>
        <rFont val="Arial"/>
        <charset val="134"/>
      </rPr>
      <t>W, [Ns</t>
    </r>
    <r>
      <rPr>
        <b/>
        <vertAlign val="superscript"/>
        <sz val="11"/>
        <rFont val="Arial"/>
        <charset val="134"/>
      </rPr>
      <t>2</t>
    </r>
    <r>
      <rPr>
        <b/>
        <sz val="11"/>
        <rFont val="Arial"/>
        <charset val="134"/>
      </rPr>
      <t>/m</t>
    </r>
    <r>
      <rPr>
        <b/>
        <vertAlign val="superscript"/>
        <sz val="11"/>
        <rFont val="Arial"/>
        <charset val="134"/>
      </rPr>
      <t>2</t>
    </r>
    <r>
      <rPr>
        <b/>
        <sz val="11"/>
        <rFont val="Arial"/>
        <charset val="134"/>
      </rPr>
      <t>]</t>
    </r>
  </si>
  <si>
    <t xml:space="preserve"> W =</t>
  </si>
  <si>
    <r>
      <t xml:space="preserve"> Xác định, </t>
    </r>
    <r>
      <rPr>
        <b/>
        <sz val="11"/>
        <rFont val="Arial"/>
        <charset val="134"/>
      </rPr>
      <t>Nv</t>
    </r>
    <r>
      <rPr>
        <b/>
        <vertAlign val="subscript"/>
        <sz val="11"/>
        <rFont val="Arial"/>
        <charset val="134"/>
      </rPr>
      <t>max</t>
    </r>
    <r>
      <rPr>
        <b/>
        <sz val="11"/>
        <rFont val="Arial"/>
        <charset val="134"/>
      </rPr>
      <t xml:space="preserve"> =</t>
    </r>
  </si>
  <si>
    <r>
      <t>Công suất lớn nhất của động cơ, N</t>
    </r>
    <r>
      <rPr>
        <b/>
        <vertAlign val="subscript"/>
        <sz val="11"/>
        <rFont val="Arial"/>
        <charset val="134"/>
      </rPr>
      <t>max</t>
    </r>
    <r>
      <rPr>
        <b/>
        <sz val="11"/>
        <rFont val="Arial"/>
        <charset val="134"/>
      </rPr>
      <t>;</t>
    </r>
  </si>
  <si>
    <r>
      <t xml:space="preserve"> Công suất ứng (</t>
    </r>
    <r>
      <rPr>
        <b/>
        <sz val="11"/>
        <rFont val="Arial"/>
        <charset val="134"/>
      </rPr>
      <t>N</t>
    </r>
    <r>
      <rPr>
        <b/>
        <vertAlign val="subscript"/>
        <sz val="11"/>
        <rFont val="Arial"/>
        <charset val="134"/>
      </rPr>
      <t>e</t>
    </r>
    <r>
      <rPr>
        <sz val="11"/>
        <rFont val="Arial"/>
        <charset val="134"/>
      </rPr>
      <t>) với từng số vòng (</t>
    </r>
    <r>
      <rPr>
        <b/>
        <sz val="11"/>
        <rFont val="Arial"/>
        <charset val="134"/>
      </rPr>
      <t>n</t>
    </r>
    <r>
      <rPr>
        <b/>
        <vertAlign val="subscript"/>
        <sz val="11"/>
        <rFont val="Arial"/>
        <charset val="134"/>
      </rPr>
      <t>e</t>
    </r>
    <r>
      <rPr>
        <sz val="11"/>
        <rFont val="Arial"/>
        <charset val="134"/>
      </rPr>
      <t>) động cơ, tính theo công thức thực nghiệm S.R.Lay Decman:</t>
    </r>
  </si>
  <si>
    <r>
      <t xml:space="preserve">  N</t>
    </r>
    <r>
      <rPr>
        <vertAlign val="subscript"/>
        <sz val="11"/>
        <rFont val="Arial"/>
        <charset val="134"/>
      </rPr>
      <t xml:space="preserve">e </t>
    </r>
    <r>
      <rPr>
        <sz val="11"/>
        <rFont val="Arial"/>
        <charset val="134"/>
      </rPr>
      <t>= N</t>
    </r>
    <r>
      <rPr>
        <vertAlign val="subscript"/>
        <sz val="11"/>
        <rFont val="Arial"/>
        <charset val="134"/>
      </rPr>
      <t>max</t>
    </r>
    <r>
      <rPr>
        <sz val="11"/>
        <rFont val="Arial"/>
        <charset val="134"/>
      </rPr>
      <t xml:space="preserve"> [a.(n</t>
    </r>
    <r>
      <rPr>
        <vertAlign val="subscript"/>
        <sz val="11"/>
        <rFont val="Arial"/>
        <charset val="134"/>
      </rPr>
      <t>e</t>
    </r>
    <r>
      <rPr>
        <sz val="11"/>
        <rFont val="Arial"/>
        <charset val="134"/>
      </rPr>
      <t>/n</t>
    </r>
    <r>
      <rPr>
        <vertAlign val="subscript"/>
        <sz val="11"/>
        <rFont val="Arial"/>
        <charset val="134"/>
      </rPr>
      <t>N</t>
    </r>
    <r>
      <rPr>
        <sz val="11"/>
        <rFont val="Arial"/>
        <charset val="134"/>
      </rPr>
      <t>) + b.(n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</si>
  <si>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Công suất ứng với từng số vòng quay động cơ, </t>
    </r>
    <r>
      <rPr>
        <b/>
        <sz val="11"/>
        <rFont val="Arial"/>
        <charset val="134"/>
      </rPr>
      <t>N</t>
    </r>
    <r>
      <rPr>
        <b/>
        <vertAlign val="subscript"/>
        <sz val="11"/>
        <rFont val="Arial"/>
        <charset val="134"/>
      </rPr>
      <t>e</t>
    </r>
    <r>
      <rPr>
        <sz val="11"/>
        <rFont val="Arial"/>
        <charset val="134"/>
      </rPr>
      <t xml:space="preserve">; số vòng quay động cơ tương ứng, </t>
    </r>
    <r>
      <rPr>
        <b/>
        <sz val="11"/>
        <rFont val="Arial"/>
        <charset val="134"/>
      </rPr>
      <t>n</t>
    </r>
    <r>
      <rPr>
        <b/>
        <vertAlign val="subscript"/>
        <sz val="11"/>
        <rFont val="Arial"/>
        <charset val="134"/>
      </rPr>
      <t>e</t>
    </r>
    <r>
      <rPr>
        <sz val="11"/>
        <rFont val="Arial"/>
        <charset val="134"/>
      </rPr>
      <t>;</t>
    </r>
  </si>
  <si>
    <r>
      <t xml:space="preserve">  Khi thay, </t>
    </r>
    <r>
      <rPr>
        <b/>
        <sz val="11"/>
        <rFont val="Arial"/>
        <charset val="134"/>
      </rPr>
      <t>N</t>
    </r>
    <r>
      <rPr>
        <b/>
        <vertAlign val="subscript"/>
        <sz val="11"/>
        <rFont val="Arial"/>
        <charset val="134"/>
      </rPr>
      <t>e</t>
    </r>
    <r>
      <rPr>
        <vertAlign val="subscript"/>
        <sz val="11"/>
        <rFont val="Arial"/>
        <charset val="134"/>
      </rPr>
      <t xml:space="preserve"> </t>
    </r>
    <r>
      <rPr>
        <sz val="11"/>
        <rFont val="Symbol"/>
        <charset val="2"/>
      </rPr>
      <t>®</t>
    </r>
    <r>
      <rPr>
        <sz val="11"/>
        <rFont val="Arial"/>
        <charset val="134"/>
      </rPr>
      <t xml:space="preserve"> </t>
    </r>
    <r>
      <rPr>
        <b/>
        <sz val="11"/>
        <rFont val="Arial"/>
        <charset val="134"/>
      </rPr>
      <t>Nv</t>
    </r>
    <r>
      <rPr>
        <b/>
        <vertAlign val="subscript"/>
        <sz val="11"/>
        <rFont val="Arial"/>
        <charset val="134"/>
      </rPr>
      <t>max</t>
    </r>
    <r>
      <rPr>
        <sz val="11"/>
        <rFont val="Arial"/>
        <charset val="134"/>
      </rPr>
      <t>; tương ứng,</t>
    </r>
    <r>
      <rPr>
        <b/>
        <sz val="11"/>
        <rFont val="Arial"/>
        <charset val="134"/>
      </rPr>
      <t xml:space="preserve"> n</t>
    </r>
    <r>
      <rPr>
        <b/>
        <vertAlign val="subscript"/>
        <sz val="11"/>
        <rFont val="Arial"/>
        <charset val="134"/>
      </rPr>
      <t>e</t>
    </r>
    <r>
      <rPr>
        <b/>
        <sz val="11"/>
        <rFont val="Arial"/>
        <charset val="134"/>
      </rPr>
      <t xml:space="preserve"> </t>
    </r>
    <r>
      <rPr>
        <sz val="11"/>
        <rFont val="Symbol"/>
        <charset val="2"/>
      </rPr>
      <t>®</t>
    </r>
    <r>
      <rPr>
        <b/>
        <sz val="11"/>
        <rFont val="Arial"/>
        <charset val="134"/>
      </rPr>
      <t xml:space="preserve"> n</t>
    </r>
    <r>
      <rPr>
        <b/>
        <vertAlign val="subscript"/>
        <sz val="11"/>
        <rFont val="Arial"/>
        <charset val="134"/>
      </rPr>
      <t>max</t>
    </r>
    <r>
      <rPr>
        <b/>
        <sz val="11"/>
        <rFont val="Arial"/>
        <charset val="134"/>
      </rPr>
      <t xml:space="preserve">, </t>
    </r>
    <r>
      <rPr>
        <sz val="11"/>
        <rFont val="Arial"/>
        <charset val="134"/>
      </rPr>
      <t>vào biểu thức, như sau:</t>
    </r>
  </si>
  <si>
    <r>
      <t xml:space="preserve"> hay N</t>
    </r>
    <r>
      <rPr>
        <vertAlign val="subscript"/>
        <sz val="11"/>
        <rFont val="Arial"/>
        <charset val="134"/>
      </rPr>
      <t xml:space="preserve">max </t>
    </r>
    <r>
      <rPr>
        <sz val="11"/>
        <rFont val="Arial"/>
        <charset val="134"/>
      </rPr>
      <t>= Nv</t>
    </r>
    <r>
      <rPr>
        <vertAlign val="subscript"/>
        <sz val="11"/>
        <rFont val="Arial"/>
        <charset val="134"/>
      </rPr>
      <t>max</t>
    </r>
    <r>
      <rPr>
        <sz val="11"/>
        <rFont val="Arial"/>
        <charset val="134"/>
      </rPr>
      <t>/[a.(n</t>
    </r>
    <r>
      <rPr>
        <vertAlign val="subscript"/>
        <sz val="11"/>
        <rFont val="Arial"/>
        <charset val="134"/>
      </rPr>
      <t>max</t>
    </r>
    <r>
      <rPr>
        <sz val="11"/>
        <rFont val="Arial"/>
        <charset val="134"/>
      </rPr>
      <t>/n</t>
    </r>
    <r>
      <rPr>
        <vertAlign val="subscript"/>
        <sz val="11"/>
        <rFont val="Arial"/>
        <charset val="134"/>
      </rPr>
      <t>N</t>
    </r>
    <r>
      <rPr>
        <sz val="11"/>
        <rFont val="Arial"/>
        <charset val="134"/>
      </rPr>
      <t>) + b.(n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</si>
  <si>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Công suất ứng với v</t>
    </r>
    <r>
      <rPr>
        <vertAlign val="subscript"/>
        <sz val="11"/>
        <rFont val="Arial"/>
        <charset val="134"/>
      </rPr>
      <t>max</t>
    </r>
    <r>
      <rPr>
        <sz val="11"/>
        <rFont val="Arial"/>
        <charset val="134"/>
      </rPr>
      <t xml:space="preserve">, </t>
    </r>
    <r>
      <rPr>
        <b/>
        <sz val="11"/>
        <rFont val="Arial"/>
        <charset val="134"/>
      </rPr>
      <t>Nv</t>
    </r>
    <r>
      <rPr>
        <b/>
        <vertAlign val="subscript"/>
        <sz val="11"/>
        <rFont val="Arial"/>
        <charset val="134"/>
      </rPr>
      <t xml:space="preserve">max </t>
    </r>
    <r>
      <rPr>
        <sz val="11"/>
        <rFont val="Arial"/>
        <charset val="134"/>
      </rPr>
      <t>=</t>
    </r>
  </si>
  <si>
    <r>
      <t xml:space="preserve">  Đặt, λ = n</t>
    </r>
    <r>
      <rPr>
        <vertAlign val="subscript"/>
        <sz val="11"/>
        <rFont val="Arial"/>
        <charset val="134"/>
      </rPr>
      <t>max</t>
    </r>
    <r>
      <rPr>
        <sz val="11"/>
        <rFont val="Arial"/>
        <charset val="134"/>
      </rPr>
      <t>/n</t>
    </r>
    <r>
      <rPr>
        <vertAlign val="subscript"/>
        <sz val="11"/>
        <rFont val="Arial"/>
        <charset val="134"/>
      </rPr>
      <t>N</t>
    </r>
    <r>
      <rPr>
        <sz val="11"/>
        <rFont val="Arial"/>
        <charset val="134"/>
      </rPr>
      <t>, giá trị tỷ số này phụ thuộc vào nhiên liệu xăng hay diesel và hệ thống nhiên liệu có hay không có bộ hạn chế số vòng quay động cơ, với:</t>
    </r>
  </si>
  <si>
    <t xml:space="preserve"> + Hệ thống nhiên liệu:</t>
  </si>
  <si>
    <t xml:space="preserve">     Bộ hạn chế số vòng quay động cơ:</t>
  </si>
  <si>
    <r>
      <t xml:space="preserve">      [λ] = n</t>
    </r>
    <r>
      <rPr>
        <b/>
        <vertAlign val="subscript"/>
        <sz val="11"/>
        <rFont val="Arial"/>
        <charset val="134"/>
      </rPr>
      <t>max</t>
    </r>
    <r>
      <rPr>
        <b/>
        <sz val="11"/>
        <rFont val="Arial"/>
        <charset val="134"/>
      </rPr>
      <t>/n</t>
    </r>
    <r>
      <rPr>
        <b/>
        <vertAlign val="subscript"/>
        <sz val="11"/>
        <rFont val="Arial"/>
        <charset val="134"/>
      </rPr>
      <t>N</t>
    </r>
    <r>
      <rPr>
        <b/>
        <sz val="11"/>
        <rFont val="Arial"/>
        <charset val="134"/>
      </rPr>
      <t xml:space="preserve">, = (1.1 </t>
    </r>
    <r>
      <rPr>
        <b/>
        <sz val="11"/>
        <rFont val="Times New Roman"/>
        <charset val="134"/>
      </rPr>
      <t xml:space="preserve">÷ </t>
    </r>
    <r>
      <rPr>
        <b/>
        <sz val="11"/>
        <rFont val="Arial"/>
        <charset val="134"/>
      </rPr>
      <t xml:space="preserve">1.3), chọn: </t>
    </r>
    <r>
      <rPr>
        <b/>
        <sz val="11"/>
        <rFont val="Calibri"/>
        <charset val="163"/>
      </rPr>
      <t>λ</t>
    </r>
    <r>
      <rPr>
        <b/>
        <sz val="8.8000000000000007"/>
        <rFont val="Arial"/>
        <charset val="134"/>
      </rPr>
      <t xml:space="preserve"> =</t>
    </r>
  </si>
  <si>
    <t xml:space="preserve">  Biểu thức trên được viết lại:</t>
  </si>
  <si>
    <r>
      <t xml:space="preserve">  N</t>
    </r>
    <r>
      <rPr>
        <vertAlign val="subscript"/>
        <sz val="11"/>
        <rFont val="Arial"/>
        <charset val="134"/>
      </rPr>
      <t xml:space="preserve">max </t>
    </r>
    <r>
      <rPr>
        <sz val="11"/>
        <rFont val="Arial"/>
        <charset val="134"/>
      </rPr>
      <t>= Nv</t>
    </r>
    <r>
      <rPr>
        <vertAlign val="subscript"/>
        <sz val="11"/>
        <rFont val="Arial"/>
        <charset val="134"/>
      </rPr>
      <t>max</t>
    </r>
    <r>
      <rPr>
        <sz val="11"/>
        <rFont val="Arial"/>
        <charset val="134"/>
      </rPr>
      <t>/[a.λ + b.λ</t>
    </r>
    <r>
      <rPr>
        <vertAlign val="superscript"/>
        <sz val="11"/>
        <rFont val="Arial"/>
        <charset val="134"/>
      </rPr>
      <t>2</t>
    </r>
    <r>
      <rPr>
        <sz val="11"/>
        <rFont val="Arial"/>
        <charset val="134"/>
      </rPr>
      <t xml:space="preserve"> - c.λ</t>
    </r>
    <r>
      <rPr>
        <vertAlign val="superscript"/>
        <sz val="11"/>
        <rFont val="Arial"/>
        <charset val="134"/>
      </rPr>
      <t>3</t>
    </r>
    <r>
      <rPr>
        <sz val="11"/>
        <rFont val="Arial"/>
        <charset val="134"/>
      </rPr>
      <t>]</t>
    </r>
  </si>
  <si>
    <t xml:space="preserve"> Với:</t>
  </si>
  <si>
    <r>
      <t xml:space="preserve"> Nv</t>
    </r>
    <r>
      <rPr>
        <b/>
        <vertAlign val="subscript"/>
        <sz val="11"/>
        <rFont val="Arial"/>
        <charset val="134"/>
      </rPr>
      <t xml:space="preserve">max </t>
    </r>
    <r>
      <rPr>
        <b/>
        <sz val="11"/>
        <rFont val="Arial"/>
        <charset val="134"/>
      </rPr>
      <t>=</t>
    </r>
  </si>
  <si>
    <r>
      <t xml:space="preserve"> </t>
    </r>
    <r>
      <rPr>
        <sz val="11"/>
        <rFont val="Arial"/>
        <charset val="134"/>
      </rPr>
      <t xml:space="preserve">Thay giá trị các thông số vào biểu thức trên, nên: </t>
    </r>
    <r>
      <rPr>
        <b/>
        <sz val="11"/>
        <rFont val="Arial"/>
        <charset val="134"/>
      </rPr>
      <t>N</t>
    </r>
    <r>
      <rPr>
        <b/>
        <vertAlign val="subscript"/>
        <sz val="11"/>
        <rFont val="Arial"/>
        <charset val="134"/>
      </rPr>
      <t xml:space="preserve">max </t>
    </r>
    <r>
      <rPr>
        <b/>
        <sz val="11"/>
        <rFont val="Arial"/>
        <charset val="134"/>
      </rPr>
      <t xml:space="preserve">= </t>
    </r>
  </si>
  <si>
    <t>Chọn:</t>
  </si>
  <si>
    <r>
      <t xml:space="preserve"> N</t>
    </r>
    <r>
      <rPr>
        <b/>
        <vertAlign val="subscript"/>
        <sz val="11"/>
        <rFont val="Arial"/>
        <charset val="134"/>
      </rPr>
      <t xml:space="preserve">max </t>
    </r>
    <r>
      <rPr>
        <b/>
        <sz val="11"/>
        <rFont val="Arial"/>
        <charset val="134"/>
      </rPr>
      <t xml:space="preserve">= </t>
    </r>
  </si>
  <si>
    <r>
      <t xml:space="preserve"> n</t>
    </r>
    <r>
      <rPr>
        <b/>
        <vertAlign val="subscript"/>
        <sz val="11"/>
        <rFont val="Arial"/>
        <charset val="134"/>
      </rPr>
      <t xml:space="preserve">max </t>
    </r>
    <r>
      <rPr>
        <b/>
        <sz val="11"/>
        <rFont val="Arial"/>
        <charset val="134"/>
      </rPr>
      <t xml:space="preserve">= </t>
    </r>
  </si>
  <si>
    <t>1.7.</t>
  </si>
  <si>
    <t>1.7.1.</t>
  </si>
  <si>
    <r>
      <t xml:space="preserve"> Xác định cụm tổng thành có "tỷ số truyền không thay đổi" được - (i</t>
    </r>
    <r>
      <rPr>
        <b/>
        <vertAlign val="subscript"/>
        <sz val="11"/>
        <rFont val="Arial"/>
        <charset val="163"/>
      </rPr>
      <t>o</t>
    </r>
    <r>
      <rPr>
        <b/>
        <sz val="11"/>
        <rFont val="Arial"/>
        <charset val="134"/>
      </rPr>
      <t>.i</t>
    </r>
    <r>
      <rPr>
        <b/>
        <vertAlign val="subscript"/>
        <sz val="11"/>
        <rFont val="Arial"/>
        <charset val="163"/>
      </rPr>
      <t>cc</t>
    </r>
    <r>
      <rPr>
        <b/>
        <sz val="11"/>
        <rFont val="Arial"/>
        <charset val="134"/>
      </rPr>
      <t>)</t>
    </r>
  </si>
  <si>
    <r>
      <t xml:space="preserve"> Để vận tốc của xe đạt lớn nhất (</t>
    </r>
    <r>
      <rPr>
        <b/>
        <sz val="11"/>
        <rFont val="Arial"/>
        <charset val="134"/>
      </rPr>
      <t>v</t>
    </r>
    <r>
      <rPr>
        <b/>
        <vertAlign val="subscript"/>
        <sz val="11"/>
        <rFont val="Arial"/>
        <charset val="134"/>
      </rPr>
      <t>max</t>
    </r>
    <r>
      <rPr>
        <sz val="11"/>
        <rFont val="Arial"/>
        <charset val="134"/>
      </rPr>
      <t>), tức v</t>
    </r>
    <r>
      <rPr>
        <vertAlign val="subscript"/>
        <sz val="11"/>
        <rFont val="Arial"/>
        <charset val="163"/>
      </rPr>
      <t>eij</t>
    </r>
    <r>
      <rPr>
        <sz val="11"/>
        <rFont val="Arial"/>
        <charset val="134"/>
      </rPr>
      <t xml:space="preserve"> </t>
    </r>
    <r>
      <rPr>
        <sz val="11"/>
        <rFont val="Times New Roman"/>
        <charset val="163"/>
      </rPr>
      <t>→</t>
    </r>
    <r>
      <rPr>
        <sz val="13.2"/>
        <rFont val="Arial"/>
        <charset val="134"/>
      </rPr>
      <t xml:space="preserve"> </t>
    </r>
    <r>
      <rPr>
        <sz val="11"/>
        <rFont val="Arial"/>
        <charset val="134"/>
      </rPr>
      <t>v</t>
    </r>
    <r>
      <rPr>
        <vertAlign val="subscript"/>
        <sz val="11"/>
        <rFont val="Arial"/>
        <charset val="163"/>
      </rPr>
      <t>max</t>
    </r>
    <r>
      <rPr>
        <sz val="11"/>
        <rFont val="Arial"/>
        <charset val="134"/>
      </rPr>
      <t>, [m/s] =</t>
    </r>
  </si>
  <si>
    <t xml:space="preserve"> Cần:</t>
  </si>
  <si>
    <r>
      <t xml:space="preserve"> - Số vòng quay động cơ, n</t>
    </r>
    <r>
      <rPr>
        <vertAlign val="subscript"/>
        <sz val="13"/>
        <rFont val="Times New Roman"/>
        <charset val="134"/>
      </rPr>
      <t xml:space="preserve">e </t>
    </r>
    <r>
      <rPr>
        <sz val="13"/>
        <rFont val="Times New Roman"/>
        <charset val="163"/>
      </rPr>
      <t>→</t>
    </r>
    <r>
      <rPr>
        <sz val="13"/>
        <rFont val="Times New Roman"/>
        <charset val="134"/>
      </rPr>
      <t xml:space="preserve"> n</t>
    </r>
    <r>
      <rPr>
        <vertAlign val="subscript"/>
        <sz val="13"/>
        <rFont val="Times New Roman"/>
        <charset val="134"/>
      </rPr>
      <t>max</t>
    </r>
    <r>
      <rPr>
        <sz val="13"/>
        <rFont val="Times New Roman"/>
        <charset val="134"/>
      </rPr>
      <t>, và n</t>
    </r>
    <r>
      <rPr>
        <vertAlign val="subscript"/>
        <sz val="13"/>
        <rFont val="Times New Roman"/>
        <charset val="163"/>
      </rPr>
      <t>e</t>
    </r>
    <r>
      <rPr>
        <sz val="13"/>
        <rFont val="Times New Roman"/>
        <charset val="134"/>
      </rPr>
      <t xml:space="preserve"> = n</t>
    </r>
    <r>
      <rPr>
        <vertAlign val="subscript"/>
        <sz val="13"/>
        <rFont val="Times New Roman"/>
        <charset val="163"/>
      </rPr>
      <t>max</t>
    </r>
    <r>
      <rPr>
        <sz val="13"/>
        <rFont val="Times New Roman"/>
        <charset val="134"/>
      </rPr>
      <t xml:space="preserve">, [v/p] </t>
    </r>
    <r>
      <rPr>
        <b/>
        <sz val="13"/>
        <rFont val="Times New Roman"/>
        <charset val="163"/>
      </rPr>
      <t>=</t>
    </r>
  </si>
  <si>
    <r>
      <t xml:space="preserve"> - Tỷ số truyền ở hộp số chính phải nhỏ nhất, ứng với tay số cao nhất, i</t>
    </r>
    <r>
      <rPr>
        <vertAlign val="subscript"/>
        <sz val="13"/>
        <rFont val="Times New Roman"/>
        <charset val="134"/>
      </rPr>
      <t xml:space="preserve">hi </t>
    </r>
    <r>
      <rPr>
        <sz val="13"/>
        <rFont val="Times New Roman"/>
        <charset val="163"/>
      </rPr>
      <t>→</t>
    </r>
    <r>
      <rPr>
        <sz val="13"/>
        <rFont val="Times New Roman"/>
        <charset val="134"/>
      </rPr>
      <t xml:space="preserve"> i</t>
    </r>
    <r>
      <rPr>
        <vertAlign val="subscript"/>
        <sz val="13"/>
        <rFont val="Times New Roman"/>
        <charset val="134"/>
      </rPr>
      <t>hn</t>
    </r>
    <r>
      <rPr>
        <sz val="13"/>
        <rFont val="Times New Roman"/>
        <charset val="134"/>
      </rPr>
      <t>, với i</t>
    </r>
    <r>
      <rPr>
        <vertAlign val="subscript"/>
        <sz val="13"/>
        <rFont val="Times New Roman"/>
        <charset val="163"/>
      </rPr>
      <t>hn</t>
    </r>
    <r>
      <rPr>
        <sz val="13"/>
        <rFont val="Times New Roman"/>
        <charset val="134"/>
      </rPr>
      <t xml:space="preserve"> </t>
    </r>
    <r>
      <rPr>
        <b/>
        <sz val="13"/>
        <rFont val="Times New Roman"/>
        <charset val="163"/>
      </rPr>
      <t>chọn</t>
    </r>
    <r>
      <rPr>
        <sz val="13"/>
        <rFont val="Times New Roman"/>
        <charset val="134"/>
      </rPr>
      <t xml:space="preserve"> là:</t>
    </r>
  </si>
  <si>
    <t>số truyền tăng, hay thẳng</t>
  </si>
  <si>
    <r>
      <t xml:space="preserve">   nên, i</t>
    </r>
    <r>
      <rPr>
        <vertAlign val="subscript"/>
        <sz val="13"/>
        <rFont val="Times New Roman"/>
        <charset val="163"/>
      </rPr>
      <t>hn</t>
    </r>
    <r>
      <rPr>
        <sz val="13"/>
        <rFont val="Times New Roman"/>
        <charset val="134"/>
      </rPr>
      <t xml:space="preserve"> thuộc khoảng [i</t>
    </r>
    <r>
      <rPr>
        <vertAlign val="subscript"/>
        <sz val="13"/>
        <rFont val="Times New Roman"/>
        <charset val="163"/>
      </rPr>
      <t>hn</t>
    </r>
    <r>
      <rPr>
        <sz val="13"/>
        <rFont val="Times New Roman"/>
        <charset val="134"/>
      </rPr>
      <t>] = (0.65 ÷ 0.85), chọn: i</t>
    </r>
    <r>
      <rPr>
        <vertAlign val="subscript"/>
        <sz val="13"/>
        <rFont val="Times New Roman"/>
        <charset val="163"/>
      </rPr>
      <t>hn</t>
    </r>
    <r>
      <rPr>
        <sz val="13"/>
        <rFont val="Times New Roman"/>
        <charset val="134"/>
      </rPr>
      <t xml:space="preserve"> = </t>
    </r>
  </si>
  <si>
    <r>
      <t xml:space="preserve"> - Tỷ số truyền ở hộp số phụ cũng phải nhỏ nhất, ứng với tỷ số truyền thấp nhất, i</t>
    </r>
    <r>
      <rPr>
        <vertAlign val="subscript"/>
        <sz val="13"/>
        <rFont val="Times New Roman"/>
        <charset val="134"/>
      </rPr>
      <t xml:space="preserve">pj </t>
    </r>
    <r>
      <rPr>
        <sz val="13"/>
        <rFont val="Times New Roman"/>
        <charset val="163"/>
      </rPr>
      <t>→</t>
    </r>
    <r>
      <rPr>
        <sz val="13"/>
        <rFont val="Times New Roman"/>
        <charset val="134"/>
      </rPr>
      <t xml:space="preserve"> i</t>
    </r>
    <r>
      <rPr>
        <vertAlign val="subscript"/>
        <sz val="13"/>
        <rFont val="Times New Roman"/>
        <charset val="134"/>
      </rPr>
      <t>pt</t>
    </r>
    <r>
      <rPr>
        <sz val="13"/>
        <rFont val="Times New Roman"/>
        <charset val="134"/>
      </rPr>
      <t xml:space="preserve">, nên </t>
    </r>
    <r>
      <rPr>
        <b/>
        <sz val="13"/>
        <rFont val="Times New Roman"/>
        <charset val="163"/>
      </rPr>
      <t xml:space="preserve">chọn, </t>
    </r>
    <r>
      <rPr>
        <sz val="13"/>
        <rFont val="Times New Roman"/>
        <charset val="134"/>
      </rPr>
      <t>i</t>
    </r>
    <r>
      <rPr>
        <vertAlign val="subscript"/>
        <sz val="13"/>
        <rFont val="Times New Roman"/>
        <charset val="163"/>
      </rPr>
      <t>pt</t>
    </r>
    <r>
      <rPr>
        <sz val="13"/>
        <rFont val="Times New Roman"/>
        <charset val="134"/>
      </rPr>
      <t xml:space="preserve"> </t>
    </r>
    <r>
      <rPr>
        <sz val="13"/>
        <rFont val="Times New Roman"/>
        <charset val="163"/>
      </rPr>
      <t>=</t>
    </r>
  </si>
  <si>
    <r>
      <t xml:space="preserve"> - Bán kính lăn của bánh xe, r</t>
    </r>
    <r>
      <rPr>
        <vertAlign val="subscript"/>
        <sz val="13"/>
        <rFont val="Times New Roman"/>
        <charset val="163"/>
      </rPr>
      <t>o</t>
    </r>
    <r>
      <rPr>
        <sz val="13"/>
        <rFont val="Times New Roman"/>
        <charset val="134"/>
      </rPr>
      <t xml:space="preserve"> = </t>
    </r>
  </si>
  <si>
    <r>
      <t xml:space="preserve"> Do đó, v</t>
    </r>
    <r>
      <rPr>
        <vertAlign val="subscript"/>
        <sz val="13"/>
        <rFont val="Times New Roman"/>
        <charset val="134"/>
      </rPr>
      <t>max</t>
    </r>
    <r>
      <rPr>
        <sz val="13"/>
        <rFont val="Times New Roman"/>
        <charset val="134"/>
      </rPr>
      <t xml:space="preserve"> = 2π.r</t>
    </r>
    <r>
      <rPr>
        <vertAlign val="subscript"/>
        <sz val="13"/>
        <rFont val="Times New Roman"/>
        <charset val="134"/>
      </rPr>
      <t>b</t>
    </r>
    <r>
      <rPr>
        <sz val="13"/>
        <rFont val="Times New Roman"/>
        <charset val="134"/>
      </rPr>
      <t>.n</t>
    </r>
    <r>
      <rPr>
        <vertAlign val="subscript"/>
        <sz val="13"/>
        <rFont val="Times New Roman"/>
        <charset val="134"/>
      </rPr>
      <t>max</t>
    </r>
    <r>
      <rPr>
        <sz val="13"/>
        <rFont val="Times New Roman"/>
        <charset val="134"/>
      </rPr>
      <t>/((i</t>
    </r>
    <r>
      <rPr>
        <vertAlign val="subscript"/>
        <sz val="13"/>
        <rFont val="Times New Roman"/>
        <charset val="163"/>
      </rPr>
      <t>hn</t>
    </r>
    <r>
      <rPr>
        <sz val="13"/>
        <rFont val="Times New Roman"/>
        <charset val="134"/>
      </rPr>
      <t>.i</t>
    </r>
    <r>
      <rPr>
        <vertAlign val="subscript"/>
        <sz val="13"/>
        <rFont val="Times New Roman"/>
        <charset val="163"/>
      </rPr>
      <t>pt</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</si>
  <si>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Như vậy, giá trị tỷ số truyền của cụm có "tỷ số truyền không thay đổi" được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xác định bởi biểu thức:</t>
    </r>
  </si>
  <si>
    <r>
      <t xml:space="preserve"> (i</t>
    </r>
    <r>
      <rPr>
        <vertAlign val="subscript"/>
        <sz val="13"/>
        <rFont val="Times New Roman"/>
        <charset val="163"/>
      </rPr>
      <t>o</t>
    </r>
    <r>
      <rPr>
        <sz val="13"/>
        <rFont val="Times New Roman"/>
        <charset val="134"/>
      </rPr>
      <t>.i</t>
    </r>
    <r>
      <rPr>
        <vertAlign val="subscript"/>
        <sz val="13"/>
        <rFont val="Times New Roman"/>
        <charset val="134"/>
      </rPr>
      <t>cc</t>
    </r>
    <r>
      <rPr>
        <sz val="13"/>
        <rFont val="Times New Roman"/>
        <charset val="134"/>
      </rPr>
      <t>) = 2π.r</t>
    </r>
    <r>
      <rPr>
        <vertAlign val="subscript"/>
        <sz val="13"/>
        <rFont val="Times New Roman"/>
        <charset val="134"/>
      </rPr>
      <t>b</t>
    </r>
    <r>
      <rPr>
        <sz val="13"/>
        <rFont val="Times New Roman"/>
        <charset val="134"/>
      </rPr>
      <t>.n</t>
    </r>
    <r>
      <rPr>
        <vertAlign val="subscript"/>
        <sz val="13"/>
        <rFont val="Times New Roman"/>
        <charset val="134"/>
      </rPr>
      <t>max</t>
    </r>
    <r>
      <rPr>
        <sz val="13"/>
        <rFont val="Times New Roman"/>
        <charset val="134"/>
      </rPr>
      <t>/((v</t>
    </r>
    <r>
      <rPr>
        <vertAlign val="subscript"/>
        <sz val="13"/>
        <rFont val="Times New Roman"/>
        <charset val="163"/>
      </rPr>
      <t>max</t>
    </r>
    <r>
      <rPr>
        <sz val="13"/>
        <rFont val="Times New Roman"/>
        <charset val="134"/>
      </rPr>
      <t>).(i</t>
    </r>
    <r>
      <rPr>
        <vertAlign val="subscript"/>
        <sz val="13"/>
        <rFont val="Times New Roman"/>
        <charset val="163"/>
      </rPr>
      <t>hn</t>
    </r>
    <r>
      <rPr>
        <sz val="13"/>
        <rFont val="Times New Roman"/>
        <charset val="134"/>
      </rPr>
      <t>.i</t>
    </r>
    <r>
      <rPr>
        <vertAlign val="subscript"/>
        <sz val="13"/>
        <rFont val="Times New Roman"/>
        <charset val="163"/>
      </rPr>
      <t>pt</t>
    </r>
    <r>
      <rPr>
        <sz val="13"/>
        <rFont val="Times New Roman"/>
        <charset val="134"/>
      </rPr>
      <t>))</t>
    </r>
  </si>
  <si>
    <r>
      <t xml:space="preserve"> Thay các giá trị vào biểu thức, có (i</t>
    </r>
    <r>
      <rPr>
        <vertAlign val="subscript"/>
        <sz val="13"/>
        <rFont val="Times New Roman"/>
        <charset val="163"/>
      </rPr>
      <t>o</t>
    </r>
    <r>
      <rPr>
        <sz val="13"/>
        <rFont val="Times New Roman"/>
        <charset val="134"/>
      </rPr>
      <t>.i</t>
    </r>
    <r>
      <rPr>
        <vertAlign val="subscript"/>
        <sz val="13"/>
        <rFont val="Times New Roman"/>
        <charset val="134"/>
      </rPr>
      <t>cc</t>
    </r>
    <r>
      <rPr>
        <sz val="13"/>
        <rFont val="Times New Roman"/>
        <charset val="134"/>
      </rPr>
      <t>) =</t>
    </r>
  </si>
  <si>
    <t xml:space="preserve"> Với ô tô thuộc chủng loại:</t>
  </si>
  <si>
    <r>
      <t xml:space="preserve"> Nên, khoảng tỷ số truyền ở bộ truyền lực trung ương, thường khoảng [i</t>
    </r>
    <r>
      <rPr>
        <vertAlign val="subscript"/>
        <sz val="13"/>
        <rFont val="Times New Roman"/>
        <charset val="163"/>
      </rPr>
      <t>o</t>
    </r>
    <r>
      <rPr>
        <sz val="13"/>
        <rFont val="Times New Roman"/>
        <charset val="134"/>
      </rPr>
      <t>] =</t>
    </r>
  </si>
  <si>
    <r>
      <t xml:space="preserve"> So sánh giá trị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với khoảng [i</t>
    </r>
    <r>
      <rPr>
        <vertAlign val="subscript"/>
        <sz val="13"/>
        <rFont val="Times New Roman"/>
        <charset val="163"/>
      </rPr>
      <t>o</t>
    </r>
    <r>
      <rPr>
        <sz val="13"/>
        <rFont val="Times New Roman"/>
        <charset val="134"/>
      </rPr>
      <t>], cho thấy:</t>
    </r>
  </si>
  <si>
    <r>
      <t xml:space="preserve"> Do đó, với giá trị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đã tính, không cần bộ truyền lực cuối cùng (i</t>
    </r>
    <r>
      <rPr>
        <vertAlign val="subscript"/>
        <sz val="13"/>
        <rFont val="Times New Roman"/>
        <charset val="163"/>
      </rPr>
      <t>cc</t>
    </r>
    <r>
      <rPr>
        <sz val="13"/>
        <rFont val="Times New Roman"/>
        <charset val="134"/>
      </rPr>
      <t>), chỉ cần bộ truyền lực trung ương là đủ đáp ứng giá trị đã tính</t>
    </r>
  </si>
  <si>
    <r>
      <t xml:space="preserve"> Như vậy, trong cụm tổng thành tỷ số truyền không thay đổi được chỉ có bộ truyền lực trung ương i</t>
    </r>
    <r>
      <rPr>
        <vertAlign val="subscript"/>
        <sz val="13"/>
        <rFont val="Times New Roman"/>
        <charset val="163"/>
      </rPr>
      <t>o</t>
    </r>
    <r>
      <rPr>
        <sz val="13"/>
        <rFont val="Times New Roman"/>
        <charset val="163"/>
      </rPr>
      <t xml:space="preserve"> = </t>
    </r>
  </si>
  <si>
    <r>
      <t xml:space="preserve"> Như vậy, trong cụm tổng thành có "tỷ số truyền không thay đổi" được chỉ cần bộ truyền lực trung ương, với tỷ số truyền, i</t>
    </r>
    <r>
      <rPr>
        <vertAlign val="subscript"/>
        <sz val="13"/>
        <rFont val="Times New Roman"/>
        <charset val="163"/>
      </rPr>
      <t>o</t>
    </r>
    <r>
      <rPr>
        <sz val="13"/>
        <rFont val="Times New Roman"/>
        <charset val="163"/>
      </rPr>
      <t xml:space="preserve"> = </t>
    </r>
  </si>
  <si>
    <t>1.7.2.</t>
  </si>
  <si>
    <r>
      <t xml:space="preserve"> b. Xác định cụm tổng thành có "tỷ số truyền thay đổi" được - (i</t>
    </r>
    <r>
      <rPr>
        <b/>
        <vertAlign val="subscript"/>
        <sz val="11"/>
        <rFont val="Arial"/>
        <charset val="163"/>
      </rPr>
      <t>hi</t>
    </r>
    <r>
      <rPr>
        <b/>
        <sz val="11"/>
        <rFont val="Arial"/>
        <charset val="134"/>
      </rPr>
      <t>.i</t>
    </r>
    <r>
      <rPr>
        <b/>
        <vertAlign val="subscript"/>
        <sz val="11"/>
        <rFont val="Arial"/>
        <charset val="163"/>
      </rPr>
      <t>pj</t>
    </r>
    <r>
      <rPr>
        <b/>
        <sz val="11"/>
        <rFont val="Arial"/>
        <charset val="134"/>
      </rPr>
      <t>)</t>
    </r>
  </si>
  <si>
    <r>
      <t xml:space="preserve"> Để vận tốc của xe đạt nhỏ nhất (</t>
    </r>
    <r>
      <rPr>
        <b/>
        <sz val="11"/>
        <rFont val="Arial"/>
        <charset val="134"/>
      </rPr>
      <t>v</t>
    </r>
    <r>
      <rPr>
        <b/>
        <vertAlign val="subscript"/>
        <sz val="11"/>
        <rFont val="Arial"/>
        <charset val="134"/>
      </rPr>
      <t>min</t>
    </r>
    <r>
      <rPr>
        <sz val="11"/>
        <rFont val="Arial"/>
        <charset val="134"/>
      </rPr>
      <t>), tức v</t>
    </r>
    <r>
      <rPr>
        <vertAlign val="subscript"/>
        <sz val="11"/>
        <rFont val="Arial"/>
        <charset val="163"/>
      </rPr>
      <t>eij</t>
    </r>
    <r>
      <rPr>
        <sz val="11"/>
        <rFont val="Arial"/>
        <charset val="134"/>
      </rPr>
      <t xml:space="preserve"> </t>
    </r>
    <r>
      <rPr>
        <sz val="11"/>
        <rFont val="Times New Roman"/>
        <charset val="163"/>
      </rPr>
      <t>→</t>
    </r>
    <r>
      <rPr>
        <sz val="13.2"/>
        <rFont val="Arial"/>
        <charset val="134"/>
      </rPr>
      <t xml:space="preserve"> </t>
    </r>
    <r>
      <rPr>
        <sz val="11"/>
        <rFont val="Arial"/>
        <charset val="134"/>
      </rPr>
      <t>v</t>
    </r>
    <r>
      <rPr>
        <vertAlign val="subscript"/>
        <sz val="11"/>
        <rFont val="Arial"/>
        <charset val="163"/>
      </rPr>
      <t>min</t>
    </r>
    <r>
      <rPr>
        <sz val="11"/>
        <rFont val="Arial"/>
        <charset val="134"/>
      </rPr>
      <t>, [m/s] =</t>
    </r>
  </si>
  <si>
    <r>
      <t xml:space="preserve"> - Số vòng quay động cơ, n</t>
    </r>
    <r>
      <rPr>
        <vertAlign val="subscript"/>
        <sz val="13"/>
        <rFont val="Times New Roman"/>
        <charset val="134"/>
      </rPr>
      <t xml:space="preserve">e </t>
    </r>
    <r>
      <rPr>
        <sz val="13"/>
        <rFont val="Times New Roman"/>
        <charset val="163"/>
      </rPr>
      <t>→</t>
    </r>
    <r>
      <rPr>
        <sz val="13"/>
        <rFont val="Times New Roman"/>
        <charset val="134"/>
      </rPr>
      <t xml:space="preserve"> n</t>
    </r>
    <r>
      <rPr>
        <vertAlign val="subscript"/>
        <sz val="13"/>
        <rFont val="Times New Roman"/>
        <charset val="134"/>
      </rPr>
      <t>min</t>
    </r>
    <r>
      <rPr>
        <sz val="13"/>
        <rFont val="Times New Roman"/>
        <charset val="134"/>
      </rPr>
      <t>, và n</t>
    </r>
    <r>
      <rPr>
        <vertAlign val="subscript"/>
        <sz val="13"/>
        <rFont val="Times New Roman"/>
        <charset val="163"/>
      </rPr>
      <t>e</t>
    </r>
    <r>
      <rPr>
        <sz val="13"/>
        <rFont val="Times New Roman"/>
        <charset val="134"/>
      </rPr>
      <t xml:space="preserve"> = n</t>
    </r>
    <r>
      <rPr>
        <vertAlign val="subscript"/>
        <sz val="13"/>
        <rFont val="Times New Roman"/>
        <charset val="163"/>
      </rPr>
      <t>min</t>
    </r>
    <r>
      <rPr>
        <sz val="13"/>
        <rFont val="Times New Roman"/>
        <charset val="134"/>
      </rPr>
      <t>, [v/p] =</t>
    </r>
  </si>
  <si>
    <r>
      <t xml:space="preserve"> - Tỷ số truyền ở hộp số chính phải lớn nhất, ứng với tay số đầu tiên (số 1), i</t>
    </r>
    <r>
      <rPr>
        <vertAlign val="subscript"/>
        <sz val="13"/>
        <rFont val="Times New Roman"/>
        <charset val="134"/>
      </rPr>
      <t>hi</t>
    </r>
    <r>
      <rPr>
        <sz val="13"/>
        <rFont val="Times New Roman"/>
        <charset val="163"/>
      </rPr>
      <t>→</t>
    </r>
    <r>
      <rPr>
        <sz val="13"/>
        <rFont val="Times New Roman"/>
        <charset val="134"/>
      </rPr>
      <t xml:space="preserve"> i</t>
    </r>
    <r>
      <rPr>
        <vertAlign val="subscript"/>
        <sz val="13"/>
        <rFont val="Times New Roman"/>
        <charset val="134"/>
      </rPr>
      <t>h1</t>
    </r>
    <r>
      <rPr>
        <sz val="13"/>
        <rFont val="Times New Roman"/>
        <charset val="134"/>
      </rPr>
      <t>,</t>
    </r>
  </si>
  <si>
    <r>
      <t xml:space="preserve"> - Tỷ số truyền ở hộp số phụ cũng phải lớn nhất, ứng với tỷ số truyền cao, i</t>
    </r>
    <r>
      <rPr>
        <vertAlign val="subscript"/>
        <sz val="13"/>
        <rFont val="Times New Roman"/>
        <charset val="134"/>
      </rPr>
      <t>pj</t>
    </r>
    <r>
      <rPr>
        <sz val="13"/>
        <rFont val="Times New Roman"/>
        <charset val="163"/>
      </rPr>
      <t>→</t>
    </r>
    <r>
      <rPr>
        <sz val="13"/>
        <rFont val="Times New Roman"/>
        <charset val="134"/>
      </rPr>
      <t xml:space="preserve"> i</t>
    </r>
    <r>
      <rPr>
        <vertAlign val="subscript"/>
        <sz val="13"/>
        <rFont val="Times New Roman"/>
        <charset val="134"/>
      </rPr>
      <t>pc</t>
    </r>
    <r>
      <rPr>
        <sz val="13"/>
        <rFont val="Times New Roman"/>
        <charset val="134"/>
      </rPr>
      <t>,</t>
    </r>
  </si>
  <si>
    <r>
      <t xml:space="preserve"> Do đó, v</t>
    </r>
    <r>
      <rPr>
        <vertAlign val="subscript"/>
        <sz val="13"/>
        <rFont val="Times New Roman"/>
        <charset val="134"/>
      </rPr>
      <t>min</t>
    </r>
    <r>
      <rPr>
        <sz val="13"/>
        <rFont val="Times New Roman"/>
        <charset val="134"/>
      </rPr>
      <t xml:space="preserve"> = 2π.r</t>
    </r>
    <r>
      <rPr>
        <vertAlign val="subscript"/>
        <sz val="13"/>
        <rFont val="Times New Roman"/>
        <charset val="134"/>
      </rPr>
      <t>b</t>
    </r>
    <r>
      <rPr>
        <sz val="13"/>
        <rFont val="Times New Roman"/>
        <charset val="134"/>
      </rPr>
      <t>.n</t>
    </r>
    <r>
      <rPr>
        <vertAlign val="subscript"/>
        <sz val="13"/>
        <rFont val="Times New Roman"/>
        <charset val="134"/>
      </rPr>
      <t>min</t>
    </r>
    <r>
      <rPr>
        <sz val="13"/>
        <rFont val="Times New Roman"/>
        <charset val="134"/>
      </rPr>
      <t>/((i</t>
    </r>
    <r>
      <rPr>
        <vertAlign val="subscript"/>
        <sz val="13"/>
        <rFont val="Times New Roman"/>
        <charset val="163"/>
      </rPr>
      <t>h1</t>
    </r>
    <r>
      <rPr>
        <sz val="13"/>
        <rFont val="Times New Roman"/>
        <charset val="134"/>
      </rPr>
      <t>.i</t>
    </r>
    <r>
      <rPr>
        <vertAlign val="subscript"/>
        <sz val="13"/>
        <rFont val="Times New Roman"/>
        <charset val="163"/>
      </rPr>
      <t>pc</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</si>
  <si>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Như vậy, với giá trị của cụm "tỷ số truyền thay đổi" được (i</t>
    </r>
    <r>
      <rPr>
        <vertAlign val="subscript"/>
        <sz val="13"/>
        <rFont val="Times New Roman"/>
        <charset val="163"/>
      </rPr>
      <t>hi</t>
    </r>
    <r>
      <rPr>
        <sz val="13"/>
        <rFont val="Times New Roman"/>
        <charset val="134"/>
      </rPr>
      <t>.i</t>
    </r>
    <r>
      <rPr>
        <vertAlign val="subscript"/>
        <sz val="13"/>
        <rFont val="Times New Roman"/>
        <charset val="163"/>
      </rPr>
      <t>pj</t>
    </r>
    <r>
      <rPr>
        <sz val="13"/>
        <rFont val="Times New Roman"/>
        <charset val="134"/>
      </rPr>
      <t>) ứng với v</t>
    </r>
    <r>
      <rPr>
        <vertAlign val="subscript"/>
        <sz val="13"/>
        <rFont val="Times New Roman"/>
        <charset val="134"/>
      </rPr>
      <t>min</t>
    </r>
    <r>
      <rPr>
        <sz val="13"/>
        <rFont val="Times New Roman"/>
        <charset val="134"/>
      </rPr>
      <t xml:space="preserve"> được xác định bởi biểu thức:</t>
    </r>
  </si>
  <si>
    <r>
      <t xml:space="preserve"> (i</t>
    </r>
    <r>
      <rPr>
        <vertAlign val="subscript"/>
        <sz val="13"/>
        <rFont val="Times New Roman"/>
        <charset val="163"/>
      </rPr>
      <t>h1</t>
    </r>
    <r>
      <rPr>
        <sz val="13"/>
        <rFont val="Times New Roman"/>
        <charset val="134"/>
      </rPr>
      <t>.i</t>
    </r>
    <r>
      <rPr>
        <vertAlign val="subscript"/>
        <sz val="13"/>
        <rFont val="Times New Roman"/>
        <charset val="134"/>
      </rPr>
      <t>pc</t>
    </r>
    <r>
      <rPr>
        <sz val="13"/>
        <rFont val="Times New Roman"/>
        <charset val="134"/>
      </rPr>
      <t>) = 2π.r</t>
    </r>
    <r>
      <rPr>
        <vertAlign val="subscript"/>
        <sz val="13"/>
        <rFont val="Times New Roman"/>
        <charset val="134"/>
      </rPr>
      <t>b</t>
    </r>
    <r>
      <rPr>
        <sz val="13"/>
        <rFont val="Times New Roman"/>
        <charset val="134"/>
      </rPr>
      <t>.n</t>
    </r>
    <r>
      <rPr>
        <vertAlign val="subscript"/>
        <sz val="13"/>
        <rFont val="Times New Roman"/>
        <charset val="134"/>
      </rPr>
      <t>min</t>
    </r>
    <r>
      <rPr>
        <sz val="13"/>
        <rFont val="Times New Roman"/>
        <charset val="134"/>
      </rPr>
      <t>/((v</t>
    </r>
    <r>
      <rPr>
        <vertAlign val="subscript"/>
        <sz val="13"/>
        <rFont val="Times New Roman"/>
        <charset val="163"/>
      </rPr>
      <t>min</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</si>
  <si>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Thay các giá trị vào biểu thức, có (i</t>
    </r>
    <r>
      <rPr>
        <vertAlign val="subscript"/>
        <sz val="13"/>
        <rFont val="Times New Roman"/>
        <charset val="163"/>
      </rPr>
      <t>h1</t>
    </r>
    <r>
      <rPr>
        <sz val="13"/>
        <rFont val="Times New Roman"/>
        <charset val="134"/>
      </rPr>
      <t>.i</t>
    </r>
    <r>
      <rPr>
        <vertAlign val="subscript"/>
        <sz val="13"/>
        <rFont val="Times New Roman"/>
        <charset val="134"/>
      </rPr>
      <t>pc</t>
    </r>
    <r>
      <rPr>
        <sz val="13"/>
        <rFont val="Times New Roman"/>
        <charset val="134"/>
      </rPr>
      <t>) =</t>
    </r>
  </si>
  <si>
    <r>
      <t xml:space="preserve"> Nên, khoảng tỷ số truyền ở tay số 1, thường [i</t>
    </r>
    <r>
      <rPr>
        <vertAlign val="subscript"/>
        <sz val="13"/>
        <rFont val="Times New Roman"/>
        <charset val="163"/>
      </rPr>
      <t>h1</t>
    </r>
    <r>
      <rPr>
        <sz val="13"/>
        <rFont val="Times New Roman"/>
        <charset val="134"/>
      </rPr>
      <t>] =</t>
    </r>
  </si>
  <si>
    <r>
      <t xml:space="preserve"> So sánh giá trị (i</t>
    </r>
    <r>
      <rPr>
        <vertAlign val="subscript"/>
        <sz val="13"/>
        <rFont val="Times New Roman"/>
        <charset val="163"/>
      </rPr>
      <t>h1</t>
    </r>
    <r>
      <rPr>
        <sz val="13"/>
        <rFont val="Times New Roman"/>
        <charset val="134"/>
      </rPr>
      <t>.i</t>
    </r>
    <r>
      <rPr>
        <vertAlign val="subscript"/>
        <sz val="13"/>
        <rFont val="Times New Roman"/>
        <charset val="163"/>
      </rPr>
      <t>pc</t>
    </r>
    <r>
      <rPr>
        <sz val="13"/>
        <rFont val="Times New Roman"/>
        <charset val="134"/>
      </rPr>
      <t>) với khoảng [i</t>
    </r>
    <r>
      <rPr>
        <vertAlign val="subscript"/>
        <sz val="13"/>
        <rFont val="Times New Roman"/>
        <charset val="163"/>
      </rPr>
      <t>h1</t>
    </r>
    <r>
      <rPr>
        <sz val="13"/>
        <rFont val="Times New Roman"/>
        <charset val="134"/>
      </rPr>
      <t>], cho thấy:</t>
    </r>
  </si>
  <si>
    <r>
      <t xml:space="preserve"> Do đó, với giá trị của cụm "tỷ số truyền thay đổi" được (i</t>
    </r>
    <r>
      <rPr>
        <vertAlign val="subscript"/>
        <sz val="13"/>
        <rFont val="Times New Roman"/>
        <charset val="163"/>
      </rPr>
      <t>hi</t>
    </r>
    <r>
      <rPr>
        <sz val="13"/>
        <rFont val="Times New Roman"/>
        <charset val="134"/>
      </rPr>
      <t>.i</t>
    </r>
    <r>
      <rPr>
        <vertAlign val="subscript"/>
        <sz val="13"/>
        <rFont val="Times New Roman"/>
        <charset val="163"/>
      </rPr>
      <t>pj</t>
    </r>
    <r>
      <rPr>
        <sz val="13"/>
        <rFont val="Times New Roman"/>
        <charset val="134"/>
      </rPr>
      <t>) đã tính, không cần hộp số phụ (i</t>
    </r>
    <r>
      <rPr>
        <vertAlign val="subscript"/>
        <sz val="13"/>
        <rFont val="Times New Roman"/>
        <charset val="163"/>
      </rPr>
      <t>pj</t>
    </r>
    <r>
      <rPr>
        <sz val="13"/>
        <rFont val="Times New Roman"/>
        <charset val="134"/>
      </rPr>
      <t>), chỉ cần tỷ số truyền hộp số chính là đủ đáp ứng giá trị đã tính</t>
    </r>
  </si>
  <si>
    <r>
      <t xml:space="preserve"> Như vậy, trong cụm tổng thành có "tỷ số truyền thay đổi" được chỉ cần trong hộp số chính, với tỷ số truyền ở tay số 1, i</t>
    </r>
    <r>
      <rPr>
        <vertAlign val="subscript"/>
        <sz val="13"/>
        <rFont val="Times New Roman"/>
        <charset val="163"/>
      </rPr>
      <t>h1</t>
    </r>
    <r>
      <rPr>
        <sz val="13"/>
        <rFont val="Times New Roman"/>
        <charset val="163"/>
      </rPr>
      <t xml:space="preserve"> = </t>
    </r>
  </si>
  <si>
    <t>1.7.3.</t>
  </si>
  <si>
    <t xml:space="preserve"> Tỷ số truyền trung gian của hộp số</t>
  </si>
  <si>
    <t xml:space="preserve"> Hệ thống tỷ số truyền của các số truyền trung gian trong hộp số</t>
  </si>
  <si>
    <t xml:space="preserve"> + Chọn:</t>
  </si>
  <si>
    <t>Theo cấp số nhân</t>
  </si>
  <si>
    <t xml:space="preserve"> + Khoảng công bội theo cấp số nhân [q] = (1.18 ÷ 1.54)</t>
  </si>
  <si>
    <r>
      <t xml:space="preserve"> C</t>
    </r>
    <r>
      <rPr>
        <b/>
        <sz val="11"/>
        <rFont val="Arial"/>
        <charset val="134"/>
      </rPr>
      <t>họn q =</t>
    </r>
  </si>
  <si>
    <t xml:space="preserve"> + Số lượng tay số truyền trong hộp số chính</t>
  </si>
  <si>
    <t xml:space="preserve"> Số lượng tay số truyền trong hộp số chính – n – được xác định:</t>
  </si>
  <si>
    <r>
      <t xml:space="preserve"> </t>
    </r>
    <r>
      <rPr>
        <b/>
        <sz val="11"/>
        <rFont val="Arial"/>
        <charset val="134"/>
      </rPr>
      <t>n</t>
    </r>
    <r>
      <rPr>
        <sz val="11"/>
        <rFont val="Arial"/>
        <charset val="134"/>
      </rPr>
      <t xml:space="preserve"> = </t>
    </r>
    <r>
      <rPr>
        <sz val="11"/>
        <rFont val="Arial"/>
        <charset val="163"/>
      </rPr>
      <t>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 xml:space="preserve">) +1 = </t>
    </r>
  </si>
  <si>
    <t xml:space="preserve"> với: </t>
  </si>
  <si>
    <t xml:space="preserve">  Công bội theo cấp số nhân, q = </t>
  </si>
  <si>
    <r>
      <t xml:space="preserve">  Tỷ số truyền ở tay số </t>
    </r>
    <r>
      <rPr>
        <b/>
        <sz val="11"/>
        <rFont val="Arial"/>
        <charset val="163"/>
      </rPr>
      <t>1</t>
    </r>
    <r>
      <rPr>
        <sz val="11"/>
        <rFont val="Arial"/>
        <charset val="134"/>
      </rPr>
      <t xml:space="preserve">, </t>
    </r>
    <r>
      <rPr>
        <b/>
        <sz val="11"/>
        <rFont val="Arial"/>
        <charset val="163"/>
      </rPr>
      <t>i</t>
    </r>
    <r>
      <rPr>
        <b/>
        <vertAlign val="subscript"/>
        <sz val="11"/>
        <rFont val="Arial"/>
        <charset val="163"/>
      </rPr>
      <t>h1</t>
    </r>
    <r>
      <rPr>
        <sz val="11"/>
        <rFont val="Arial"/>
        <charset val="134"/>
      </rPr>
      <t xml:space="preserve"> =</t>
    </r>
  </si>
  <si>
    <r>
      <t xml:space="preserve">  Tỷ số truyền ở tay số </t>
    </r>
    <r>
      <rPr>
        <b/>
        <sz val="11"/>
        <rFont val="Arial"/>
        <charset val="163"/>
      </rPr>
      <t>n</t>
    </r>
    <r>
      <rPr>
        <sz val="11"/>
        <rFont val="Arial"/>
        <charset val="134"/>
      </rPr>
      <t xml:space="preserve">, </t>
    </r>
    <r>
      <rPr>
        <b/>
        <sz val="11"/>
        <rFont val="Arial"/>
        <charset val="163"/>
      </rPr>
      <t>i</t>
    </r>
    <r>
      <rPr>
        <b/>
        <vertAlign val="subscript"/>
        <sz val="11"/>
        <rFont val="Arial"/>
        <charset val="163"/>
      </rPr>
      <t xml:space="preserve">hn </t>
    </r>
    <r>
      <rPr>
        <sz val="11"/>
        <rFont val="Arial"/>
        <charset val="134"/>
      </rPr>
      <t>=</t>
    </r>
  </si>
  <si>
    <r>
      <t xml:space="preserve"> Nên, </t>
    </r>
    <r>
      <rPr>
        <b/>
        <sz val="11"/>
        <rFont val="Arial"/>
        <charset val="134"/>
      </rPr>
      <t>n</t>
    </r>
    <r>
      <rPr>
        <sz val="11"/>
        <rFont val="Arial"/>
        <charset val="134"/>
      </rPr>
      <t xml:space="preserve"> =</t>
    </r>
  </si>
  <si>
    <t xml:space="preserve"> + Xác định tỷ số truyền trung gian</t>
  </si>
  <si>
    <t xml:space="preserve"> Các thông số đã được xác định:</t>
  </si>
  <si>
    <t xml:space="preserve">  Số lượng tay số truyền tương ứng, n = </t>
  </si>
  <si>
    <t xml:space="preserve"> Xác định các tỷ số truyền trung gian</t>
  </si>
  <si>
    <t>Các tỷ số truyền trung gian của hộp số được xác định:</t>
  </si>
  <si>
    <r>
      <t xml:space="preserve"> - Tỷ số truyền ở tay số </t>
    </r>
    <r>
      <rPr>
        <b/>
        <sz val="11"/>
        <rFont val="Arial"/>
        <charset val="134"/>
      </rPr>
      <t>2</t>
    </r>
    <r>
      <rPr>
        <sz val="11"/>
        <rFont val="Arial"/>
        <charset val="134"/>
      </rPr>
      <t>, từ q = i</t>
    </r>
    <r>
      <rPr>
        <vertAlign val="subscript"/>
        <sz val="11"/>
        <rFont val="Arial"/>
        <charset val="134"/>
      </rPr>
      <t>h1</t>
    </r>
    <r>
      <rPr>
        <sz val="11"/>
        <rFont val="Arial"/>
        <charset val="134"/>
      </rPr>
      <t>/i</t>
    </r>
    <r>
      <rPr>
        <vertAlign val="subscript"/>
        <sz val="11"/>
        <rFont val="Arial"/>
        <charset val="134"/>
      </rPr>
      <t>h2</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h2</t>
    </r>
    <r>
      <rPr>
        <sz val="11"/>
        <rFont val="Arial"/>
        <charset val="163"/>
      </rPr>
      <t xml:space="preserve"> = i</t>
    </r>
    <r>
      <rPr>
        <vertAlign val="subscript"/>
        <sz val="11"/>
        <rFont val="Arial"/>
        <charset val="163"/>
      </rPr>
      <t>h1</t>
    </r>
    <r>
      <rPr>
        <sz val="11"/>
        <rFont val="Arial"/>
        <charset val="163"/>
      </rPr>
      <t>/q =</t>
    </r>
  </si>
  <si>
    <r>
      <t xml:space="preserve"> - Tỷ số truyền ở tay số </t>
    </r>
    <r>
      <rPr>
        <b/>
        <sz val="11"/>
        <rFont val="Arial"/>
        <charset val="134"/>
      </rPr>
      <t>3</t>
    </r>
    <r>
      <rPr>
        <sz val="11"/>
        <rFont val="Arial"/>
        <charset val="134"/>
      </rPr>
      <t>, từ q = i</t>
    </r>
    <r>
      <rPr>
        <vertAlign val="subscript"/>
        <sz val="11"/>
        <rFont val="Arial"/>
        <charset val="134"/>
      </rPr>
      <t>h2</t>
    </r>
    <r>
      <rPr>
        <sz val="11"/>
        <rFont val="Arial"/>
        <charset val="134"/>
      </rPr>
      <t>/i</t>
    </r>
    <r>
      <rPr>
        <vertAlign val="subscript"/>
        <sz val="11"/>
        <rFont val="Arial"/>
        <charset val="134"/>
      </rPr>
      <t>h3</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h3</t>
    </r>
    <r>
      <rPr>
        <sz val="11"/>
        <rFont val="Arial"/>
        <charset val="163"/>
      </rPr>
      <t xml:space="preserve"> = i</t>
    </r>
    <r>
      <rPr>
        <vertAlign val="subscript"/>
        <sz val="11"/>
        <rFont val="Arial"/>
        <charset val="163"/>
      </rPr>
      <t>h2</t>
    </r>
    <r>
      <rPr>
        <sz val="11"/>
        <rFont val="Arial"/>
        <charset val="163"/>
      </rPr>
      <t>/q =</t>
    </r>
  </si>
  <si>
    <r>
      <t xml:space="preserve"> - Tỷ số truyền ở tay số </t>
    </r>
    <r>
      <rPr>
        <b/>
        <sz val="11"/>
        <rFont val="Arial"/>
        <charset val="134"/>
      </rPr>
      <t>4</t>
    </r>
    <r>
      <rPr>
        <sz val="11"/>
        <rFont val="Arial"/>
        <charset val="134"/>
      </rPr>
      <t>, từ q = i</t>
    </r>
    <r>
      <rPr>
        <vertAlign val="subscript"/>
        <sz val="11"/>
        <rFont val="Arial"/>
        <charset val="134"/>
      </rPr>
      <t>h3</t>
    </r>
    <r>
      <rPr>
        <sz val="11"/>
        <rFont val="Arial"/>
        <charset val="134"/>
      </rPr>
      <t>/i</t>
    </r>
    <r>
      <rPr>
        <vertAlign val="subscript"/>
        <sz val="11"/>
        <rFont val="Arial"/>
        <charset val="134"/>
      </rPr>
      <t>h4</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h4</t>
    </r>
    <r>
      <rPr>
        <sz val="11"/>
        <rFont val="Arial"/>
        <charset val="163"/>
      </rPr>
      <t xml:space="preserve"> = i</t>
    </r>
    <r>
      <rPr>
        <vertAlign val="subscript"/>
        <sz val="11"/>
        <rFont val="Arial"/>
        <charset val="163"/>
      </rPr>
      <t>h3</t>
    </r>
    <r>
      <rPr>
        <sz val="11"/>
        <rFont val="Arial"/>
        <charset val="163"/>
      </rPr>
      <t>/q =</t>
    </r>
  </si>
  <si>
    <r>
      <t xml:space="preserve"> Chọn, </t>
    </r>
    <r>
      <rPr>
        <sz val="11"/>
        <rFont val="Arial"/>
        <charset val="163"/>
      </rPr>
      <t>i</t>
    </r>
    <r>
      <rPr>
        <vertAlign val="subscript"/>
        <sz val="11"/>
        <rFont val="Arial"/>
        <charset val="163"/>
      </rPr>
      <t>h4</t>
    </r>
    <r>
      <rPr>
        <sz val="11"/>
        <rFont val="Arial"/>
        <charset val="163"/>
      </rPr>
      <t xml:space="preserve"> = </t>
    </r>
  </si>
  <si>
    <r>
      <t xml:space="preserve"> - Tỷ số truyền ở tay số </t>
    </r>
    <r>
      <rPr>
        <b/>
        <sz val="11"/>
        <rFont val="Arial"/>
        <charset val="134"/>
      </rPr>
      <t>5</t>
    </r>
    <r>
      <rPr>
        <sz val="11"/>
        <rFont val="Arial"/>
        <charset val="134"/>
      </rPr>
      <t>, từ q = i</t>
    </r>
    <r>
      <rPr>
        <vertAlign val="subscript"/>
        <sz val="11"/>
        <rFont val="Arial"/>
        <charset val="134"/>
      </rPr>
      <t>h4</t>
    </r>
    <r>
      <rPr>
        <sz val="11"/>
        <rFont val="Arial"/>
        <charset val="134"/>
      </rPr>
      <t>/i</t>
    </r>
    <r>
      <rPr>
        <vertAlign val="subscript"/>
        <sz val="11"/>
        <rFont val="Arial"/>
        <charset val="134"/>
      </rPr>
      <t>h5</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h5</t>
    </r>
    <r>
      <rPr>
        <sz val="11"/>
        <rFont val="Arial"/>
        <charset val="163"/>
      </rPr>
      <t xml:space="preserve"> = i</t>
    </r>
    <r>
      <rPr>
        <vertAlign val="subscript"/>
        <sz val="11"/>
        <rFont val="Arial"/>
        <charset val="163"/>
      </rPr>
      <t>h4</t>
    </r>
    <r>
      <rPr>
        <sz val="11"/>
        <rFont val="Arial"/>
        <charset val="163"/>
      </rPr>
      <t>/q =</t>
    </r>
  </si>
  <si>
    <t>Theo cấp số điều hòa</t>
  </si>
  <si>
    <t xml:space="preserve"> + Khoảng hằng số điều hòa, [a] = (0.18 ÷ 0.54)</t>
  </si>
  <si>
    <t xml:space="preserve"> Chọn a =</t>
  </si>
  <si>
    <t xml:space="preserve"> + Số lượng tay số truyền trong hộp số</t>
  </si>
  <si>
    <t xml:space="preserve"> Số lượng tay số truyền trong hộp số – n,</t>
  </si>
  <si>
    <r>
      <t xml:space="preserve"> Với i</t>
    </r>
    <r>
      <rPr>
        <vertAlign val="subscript"/>
        <sz val="11"/>
        <rFont val="Arial"/>
        <charset val="134"/>
      </rPr>
      <t>hn</t>
    </r>
    <r>
      <rPr>
        <sz val="11"/>
        <rFont val="Arial"/>
        <charset val="134"/>
      </rPr>
      <t xml:space="preserve"> = 1, n được xác định theo biểu thức sau:</t>
    </r>
  </si>
  <si>
    <r>
      <t xml:space="preserve"> n = (i</t>
    </r>
    <r>
      <rPr>
        <vertAlign val="subscript"/>
        <sz val="11"/>
        <rFont val="Arial"/>
        <charset val="134"/>
      </rPr>
      <t>h1</t>
    </r>
    <r>
      <rPr>
        <sz val="11"/>
        <rFont val="Arial"/>
        <charset val="134"/>
      </rPr>
      <t xml:space="preserve"> -1)/a.i</t>
    </r>
    <r>
      <rPr>
        <vertAlign val="subscript"/>
        <sz val="11"/>
        <rFont val="Arial"/>
        <charset val="134"/>
      </rPr>
      <t>h1</t>
    </r>
    <r>
      <rPr>
        <sz val="11"/>
        <rFont val="Arial"/>
        <charset val="134"/>
      </rPr>
      <t xml:space="preserve"> + 1 =</t>
    </r>
  </si>
  <si>
    <t xml:space="preserve">  Hằng số điều hòa, a =</t>
  </si>
  <si>
    <r>
      <t xml:space="preserve"> - Tỷ số truyền ở tay số 2, i</t>
    </r>
    <r>
      <rPr>
        <vertAlign val="subscript"/>
        <sz val="11"/>
        <rFont val="Arial"/>
        <charset val="134"/>
      </rPr>
      <t>h2</t>
    </r>
    <r>
      <rPr>
        <sz val="11"/>
        <rFont val="Arial"/>
        <charset val="134"/>
      </rPr>
      <t xml:space="preserve"> = i</t>
    </r>
    <r>
      <rPr>
        <vertAlign val="subscript"/>
        <sz val="11"/>
        <rFont val="Arial"/>
        <charset val="134"/>
      </rPr>
      <t>h1</t>
    </r>
    <r>
      <rPr>
        <sz val="11"/>
        <rFont val="Arial"/>
        <charset val="134"/>
      </rPr>
      <t>/(1+a.i</t>
    </r>
    <r>
      <rPr>
        <vertAlign val="subscript"/>
        <sz val="11"/>
        <rFont val="Arial"/>
        <charset val="134"/>
      </rPr>
      <t>h1</t>
    </r>
    <r>
      <rPr>
        <sz val="11"/>
        <rFont val="Arial"/>
        <charset val="134"/>
      </rPr>
      <t>) =</t>
    </r>
  </si>
  <si>
    <r>
      <t xml:space="preserve"> - Tỷ số truyền ở tay số 3, i</t>
    </r>
    <r>
      <rPr>
        <vertAlign val="subscript"/>
        <sz val="11"/>
        <rFont val="Arial"/>
        <charset val="134"/>
      </rPr>
      <t xml:space="preserve">h3 </t>
    </r>
    <r>
      <rPr>
        <sz val="11"/>
        <rFont val="Arial"/>
        <charset val="134"/>
      </rPr>
      <t>= i</t>
    </r>
    <r>
      <rPr>
        <vertAlign val="subscript"/>
        <sz val="11"/>
        <rFont val="Arial"/>
        <charset val="134"/>
      </rPr>
      <t>h1</t>
    </r>
    <r>
      <rPr>
        <sz val="11"/>
        <rFont val="Arial"/>
        <charset val="134"/>
      </rPr>
      <t>/(1+2.a.i</t>
    </r>
    <r>
      <rPr>
        <vertAlign val="subscript"/>
        <sz val="11"/>
        <rFont val="Arial"/>
        <charset val="134"/>
      </rPr>
      <t>h1</t>
    </r>
    <r>
      <rPr>
        <sz val="11"/>
        <rFont val="Arial"/>
        <charset val="134"/>
      </rPr>
      <t>)</t>
    </r>
  </si>
  <si>
    <r>
      <t xml:space="preserve"> - Tỷ số truyền ở tay số 4, i</t>
    </r>
    <r>
      <rPr>
        <vertAlign val="subscript"/>
        <sz val="11"/>
        <rFont val="Arial"/>
        <charset val="134"/>
      </rPr>
      <t xml:space="preserve">h4 </t>
    </r>
    <r>
      <rPr>
        <sz val="11"/>
        <rFont val="Arial"/>
        <charset val="134"/>
      </rPr>
      <t>= i</t>
    </r>
    <r>
      <rPr>
        <vertAlign val="subscript"/>
        <sz val="11"/>
        <rFont val="Arial"/>
        <charset val="134"/>
      </rPr>
      <t>h1</t>
    </r>
    <r>
      <rPr>
        <sz val="11"/>
        <rFont val="Arial"/>
        <charset val="134"/>
      </rPr>
      <t>/(1+3.a.i</t>
    </r>
    <r>
      <rPr>
        <vertAlign val="subscript"/>
        <sz val="11"/>
        <rFont val="Arial"/>
        <charset val="134"/>
      </rPr>
      <t>h1</t>
    </r>
    <r>
      <rPr>
        <sz val="11"/>
        <rFont val="Arial"/>
        <charset val="134"/>
      </rPr>
      <t>)</t>
    </r>
  </si>
  <si>
    <t>1.7.4.</t>
  </si>
  <si>
    <r>
      <t xml:space="preserve"> Tỷ số truyền số lùi (i</t>
    </r>
    <r>
      <rPr>
        <vertAlign val="subscript"/>
        <sz val="11"/>
        <rFont val="Arial"/>
        <charset val="134"/>
      </rPr>
      <t>lui</t>
    </r>
    <r>
      <rPr>
        <sz val="11"/>
        <rFont val="Arial"/>
        <charset val="134"/>
      </rPr>
      <t>), thường thuộc khoảng: [i</t>
    </r>
    <r>
      <rPr>
        <vertAlign val="subscript"/>
        <sz val="11"/>
        <rFont val="Arial"/>
        <charset val="163"/>
      </rPr>
      <t>lui</t>
    </r>
    <r>
      <rPr>
        <sz val="11"/>
        <rFont val="Arial"/>
        <charset val="134"/>
      </rPr>
      <t>] = (1.2 ÷ 1.3).i</t>
    </r>
    <r>
      <rPr>
        <vertAlign val="subscript"/>
        <sz val="11"/>
        <rFont val="Arial"/>
        <charset val="163"/>
      </rPr>
      <t>h1</t>
    </r>
  </si>
  <si>
    <r>
      <t xml:space="preserve"> Chọn: i</t>
    </r>
    <r>
      <rPr>
        <vertAlign val="subscript"/>
        <sz val="11"/>
        <rFont val="Arial"/>
        <charset val="134"/>
      </rPr>
      <t>hlui</t>
    </r>
    <r>
      <rPr>
        <sz val="11"/>
        <rFont val="Arial"/>
        <charset val="134"/>
      </rPr>
      <t xml:space="preserve"> =</t>
    </r>
  </si>
  <si>
    <r>
      <t>Є (0 ÷ 0).i</t>
    </r>
    <r>
      <rPr>
        <vertAlign val="subscript"/>
        <sz val="11"/>
        <rFont val="Arial"/>
        <charset val="134"/>
      </rPr>
      <t>h1</t>
    </r>
  </si>
  <si>
    <r>
      <t xml:space="preserve"> Với, i</t>
    </r>
    <r>
      <rPr>
        <vertAlign val="subscript"/>
        <sz val="11"/>
        <rFont val="Arial"/>
        <charset val="134"/>
      </rPr>
      <t>h1</t>
    </r>
    <r>
      <rPr>
        <sz val="11"/>
        <rFont val="Arial"/>
        <charset val="134"/>
      </rPr>
      <t xml:space="preserve"> =</t>
    </r>
  </si>
  <si>
    <r>
      <t xml:space="preserve"> Nên, i</t>
    </r>
    <r>
      <rPr>
        <vertAlign val="subscript"/>
        <sz val="11"/>
        <rFont val="Arial"/>
        <charset val="134"/>
      </rPr>
      <t>hlui</t>
    </r>
    <r>
      <rPr>
        <sz val="11"/>
        <rFont val="Arial"/>
        <charset val="134"/>
      </rPr>
      <t xml:space="preserve"> =</t>
    </r>
  </si>
  <si>
    <t xml:space="preserve"> Hệ thống truyền lực có hộp số và TLC&amp;VS, chọn:</t>
  </si>
  <si>
    <t>liên kết thành một khối, hoặc nhờ trục truyền động</t>
  </si>
  <si>
    <t xml:space="preserve"> Chọn và bố trí các tổng thành trong hệ thống truyền lực xe</t>
  </si>
  <si>
    <t>…</t>
  </si>
  <si>
    <t>Dựa vào bảng 2, thường phân chia phần trăm (%) khối lượng bản thân Go, ra:</t>
  </si>
  <si>
    <t>Є (… ÷ …) kg</t>
  </si>
  <si>
    <t>Chọn, Go =</t>
  </si>
  <si>
    <t xml:space="preserve"> Theo thông số yêu cầu ban đầu và theo mục 1.2.1</t>
  </si>
  <si>
    <t xml:space="preserve">Chọn xe thiết kế thuộc chủng loại: … </t>
  </si>
  <si>
    <t xml:space="preserve"> Theo bảng 2, với chủng loại:</t>
  </si>
  <si>
    <t>xxxx</t>
  </si>
  <si>
    <t>n</t>
  </si>
  <si>
    <r>
      <t>v</t>
    </r>
    <r>
      <rPr>
        <b/>
        <vertAlign val="subscript"/>
        <sz val="11"/>
        <color rgb="FFFF0000"/>
        <rFont val="Arabic Typesetting"/>
        <family val="4"/>
      </rPr>
      <t>max</t>
    </r>
  </si>
  <si>
    <r>
      <t>G</t>
    </r>
    <r>
      <rPr>
        <b/>
        <vertAlign val="subscript"/>
        <sz val="11"/>
        <color rgb="FFFF0000"/>
        <rFont val="Arial"/>
        <family val="2"/>
      </rPr>
      <t>hh</t>
    </r>
  </si>
  <si>
    <t>Thay các giá trị vào biểu thức (2.1)</t>
  </si>
  <si>
    <t xml:space="preserve"> (… ÷ …)(% Go)</t>
  </si>
  <si>
    <t>Vậy là: Go1%  =</t>
  </si>
  <si>
    <t>Suy ra,  Go1%  = (Go1/Go).100(% Go)</t>
  </si>
  <si>
    <t>Đã chọn Go và Go1</t>
  </si>
  <si>
    <t>Nên,  Go2  = (Go – Go1), kg</t>
  </si>
  <si>
    <t>(… ÷ …)(% Go)</t>
  </si>
  <si>
    <t xml:space="preserve"> + Phía trục cầu sau, thuộc khoảng [Go2]% =</t>
  </si>
  <si>
    <t>Thay giá trị Go và Go1 vào biểu thức (2.2)</t>
  </si>
  <si>
    <t>Khoảng khối lượng bản thân xe thường thuộc: [Go] =</t>
  </si>
  <si>
    <t xml:space="preserve"> + Phía trục cầu trước, thuộc khoảng [Go1]% =</t>
  </si>
  <si>
    <t>Suy ra,  Go2%  = 100(% Go) – Go1% =</t>
  </si>
  <si>
    <t>Vậy là: Go2%  =</t>
  </si>
  <si>
    <t>Khối lượng hữu ích Ge được xác định qua biểu thức:</t>
  </si>
  <si>
    <t xml:space="preserve"> + Khối lượng trung bình người và hành lý xách tay</t>
  </si>
  <si>
    <t>Khối lượng người và hành lý xách tay GAP được xác định bằng biểu thức:</t>
  </si>
  <si>
    <t>Ge  = (GAP + Ghh), kg</t>
  </si>
  <si>
    <t>Trong đó:</t>
  </si>
  <si>
    <t>Gp  – khối lượng trung bình 1 người, kg</t>
  </si>
  <si>
    <t>Theo bảng 3, khối lượng trung bình 1 người thuộc khoảng, [Gp] =</t>
  </si>
  <si>
    <t>Ghl/p  – khối lượng trung bình hành lý cho  người, kg</t>
  </si>
  <si>
    <t>Chọn, Gp =</t>
  </si>
  <si>
    <t>Theo bảng 3, khối lượng hành lý trung bình cho 1 người thuộc khoảng 
[Ghl/p] =</t>
  </si>
  <si>
    <t>Chọn, Ghl/p =</t>
  </si>
  <si>
    <t xml:space="preserve"> + Số lượng người tham gia </t>
  </si>
  <si>
    <t xml:space="preserve">Theo số liệu ban đầu n =  … </t>
  </si>
  <si>
    <t>Thay thế các giá trị đã chọn vào biểu thức (2.4), GAP được xác định:</t>
  </si>
  <si>
    <r>
      <t xml:space="preserve"> b. Trọng lượng hàng hóa, G</t>
    </r>
    <r>
      <rPr>
        <vertAlign val="subscript"/>
        <sz val="11"/>
        <color rgb="FFFF0000"/>
        <rFont val="Arial"/>
        <family val="2"/>
      </rPr>
      <t>hh</t>
    </r>
    <r>
      <rPr>
        <sz val="11"/>
        <color rgb="FFFF0000"/>
        <rFont val="Arial"/>
        <family val="2"/>
      </rPr>
      <t>, [kg]</t>
    </r>
  </si>
  <si>
    <r>
      <t xml:space="preserve"> G</t>
    </r>
    <r>
      <rPr>
        <vertAlign val="subscript"/>
        <sz val="11"/>
        <color rgb="FFFF0000"/>
        <rFont val="Arial"/>
        <family val="2"/>
      </rPr>
      <t xml:space="preserve">hh </t>
    </r>
    <r>
      <rPr>
        <sz val="11"/>
        <color rgb="FFFF0000"/>
        <rFont val="Arial"/>
        <family val="2"/>
      </rPr>
      <t>=</t>
    </r>
  </si>
  <si>
    <r>
      <t xml:space="preserve"> + Vận tốc lớn nhất, v</t>
    </r>
    <r>
      <rPr>
        <vertAlign val="subscript"/>
        <sz val="11"/>
        <color rgb="FFFF0000"/>
        <rFont val="Arial"/>
        <family val="2"/>
      </rPr>
      <t>max</t>
    </r>
    <r>
      <rPr>
        <sz val="11"/>
        <color rgb="FFFF0000"/>
        <rFont val="Arial"/>
        <family val="2"/>
      </rPr>
      <t>, [km/h]</t>
    </r>
  </si>
  <si>
    <r>
      <t xml:space="preserve"> v</t>
    </r>
    <r>
      <rPr>
        <vertAlign val="subscript"/>
        <sz val="11"/>
        <color rgb="FFFF0000"/>
        <rFont val="Arial"/>
        <family val="2"/>
      </rPr>
      <t xml:space="preserve">max </t>
    </r>
    <r>
      <rPr>
        <sz val="11"/>
        <color rgb="FFFF0000"/>
        <rFont val="Arial"/>
        <family val="2"/>
      </rPr>
      <t xml:space="preserve">= </t>
    </r>
  </si>
  <si>
    <r>
      <t xml:space="preserve"> a. Trọng lượng bản thân, G</t>
    </r>
    <r>
      <rPr>
        <b/>
        <vertAlign val="subscript"/>
        <sz val="11"/>
        <color rgb="FFFF0000"/>
        <rFont val="Arial"/>
        <family val="2"/>
      </rPr>
      <t>o</t>
    </r>
    <r>
      <rPr>
        <b/>
        <sz val="11"/>
        <color rgb="FFFF0000"/>
        <rFont val="Arial"/>
        <family val="2"/>
      </rPr>
      <t>, [kg]</t>
    </r>
  </si>
  <si>
    <r>
      <t xml:space="preserve"> Chọn, G</t>
    </r>
    <r>
      <rPr>
        <vertAlign val="subscript"/>
        <sz val="11"/>
        <color rgb="FFFF0000"/>
        <rFont val="Arial"/>
        <family val="2"/>
      </rPr>
      <t>o1</t>
    </r>
    <r>
      <rPr>
        <sz val="11"/>
        <color rgb="FFFF0000"/>
        <rFont val="Arial"/>
        <family val="2"/>
      </rPr>
      <t xml:space="preserve"> = </t>
    </r>
  </si>
  <si>
    <r>
      <t>Є (… ÷…)(% G</t>
    </r>
    <r>
      <rPr>
        <vertAlign val="subscript"/>
        <sz val="11"/>
        <color rgb="FFFF0000"/>
        <rFont val="Arial"/>
        <family val="2"/>
      </rPr>
      <t>o</t>
    </r>
    <r>
      <rPr>
        <sz val="11"/>
        <color rgb="FFFF0000"/>
        <rFont val="Arial"/>
        <family val="2"/>
      </rPr>
      <t>)</t>
    </r>
  </si>
  <si>
    <r>
      <t>Xác định được, G</t>
    </r>
    <r>
      <rPr>
        <vertAlign val="subscript"/>
        <sz val="11"/>
        <color rgb="FFFF0000"/>
        <rFont val="Arial"/>
        <family val="2"/>
      </rPr>
      <t>o2</t>
    </r>
    <r>
      <rPr>
        <sz val="11"/>
        <color rgb="FFFF0000"/>
        <rFont val="Arial"/>
        <family val="2"/>
      </rPr>
      <t xml:space="preserve"> = </t>
    </r>
  </si>
  <si>
    <r>
      <t xml:space="preserve"> b. Tải trọng hữu ích, G</t>
    </r>
    <r>
      <rPr>
        <b/>
        <vertAlign val="subscript"/>
        <sz val="11"/>
        <color rgb="FFFF0000"/>
        <rFont val="Arial"/>
        <family val="2"/>
      </rPr>
      <t>e</t>
    </r>
    <r>
      <rPr>
        <b/>
        <sz val="11"/>
        <color rgb="FFFF0000"/>
        <rFont val="Arial"/>
        <family val="2"/>
      </rPr>
      <t>, [kg]</t>
    </r>
  </si>
  <si>
    <r>
      <t xml:space="preserve"> G</t>
    </r>
    <r>
      <rPr>
        <vertAlign val="subscript"/>
        <sz val="11"/>
        <color rgb="FFFF0000"/>
        <rFont val="Arial"/>
        <family val="2"/>
      </rPr>
      <t xml:space="preserve">AP </t>
    </r>
    <r>
      <rPr>
        <sz val="11"/>
        <color rgb="FFFF0000"/>
        <rFont val="Arial"/>
        <family val="2"/>
      </rPr>
      <t>= (G</t>
    </r>
    <r>
      <rPr>
        <vertAlign val="subscript"/>
        <sz val="11"/>
        <color rgb="FFFF0000"/>
        <rFont val="Arial"/>
        <family val="2"/>
      </rPr>
      <t>p</t>
    </r>
    <r>
      <rPr>
        <sz val="11"/>
        <color rgb="FFFF0000"/>
        <rFont val="Arial"/>
        <family val="2"/>
      </rPr>
      <t xml:space="preserve"> + G</t>
    </r>
    <r>
      <rPr>
        <vertAlign val="subscript"/>
        <sz val="11"/>
        <color rgb="FFFF0000"/>
        <rFont val="Arial"/>
        <family val="2"/>
      </rPr>
      <t>hl/p</t>
    </r>
    <r>
      <rPr>
        <sz val="11"/>
        <color rgb="FFFF0000"/>
        <rFont val="Arial"/>
        <family val="2"/>
      </rPr>
      <t>).n, [kg]</t>
    </r>
  </si>
  <si>
    <r>
      <t xml:space="preserve"> G</t>
    </r>
    <r>
      <rPr>
        <vertAlign val="subscript"/>
        <sz val="11"/>
        <color rgb="FFFF0000"/>
        <rFont val="Arial"/>
        <family val="2"/>
      </rPr>
      <t xml:space="preserve">AP </t>
    </r>
    <r>
      <rPr>
        <sz val="11"/>
        <color rgb="FFFF0000"/>
        <rFont val="Arial"/>
        <family val="2"/>
      </rPr>
      <t>= (G</t>
    </r>
    <r>
      <rPr>
        <vertAlign val="subscript"/>
        <sz val="11"/>
        <color rgb="FFFF0000"/>
        <rFont val="Arial"/>
        <family val="2"/>
      </rPr>
      <t>p</t>
    </r>
    <r>
      <rPr>
        <sz val="11"/>
        <color rgb="FFFF0000"/>
        <rFont val="Arial"/>
        <family val="2"/>
      </rPr>
      <t xml:space="preserve"> + G</t>
    </r>
    <r>
      <rPr>
        <vertAlign val="subscript"/>
        <sz val="11"/>
        <color rgb="FFFF0000"/>
        <rFont val="Arial"/>
        <family val="2"/>
      </rPr>
      <t>hl/p</t>
    </r>
    <r>
      <rPr>
        <sz val="11"/>
        <color rgb="FFFF0000"/>
        <rFont val="Arial"/>
        <family val="2"/>
      </rPr>
      <t xml:space="preserve">).n, kg = </t>
    </r>
  </si>
  <si>
    <r>
      <t xml:space="preserve"> G</t>
    </r>
    <r>
      <rPr>
        <vertAlign val="subscript"/>
        <sz val="11"/>
        <color rgb="FFFF0000"/>
        <rFont val="Arial"/>
        <family val="2"/>
      </rPr>
      <t xml:space="preserve">AP </t>
    </r>
    <r>
      <rPr>
        <sz val="11"/>
        <color rgb="FFFF0000"/>
        <rFont val="Arial"/>
        <family val="2"/>
      </rPr>
      <t xml:space="preserve">= </t>
    </r>
  </si>
  <si>
    <t>n =</t>
  </si>
  <si>
    <t>tấn</t>
  </si>
  <si>
    <t xml:space="preserve"> + Vận tốc lớn nhất</t>
  </si>
  <si>
    <r>
      <t>G</t>
    </r>
    <r>
      <rPr>
        <vertAlign val="subscript"/>
        <sz val="13"/>
        <color theme="1"/>
        <rFont val="Times New Roman"/>
        <family val="1"/>
      </rPr>
      <t>hh</t>
    </r>
    <r>
      <rPr>
        <sz val="13"/>
        <color theme="1"/>
        <rFont val="Times New Roman"/>
        <family val="1"/>
      </rPr>
      <t xml:space="preserve"> =</t>
    </r>
  </si>
  <si>
    <t>Vận tốc lớn nhất, mặt đường tương ứng</t>
  </si>
  <si>
    <t>Khối lượng hàng hóa</t>
  </si>
  <si>
    <t>Số lượng người</t>
  </si>
  <si>
    <r>
      <t xml:space="preserve"> + Mặt đường tương ứng với v</t>
    </r>
    <r>
      <rPr>
        <vertAlign val="subscript"/>
        <sz val="13"/>
        <color theme="1"/>
        <rFont val="Times New Roman"/>
        <family val="1"/>
      </rPr>
      <t>max</t>
    </r>
    <r>
      <rPr>
        <sz val="13"/>
        <color theme="1"/>
        <rFont val="Times New Roman"/>
        <family val="1"/>
      </rPr>
      <t xml:space="preserve"> (theo bảng 1), chọn:</t>
    </r>
  </si>
  <si>
    <t>Thông số ban đầu</t>
  </si>
  <si>
    <r>
      <t>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o1</t>
    </r>
    <r>
      <rPr>
        <sz val="13"/>
        <color theme="1"/>
        <rFont val="Times New Roman"/>
        <family val="1"/>
      </rPr>
      <t xml:space="preserve"> + G</t>
    </r>
    <r>
      <rPr>
        <vertAlign val="subscript"/>
        <sz val="13"/>
        <color theme="1"/>
        <rFont val="Times New Roman"/>
        <family val="1"/>
      </rPr>
      <t>o2</t>
    </r>
    <r>
      <rPr>
        <sz val="13"/>
        <color theme="1"/>
        <rFont val="Times New Roman"/>
        <family val="1"/>
      </rPr>
      <t xml:space="preserve">), kg </t>
    </r>
  </si>
  <si>
    <t>Chọn và tính các thông số</t>
  </si>
  <si>
    <t>1.2.1.</t>
  </si>
  <si>
    <t>Chủng loại xe thiết kế</t>
  </si>
  <si>
    <t>Khối lượng ô tô khi đủ tải</t>
  </si>
  <si>
    <t>1.2.2.</t>
  </si>
  <si>
    <r>
      <t>Khối lượng bản thân G</t>
    </r>
    <r>
      <rPr>
        <b/>
        <vertAlign val="subscript"/>
        <sz val="13"/>
        <color theme="1"/>
        <rFont val="Times New Roman"/>
        <family val="1"/>
      </rPr>
      <t>o</t>
    </r>
  </si>
  <si>
    <t>Với:</t>
  </si>
  <si>
    <r>
      <t>G</t>
    </r>
    <r>
      <rPr>
        <vertAlign val="subscript"/>
        <sz val="13"/>
        <color theme="1"/>
        <rFont val="Times New Roman"/>
        <family val="1"/>
      </rPr>
      <t>o1</t>
    </r>
    <r>
      <rPr>
        <sz val="13"/>
        <color theme="1"/>
        <rFont val="Times New Roman"/>
        <family val="1"/>
      </rPr>
      <t xml:space="preserve"> – khối lượng G</t>
    </r>
    <r>
      <rPr>
        <vertAlign val="subscript"/>
        <sz val="13"/>
        <color theme="1"/>
        <rFont val="Times New Roman"/>
        <family val="1"/>
      </rPr>
      <t>o</t>
    </r>
    <r>
      <rPr>
        <sz val="13"/>
        <color theme="1"/>
        <rFont val="Times New Roman"/>
        <family val="1"/>
      </rPr>
      <t xml:space="preserve"> phân bố ra phía trục cầu trước, kg; </t>
    </r>
  </si>
  <si>
    <r>
      <t>G</t>
    </r>
    <r>
      <rPr>
        <vertAlign val="subscript"/>
        <sz val="13"/>
        <color theme="1"/>
        <rFont val="Times New Roman"/>
        <family val="1"/>
      </rPr>
      <t>o2</t>
    </r>
    <r>
      <rPr>
        <sz val="13"/>
        <color theme="1"/>
        <rFont val="Times New Roman"/>
        <family val="1"/>
      </rPr>
      <t xml:space="preserve"> – khối lượng G</t>
    </r>
    <r>
      <rPr>
        <vertAlign val="subscript"/>
        <sz val="13"/>
        <color theme="1"/>
        <rFont val="Times New Roman"/>
        <family val="1"/>
      </rPr>
      <t>o</t>
    </r>
    <r>
      <rPr>
        <sz val="13"/>
        <color theme="1"/>
        <rFont val="Times New Roman"/>
        <family val="1"/>
      </rPr>
      <t xml:space="preserve"> phân bố ra phía trục cầu sau, kg.</t>
    </r>
  </si>
  <si>
    <t>.(2.4)</t>
  </si>
  <si>
    <t>.(2.3)</t>
  </si>
  <si>
    <r>
      <t>G</t>
    </r>
    <r>
      <rPr>
        <vertAlign val="subscript"/>
        <sz val="13"/>
        <color theme="1"/>
        <rFont val="Times New Roman"/>
        <family val="1"/>
      </rPr>
      <t>o1</t>
    </r>
    <r>
      <rPr>
        <sz val="13"/>
        <color theme="1"/>
        <rFont val="Times New Roman"/>
        <family val="1"/>
      </rPr>
      <t>%  = (G</t>
    </r>
    <r>
      <rPr>
        <vertAlign val="subscript"/>
        <sz val="13"/>
        <color theme="1"/>
        <rFont val="Times New Roman"/>
        <family val="1"/>
      </rPr>
      <t>o1</t>
    </r>
    <r>
      <rPr>
        <sz val="13"/>
        <color theme="1"/>
        <rFont val="Times New Roman"/>
        <family val="1"/>
      </rPr>
      <t>/G</t>
    </r>
    <r>
      <rPr>
        <vertAlign val="subscript"/>
        <sz val="13"/>
        <color theme="1"/>
        <rFont val="Times New Roman"/>
        <family val="1"/>
      </rPr>
      <t>o</t>
    </r>
    <r>
      <rPr>
        <sz val="13"/>
        <color theme="1"/>
        <rFont val="Times New Roman"/>
        <family val="1"/>
      </rPr>
      <t>).100(% G</t>
    </r>
    <r>
      <rPr>
        <vertAlign val="subscript"/>
        <sz val="13"/>
        <color theme="1"/>
        <rFont val="Times New Roman"/>
        <family val="1"/>
      </rPr>
      <t>o</t>
    </r>
    <r>
      <rPr>
        <sz val="13"/>
        <color theme="1"/>
        <rFont val="Times New Roman"/>
        <family val="1"/>
      </rPr>
      <t>)</t>
    </r>
  </si>
  <si>
    <r>
      <t>G</t>
    </r>
    <r>
      <rPr>
        <vertAlign val="subscript"/>
        <sz val="13"/>
        <rFont val="Times New Roman"/>
        <family val="1"/>
      </rPr>
      <t>o1</t>
    </r>
    <r>
      <rPr>
        <sz val="13"/>
        <rFont val="Times New Roman"/>
        <family val="1"/>
      </rPr>
      <t xml:space="preserve"> =</t>
    </r>
  </si>
  <si>
    <t>xxx</t>
  </si>
  <si>
    <r>
      <t>[G</t>
    </r>
    <r>
      <rPr>
        <vertAlign val="subscript"/>
        <sz val="13"/>
        <rFont val="Times New Roman"/>
        <family val="1"/>
      </rPr>
      <t>o2</t>
    </r>
    <r>
      <rPr>
        <sz val="13"/>
        <rFont val="Times New Roman"/>
        <family val="1"/>
      </rPr>
      <t>]% =</t>
    </r>
  </si>
  <si>
    <r>
      <t>(% G</t>
    </r>
    <r>
      <rPr>
        <vertAlign val="subscript"/>
        <sz val="13"/>
        <rFont val="Times New Roman"/>
        <family val="1"/>
      </rPr>
      <t>o</t>
    </r>
    <r>
      <rPr>
        <sz val="13"/>
        <rFont val="Times New Roman"/>
        <family val="1"/>
      </rPr>
      <t>)</t>
    </r>
  </si>
  <si>
    <t>(xxxx ÷ xxxx)</t>
  </si>
  <si>
    <r>
      <t>G</t>
    </r>
    <r>
      <rPr>
        <vertAlign val="subscript"/>
        <sz val="13"/>
        <rFont val="Times New Roman"/>
        <family val="1"/>
      </rPr>
      <t>hh</t>
    </r>
    <r>
      <rPr>
        <sz val="13"/>
        <rFont val="Times New Roman"/>
        <family val="1"/>
      </rPr>
      <t xml:space="preserve"> =</t>
    </r>
  </si>
  <si>
    <r>
      <t>v</t>
    </r>
    <r>
      <rPr>
        <vertAlign val="subscript"/>
        <sz val="13"/>
        <rFont val="Times New Roman"/>
        <family val="1"/>
      </rPr>
      <t>max</t>
    </r>
    <r>
      <rPr>
        <sz val="13"/>
        <rFont val="Times New Roman"/>
        <family val="1"/>
      </rPr>
      <t xml:space="preserve"> =</t>
    </r>
  </si>
  <si>
    <r>
      <t>[G</t>
    </r>
    <r>
      <rPr>
        <vertAlign val="subscript"/>
        <sz val="13"/>
        <rFont val="Times New Roman"/>
        <family val="1"/>
      </rPr>
      <t>o</t>
    </r>
    <r>
      <rPr>
        <sz val="13"/>
        <rFont val="Times New Roman"/>
        <family val="1"/>
      </rPr>
      <t>] =</t>
    </r>
  </si>
  <si>
    <r>
      <t>G</t>
    </r>
    <r>
      <rPr>
        <vertAlign val="subscript"/>
        <sz val="13"/>
        <rFont val="Times New Roman"/>
        <family val="1"/>
      </rPr>
      <t>o</t>
    </r>
    <r>
      <rPr>
        <sz val="13"/>
        <rFont val="Times New Roman"/>
        <family val="1"/>
      </rPr>
      <t xml:space="preserve"> =</t>
    </r>
  </si>
  <si>
    <r>
      <t>[G</t>
    </r>
    <r>
      <rPr>
        <vertAlign val="subscript"/>
        <sz val="13"/>
        <rFont val="Times New Roman"/>
        <family val="1"/>
      </rPr>
      <t>o1</t>
    </r>
    <r>
      <rPr>
        <sz val="13"/>
        <rFont val="Times New Roman"/>
        <family val="1"/>
      </rPr>
      <t>]% =</t>
    </r>
  </si>
  <si>
    <r>
      <t>G</t>
    </r>
    <r>
      <rPr>
        <vertAlign val="subscript"/>
        <sz val="13"/>
        <rFont val="Times New Roman"/>
        <family val="1"/>
      </rPr>
      <t>o1</t>
    </r>
    <r>
      <rPr>
        <sz val="13"/>
        <rFont val="Times New Roman"/>
        <family val="1"/>
      </rPr>
      <t>%  =</t>
    </r>
  </si>
  <si>
    <r>
      <t>G</t>
    </r>
    <r>
      <rPr>
        <vertAlign val="subscript"/>
        <sz val="13"/>
        <rFont val="Times New Roman"/>
        <family val="1"/>
      </rPr>
      <t>o2</t>
    </r>
    <r>
      <rPr>
        <sz val="13"/>
        <rFont val="Times New Roman"/>
        <family val="1"/>
      </rPr>
      <t xml:space="preserve"> =</t>
    </r>
  </si>
  <si>
    <r>
      <t>G</t>
    </r>
    <r>
      <rPr>
        <vertAlign val="subscript"/>
        <sz val="13"/>
        <rFont val="Times New Roman"/>
        <family val="1"/>
      </rPr>
      <t>o2</t>
    </r>
    <r>
      <rPr>
        <sz val="13"/>
        <rFont val="Times New Roman"/>
        <family val="1"/>
      </rPr>
      <t xml:space="preserve">% </t>
    </r>
  </si>
  <si>
    <t>thuộc chủng loại:</t>
  </si>
  <si>
    <t>Theo các thông số yêu cầu ban đầu, xe thiết kế</t>
  </si>
  <si>
    <t>Với chủng loại:</t>
  </si>
  <si>
    <r>
      <t>và dựa theo bảng 2, khối lượng bản thân xe G</t>
    </r>
    <r>
      <rPr>
        <vertAlign val="subscript"/>
        <sz val="13"/>
        <color theme="1"/>
        <rFont val="Times New Roman"/>
        <family val="1"/>
      </rPr>
      <t>o</t>
    </r>
    <r>
      <rPr>
        <sz val="13"/>
        <color theme="1"/>
        <rFont val="Times New Roman"/>
        <family val="1"/>
      </rPr>
      <t xml:space="preserve"> thường thuộc khoảng: </t>
    </r>
  </si>
  <si>
    <r>
      <t>G</t>
    </r>
    <r>
      <rPr>
        <vertAlign val="subscript"/>
        <sz val="13"/>
        <color theme="1"/>
        <rFont val="Times New Roman"/>
        <family val="1"/>
      </rPr>
      <t>o</t>
    </r>
    <r>
      <rPr>
        <sz val="13"/>
        <color theme="1"/>
        <rFont val="Times New Roman"/>
        <family val="1"/>
      </rPr>
      <t xml:space="preserve"> được phân bố thành 2 phần khối lượng:</t>
    </r>
  </si>
  <si>
    <r>
      <t>Chọn khối lượng G</t>
    </r>
    <r>
      <rPr>
        <vertAlign val="subscript"/>
        <sz val="13"/>
        <color theme="1"/>
        <rFont val="Times New Roman"/>
        <family val="1"/>
      </rPr>
      <t>o</t>
    </r>
    <r>
      <rPr>
        <sz val="13"/>
        <color theme="1"/>
        <rFont val="Times New Roman"/>
        <family val="1"/>
      </rPr>
      <t xml:space="preserve"> phân bố ra phía trục cầu trước, là</t>
    </r>
  </si>
  <si>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o1</t>
    </r>
    <r>
      <rPr>
        <sz val="13"/>
        <color theme="1"/>
        <rFont val="Times New Roman"/>
        <family val="1"/>
      </rPr>
      <t xml:space="preserve"> vào biểu thức (2.5), có:</t>
    </r>
  </si>
  <si>
    <r>
      <t>Tỷ lệ G</t>
    </r>
    <r>
      <rPr>
        <vertAlign val="subscript"/>
        <sz val="13"/>
        <color theme="1"/>
        <rFont val="Times New Roman"/>
        <family val="1"/>
      </rPr>
      <t>o1</t>
    </r>
    <r>
      <rPr>
        <sz val="13"/>
        <color theme="1"/>
        <rFont val="Times New Roman"/>
        <family val="1"/>
      </rPr>
      <t xml:space="preserve"> so với G</t>
    </r>
    <r>
      <rPr>
        <vertAlign val="subscript"/>
        <sz val="13"/>
        <color theme="1"/>
        <rFont val="Times New Roman"/>
        <family val="1"/>
      </rPr>
      <t>o</t>
    </r>
    <r>
      <rPr>
        <sz val="13"/>
        <color theme="1"/>
        <rFont val="Times New Roman"/>
        <family val="1"/>
      </rPr>
      <t xml:space="preserve"> theo phần trăm được tính theo biểu thức: </t>
    </r>
  </si>
  <si>
    <t>Từ biểu thức (2.2), suy ra:</t>
  </si>
  <si>
    <r>
      <t>G</t>
    </r>
    <r>
      <rPr>
        <vertAlign val="subscript"/>
        <sz val="13"/>
        <color theme="1"/>
        <rFont val="Times New Roman"/>
        <family val="1"/>
      </rPr>
      <t>o2</t>
    </r>
    <r>
      <rPr>
        <sz val="13"/>
        <color theme="1"/>
        <rFont val="Times New Roman"/>
        <family val="1"/>
      </rPr>
      <t xml:space="preserve"> = (G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o1</t>
    </r>
    <r>
      <rPr>
        <sz val="13"/>
        <color theme="1"/>
        <rFont val="Times New Roman"/>
        <family val="1"/>
      </rPr>
      <t xml:space="preserve">), kg </t>
    </r>
  </si>
  <si>
    <t>Nên chọn,</t>
  </si>
  <si>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o1</t>
    </r>
    <r>
      <rPr>
        <sz val="13"/>
        <color theme="1"/>
        <rFont val="Times New Roman"/>
        <family val="1"/>
      </rPr>
      <t xml:space="preserve"> vào biểu thức (2.6), có:</t>
    </r>
  </si>
  <si>
    <r>
      <t>% G</t>
    </r>
    <r>
      <rPr>
        <vertAlign val="subscript"/>
        <sz val="13"/>
        <rFont val="Times New Roman"/>
        <family val="1"/>
      </rPr>
      <t xml:space="preserve">o </t>
    </r>
    <r>
      <rPr>
        <sz val="13"/>
        <rFont val="Times New Roman"/>
        <family val="1"/>
      </rPr>
      <t>Є [G</t>
    </r>
    <r>
      <rPr>
        <vertAlign val="subscript"/>
        <sz val="13"/>
        <rFont val="Times New Roman"/>
        <family val="1"/>
      </rPr>
      <t>o1</t>
    </r>
    <r>
      <rPr>
        <sz val="13"/>
        <rFont val="Times New Roman"/>
        <family val="1"/>
      </rPr>
      <t>]% =</t>
    </r>
  </si>
  <si>
    <r>
      <t>Tỷ lệ G</t>
    </r>
    <r>
      <rPr>
        <vertAlign val="subscript"/>
        <sz val="13"/>
        <color theme="1"/>
        <rFont val="Times New Roman"/>
        <family val="1"/>
      </rPr>
      <t>o2</t>
    </r>
    <r>
      <rPr>
        <sz val="13"/>
        <color theme="1"/>
        <rFont val="Times New Roman"/>
        <family val="1"/>
      </rPr>
      <t xml:space="preserve"> so với G</t>
    </r>
    <r>
      <rPr>
        <vertAlign val="subscript"/>
        <sz val="13"/>
        <color theme="1"/>
        <rFont val="Times New Roman"/>
        <family val="1"/>
      </rPr>
      <t>o</t>
    </r>
    <r>
      <rPr>
        <sz val="13"/>
        <color theme="1"/>
        <rFont val="Times New Roman"/>
        <family val="1"/>
      </rPr>
      <t xml:space="preserve"> theo phần trăm được tính:</t>
    </r>
  </si>
  <si>
    <r>
      <t>G</t>
    </r>
    <r>
      <rPr>
        <vertAlign val="subscript"/>
        <sz val="13"/>
        <color theme="1"/>
        <rFont val="Times New Roman"/>
        <family val="1"/>
      </rPr>
      <t>o2</t>
    </r>
    <r>
      <rPr>
        <sz val="13"/>
        <color theme="1"/>
        <rFont val="Times New Roman"/>
        <family val="1"/>
      </rPr>
      <t>%  = (G</t>
    </r>
    <r>
      <rPr>
        <vertAlign val="subscript"/>
        <sz val="13"/>
        <color theme="1"/>
        <rFont val="Times New Roman"/>
        <family val="1"/>
      </rPr>
      <t>o2</t>
    </r>
    <r>
      <rPr>
        <sz val="13"/>
        <color theme="1"/>
        <rFont val="Times New Roman"/>
        <family val="1"/>
      </rPr>
      <t>/G</t>
    </r>
    <r>
      <rPr>
        <vertAlign val="subscript"/>
        <sz val="13"/>
        <color theme="1"/>
        <rFont val="Times New Roman"/>
        <family val="1"/>
      </rPr>
      <t>o</t>
    </r>
    <r>
      <rPr>
        <sz val="13"/>
        <color theme="1"/>
        <rFont val="Times New Roman"/>
        <family val="1"/>
      </rPr>
      <t>).100(% G</t>
    </r>
    <r>
      <rPr>
        <vertAlign val="subscript"/>
        <sz val="13"/>
        <color theme="1"/>
        <rFont val="Times New Roman"/>
        <family val="1"/>
      </rPr>
      <t>o</t>
    </r>
    <r>
      <rPr>
        <sz val="13"/>
        <color theme="1"/>
        <rFont val="Times New Roman"/>
        <family val="1"/>
      </rPr>
      <t>)</t>
    </r>
  </si>
  <si>
    <r>
      <t>% G</t>
    </r>
    <r>
      <rPr>
        <vertAlign val="subscript"/>
        <sz val="13"/>
        <rFont val="Times New Roman"/>
        <family val="1"/>
      </rPr>
      <t xml:space="preserve">o </t>
    </r>
    <r>
      <rPr>
        <sz val="13"/>
        <rFont val="Times New Roman"/>
        <family val="1"/>
      </rPr>
      <t>Є [G</t>
    </r>
    <r>
      <rPr>
        <vertAlign val="subscript"/>
        <sz val="13"/>
        <rFont val="Times New Roman"/>
        <family val="1"/>
      </rPr>
      <t>o2</t>
    </r>
    <r>
      <rPr>
        <sz val="13"/>
        <rFont val="Times New Roman"/>
        <family val="1"/>
      </rPr>
      <t>] =</t>
    </r>
  </si>
  <si>
    <t>.(2.10)</t>
  </si>
  <si>
    <t>So sánh biểu thức (2.9) với (2.10) cho thấy:</t>
  </si>
  <si>
    <r>
      <t>% G</t>
    </r>
    <r>
      <rPr>
        <vertAlign val="subscript"/>
        <sz val="13"/>
        <rFont val="Times New Roman"/>
        <family val="1"/>
      </rPr>
      <t>o</t>
    </r>
  </si>
  <si>
    <r>
      <rPr>
        <sz val="13"/>
        <rFont val="Times New Roman"/>
        <family val="1"/>
      </rPr>
      <t>Biểu thức (2.9)</t>
    </r>
    <r>
      <rPr>
        <sz val="13"/>
        <color rgb="FFFF0000"/>
        <rFont val="Times New Roman"/>
        <family val="1"/>
      </rPr>
      <t xml:space="preserve"> thỏa/hay không thỏa mãn </t>
    </r>
    <r>
      <rPr>
        <sz val="13"/>
        <rFont val="Times New Roman"/>
        <family val="1"/>
      </rPr>
      <t>điều kiện (2.10)</t>
    </r>
  </si>
  <si>
    <r>
      <t>b. Khối lượng hữu ích G</t>
    </r>
    <r>
      <rPr>
        <b/>
        <vertAlign val="subscript"/>
        <sz val="13"/>
        <color theme="1"/>
        <rFont val="Times New Roman"/>
        <family val="1"/>
      </rPr>
      <t>e</t>
    </r>
  </si>
  <si>
    <r>
      <t>Khối lượng hữu ích G</t>
    </r>
    <r>
      <rPr>
        <vertAlign val="subscript"/>
        <sz val="13"/>
        <color theme="1"/>
        <rFont val="Times New Roman"/>
        <family val="1"/>
      </rPr>
      <t>e</t>
    </r>
    <r>
      <rPr>
        <sz val="13"/>
        <color theme="1"/>
        <rFont val="Times New Roman"/>
        <family val="1"/>
      </rPr>
      <t xml:space="preserve"> được xác định qua biểu thức:</t>
    </r>
  </si>
  <si>
    <t>Với,</t>
  </si>
  <si>
    <t>+ Khối lượng trung bình người và hành lý xách tay</t>
  </si>
  <si>
    <r>
      <t>Khối lượng người và hành lý xách tay G</t>
    </r>
    <r>
      <rPr>
        <vertAlign val="subscript"/>
        <sz val="13"/>
        <color theme="1"/>
        <rFont val="Times New Roman"/>
        <family val="1"/>
      </rPr>
      <t>AP</t>
    </r>
    <r>
      <rPr>
        <sz val="13"/>
        <color theme="1"/>
        <rFont val="Times New Roman"/>
        <family val="1"/>
      </rPr>
      <t xml:space="preserve"> được xác định bằng biểu thức:</t>
    </r>
  </si>
  <si>
    <r>
      <t>G</t>
    </r>
    <r>
      <rPr>
        <vertAlign val="subscript"/>
        <sz val="13"/>
        <color theme="1"/>
        <rFont val="Times New Roman"/>
        <family val="1"/>
      </rPr>
      <t>e</t>
    </r>
    <r>
      <rPr>
        <sz val="13"/>
        <color theme="1"/>
        <rFont val="Times New Roman"/>
        <family val="1"/>
      </rPr>
      <t xml:space="preserve"> = (G</t>
    </r>
    <r>
      <rPr>
        <vertAlign val="subscript"/>
        <sz val="13"/>
        <color theme="1"/>
        <rFont val="Times New Roman"/>
        <family val="1"/>
      </rPr>
      <t>AP</t>
    </r>
    <r>
      <rPr>
        <sz val="13"/>
        <color theme="1"/>
        <rFont val="Times New Roman"/>
        <family val="1"/>
      </rPr>
      <t xml:space="preserve"> + G</t>
    </r>
    <r>
      <rPr>
        <vertAlign val="subscript"/>
        <sz val="13"/>
        <color theme="1"/>
        <rFont val="Times New Roman"/>
        <family val="1"/>
      </rPr>
      <t>hh</t>
    </r>
    <r>
      <rPr>
        <sz val="13"/>
        <color theme="1"/>
        <rFont val="Times New Roman"/>
        <family val="1"/>
      </rPr>
      <t xml:space="preserve">), kg </t>
    </r>
  </si>
  <si>
    <r>
      <t>G</t>
    </r>
    <r>
      <rPr>
        <vertAlign val="subscript"/>
        <sz val="13"/>
        <color theme="1"/>
        <rFont val="Times New Roman"/>
        <family val="1"/>
      </rPr>
      <t>AP</t>
    </r>
    <r>
      <rPr>
        <sz val="13"/>
        <color theme="1"/>
        <rFont val="Times New Roman"/>
        <family val="1"/>
      </rPr>
      <t xml:space="preserve"> – khối lượng trung bình người và hành lý xách tay tham gia, kg;</t>
    </r>
  </si>
  <si>
    <r>
      <t>G</t>
    </r>
    <r>
      <rPr>
        <vertAlign val="subscript"/>
        <sz val="13"/>
        <color theme="1"/>
        <rFont val="Times New Roman"/>
        <family val="1"/>
      </rPr>
      <t>hh</t>
    </r>
    <r>
      <rPr>
        <sz val="13"/>
        <color theme="1"/>
        <rFont val="Times New Roman"/>
        <family val="1"/>
      </rPr>
      <t xml:space="preserve"> – khối lượng hàng hóa tham gia, kg;</t>
    </r>
  </si>
  <si>
    <r>
      <t>G</t>
    </r>
    <r>
      <rPr>
        <vertAlign val="subscript"/>
        <sz val="13"/>
        <color theme="1"/>
        <rFont val="Times New Roman"/>
        <family val="1"/>
      </rPr>
      <t>AP</t>
    </r>
    <r>
      <rPr>
        <sz val="13"/>
        <color theme="1"/>
        <rFont val="Times New Roman"/>
        <family val="1"/>
      </rPr>
      <t xml:space="preserve"> = (G</t>
    </r>
    <r>
      <rPr>
        <vertAlign val="subscript"/>
        <sz val="13"/>
        <color theme="1"/>
        <rFont val="Times New Roman"/>
        <family val="1"/>
      </rPr>
      <t>p</t>
    </r>
    <r>
      <rPr>
        <sz val="13"/>
        <color theme="1"/>
        <rFont val="Times New Roman"/>
        <family val="1"/>
      </rPr>
      <t xml:space="preserve"> + G</t>
    </r>
    <r>
      <rPr>
        <vertAlign val="subscript"/>
        <sz val="13"/>
        <color theme="1"/>
        <rFont val="Times New Roman"/>
        <family val="1"/>
      </rPr>
      <t>hl/p</t>
    </r>
    <r>
      <rPr>
        <sz val="13"/>
        <color theme="1"/>
        <rFont val="Times New Roman"/>
        <family val="1"/>
      </rPr>
      <t xml:space="preserve">).n, kg </t>
    </r>
  </si>
  <si>
    <r>
      <t>G</t>
    </r>
    <r>
      <rPr>
        <vertAlign val="subscript"/>
        <sz val="13"/>
        <color theme="1"/>
        <rFont val="Times New Roman"/>
        <family val="1"/>
      </rPr>
      <t>p</t>
    </r>
    <r>
      <rPr>
        <sz val="13"/>
        <color theme="1"/>
        <rFont val="Times New Roman"/>
        <family val="1"/>
      </rPr>
      <t xml:space="preserve"> – khối lượng trung bình 1 người, kg</t>
    </r>
  </si>
  <si>
    <r>
      <t>G</t>
    </r>
    <r>
      <rPr>
        <vertAlign val="subscript"/>
        <sz val="13"/>
        <color theme="1"/>
        <rFont val="Times New Roman"/>
        <family val="1"/>
      </rPr>
      <t>hl/p</t>
    </r>
    <r>
      <rPr>
        <sz val="13"/>
        <color theme="1"/>
        <rFont val="Times New Roman"/>
        <family val="1"/>
      </rPr>
      <t xml:space="preserve"> – khối lượng trung bình hành lý cho người, kg</t>
    </r>
  </si>
  <si>
    <r>
      <t>[G</t>
    </r>
    <r>
      <rPr>
        <vertAlign val="subscript"/>
        <sz val="13"/>
        <color theme="1"/>
        <rFont val="Times New Roman"/>
        <family val="1"/>
      </rPr>
      <t>p</t>
    </r>
    <r>
      <rPr>
        <sz val="13"/>
        <color theme="1"/>
        <rFont val="Times New Roman"/>
        <family val="1"/>
      </rPr>
      <t>] =</t>
    </r>
  </si>
  <si>
    <t>Theo bảng 3, khối lượng trung bình 1 người thuộc khoảng</t>
  </si>
  <si>
    <r>
      <t>G</t>
    </r>
    <r>
      <rPr>
        <vertAlign val="subscript"/>
        <sz val="13"/>
        <color theme="1"/>
        <rFont val="Times New Roman"/>
        <family val="1"/>
      </rPr>
      <t>p</t>
    </r>
    <r>
      <rPr>
        <sz val="13"/>
        <color theme="1"/>
        <rFont val="Times New Roman"/>
        <family val="1"/>
      </rPr>
      <t xml:space="preserve"> =</t>
    </r>
  </si>
  <si>
    <r>
      <t>[G</t>
    </r>
    <r>
      <rPr>
        <vertAlign val="subscript"/>
        <sz val="13"/>
        <color theme="1"/>
        <rFont val="Times New Roman"/>
        <family val="1"/>
      </rPr>
      <t>hl/p</t>
    </r>
    <r>
      <rPr>
        <sz val="13"/>
        <color theme="1"/>
        <rFont val="Times New Roman"/>
        <family val="1"/>
      </rPr>
      <t>] =</t>
    </r>
  </si>
  <si>
    <t xml:space="preserve">Theo bảng 3, khối lượng hành lý trung bình cho 1 người thuộc khoảng: </t>
  </si>
  <si>
    <r>
      <t>G</t>
    </r>
    <r>
      <rPr>
        <vertAlign val="subscript"/>
        <sz val="13"/>
        <color theme="1"/>
        <rFont val="Times New Roman"/>
        <family val="1"/>
      </rPr>
      <t>hl/p</t>
    </r>
    <r>
      <rPr>
        <sz val="13"/>
        <color theme="1"/>
        <rFont val="Times New Roman"/>
        <family val="1"/>
      </rPr>
      <t xml:space="preserve"> =</t>
    </r>
  </si>
  <si>
    <t>Thay thế các giá trị đã chọn vào biểu thức (2.12):</t>
  </si>
  <si>
    <r>
      <t>G</t>
    </r>
    <r>
      <rPr>
        <vertAlign val="subscript"/>
        <sz val="13"/>
        <color theme="1"/>
        <rFont val="Times New Roman"/>
        <family val="1"/>
      </rPr>
      <t>AP</t>
    </r>
    <r>
      <rPr>
        <sz val="13"/>
        <color theme="1"/>
        <rFont val="Times New Roman"/>
        <family val="1"/>
      </rPr>
      <t xml:space="preserve"> =</t>
    </r>
  </si>
  <si>
    <r>
      <t>G</t>
    </r>
    <r>
      <rPr>
        <vertAlign val="subscript"/>
        <sz val="13"/>
        <color theme="1"/>
        <rFont val="Times New Roman"/>
        <family val="1"/>
      </rPr>
      <t>e</t>
    </r>
    <r>
      <rPr>
        <sz val="13"/>
        <color theme="1"/>
        <rFont val="Times New Roman"/>
        <family val="1"/>
      </rPr>
      <t xml:space="preserve"> = </t>
    </r>
  </si>
  <si>
    <r>
      <t xml:space="preserve"> + </t>
    </r>
    <r>
      <rPr>
        <b/>
        <sz val="13"/>
        <color theme="1"/>
        <rFont val="Times New Roman"/>
        <family val="1"/>
      </rPr>
      <t>Khối lượng hàng hóa</t>
    </r>
    <r>
      <rPr>
        <sz val="13"/>
        <color theme="1"/>
        <rFont val="Times New Roman"/>
        <family val="1"/>
      </rPr>
      <t xml:space="preserve">, theo yêu cầu ban đầu, có: </t>
    </r>
  </si>
  <si>
    <r>
      <t xml:space="preserve"> + </t>
    </r>
    <r>
      <rPr>
        <b/>
        <sz val="13"/>
        <color theme="1"/>
        <rFont val="Times New Roman"/>
        <family val="1"/>
      </rPr>
      <t>Số lượng người tham gia</t>
    </r>
    <r>
      <rPr>
        <sz val="13"/>
        <color theme="1"/>
        <rFont val="Times New Roman"/>
        <family val="1"/>
      </rPr>
      <t>, theo số liệu yêu cầu ban đầu, số lượng người tham gia,</t>
    </r>
  </si>
  <si>
    <t>c. Khối lượng xe khi đủ tải</t>
  </si>
  <si>
    <r>
      <t>Khối lượng xe đủ tải G</t>
    </r>
    <r>
      <rPr>
        <vertAlign val="subscript"/>
        <sz val="13"/>
        <color theme="1"/>
        <rFont val="Times New Roman"/>
        <family val="1"/>
      </rPr>
      <t>a</t>
    </r>
    <r>
      <rPr>
        <sz val="13"/>
        <color theme="1"/>
        <rFont val="Times New Roman"/>
        <family val="1"/>
      </rPr>
      <t>, được xác định bởi biểu thức:</t>
    </r>
  </si>
  <si>
    <r>
      <t>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e</t>
    </r>
    <r>
      <rPr>
        <sz val="13"/>
        <color theme="1"/>
        <rFont val="Times New Roman"/>
        <family val="1"/>
      </rPr>
      <t xml:space="preserve">), kg </t>
    </r>
  </si>
  <si>
    <t>Khối lượng khi xe đủ tải G được phân bố thành 2 khối lượng, theo biểu thức:</t>
  </si>
  <si>
    <r>
      <t>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a1</t>
    </r>
    <r>
      <rPr>
        <sz val="13"/>
        <color theme="1"/>
        <rFont val="Times New Roman"/>
        <family val="1"/>
      </rPr>
      <t xml:space="preserve"> + G</t>
    </r>
    <r>
      <rPr>
        <vertAlign val="subscript"/>
        <sz val="13"/>
        <color theme="1"/>
        <rFont val="Times New Roman"/>
        <family val="1"/>
      </rPr>
      <t>a2</t>
    </r>
    <r>
      <rPr>
        <sz val="13"/>
        <color theme="1"/>
        <rFont val="Times New Roman"/>
        <family val="1"/>
      </rPr>
      <t xml:space="preserve">), kg </t>
    </r>
  </si>
  <si>
    <r>
      <t>G</t>
    </r>
    <r>
      <rPr>
        <vertAlign val="subscript"/>
        <sz val="13"/>
        <color theme="1"/>
        <rFont val="Times New Roman"/>
        <family val="1"/>
      </rPr>
      <t>a1</t>
    </r>
    <r>
      <rPr>
        <sz val="13"/>
        <color theme="1"/>
        <rFont val="Times New Roman"/>
        <family val="1"/>
      </rPr>
      <t xml:space="preserve"> – khối lượng G</t>
    </r>
    <r>
      <rPr>
        <vertAlign val="subscript"/>
        <sz val="13"/>
        <color theme="1"/>
        <rFont val="Times New Roman"/>
        <family val="1"/>
      </rPr>
      <t>a</t>
    </r>
    <r>
      <rPr>
        <sz val="13"/>
        <color theme="1"/>
        <rFont val="Times New Roman"/>
        <family val="1"/>
      </rPr>
      <t xml:space="preserve"> phân bố ra phía trục cầu trước, kg; </t>
    </r>
  </si>
  <si>
    <r>
      <t>G</t>
    </r>
    <r>
      <rPr>
        <vertAlign val="subscript"/>
        <sz val="13"/>
        <color theme="1"/>
        <rFont val="Times New Roman"/>
        <family val="1"/>
      </rPr>
      <t>a2</t>
    </r>
    <r>
      <rPr>
        <sz val="13"/>
        <color theme="1"/>
        <rFont val="Times New Roman"/>
        <family val="1"/>
      </rPr>
      <t xml:space="preserve"> – khối lượng G</t>
    </r>
    <r>
      <rPr>
        <vertAlign val="subscript"/>
        <sz val="13"/>
        <color theme="1"/>
        <rFont val="Times New Roman"/>
        <family val="1"/>
      </rPr>
      <t>a</t>
    </r>
    <r>
      <rPr>
        <sz val="13"/>
        <color theme="1"/>
        <rFont val="Times New Roman"/>
        <family val="1"/>
      </rPr>
      <t xml:space="preserve"> phân bố ra phía trục cầu sau, kg.</t>
    </r>
  </si>
  <si>
    <r>
      <t>G</t>
    </r>
    <r>
      <rPr>
        <vertAlign val="subscript"/>
        <sz val="13"/>
        <color theme="1"/>
        <rFont val="Times New Roman"/>
        <family val="1"/>
      </rPr>
      <t>a1</t>
    </r>
    <r>
      <rPr>
        <sz val="13"/>
        <color theme="1"/>
        <rFont val="Times New Roman"/>
        <family val="1"/>
      </rPr>
      <t>%  = (G</t>
    </r>
    <r>
      <rPr>
        <vertAlign val="subscript"/>
        <sz val="13"/>
        <color theme="1"/>
        <rFont val="Times New Roman"/>
        <family val="1"/>
      </rPr>
      <t>a1</t>
    </r>
    <r>
      <rPr>
        <sz val="13"/>
        <color theme="1"/>
        <rFont val="Times New Roman"/>
        <family val="1"/>
      </rPr>
      <t>/G</t>
    </r>
    <r>
      <rPr>
        <vertAlign val="subscript"/>
        <sz val="13"/>
        <color theme="1"/>
        <rFont val="Times New Roman"/>
        <family val="1"/>
      </rPr>
      <t>a</t>
    </r>
    <r>
      <rPr>
        <sz val="13"/>
        <color theme="1"/>
        <rFont val="Times New Roman"/>
        <family val="1"/>
      </rPr>
      <t>).100(% G</t>
    </r>
    <r>
      <rPr>
        <vertAlign val="subscript"/>
        <sz val="13"/>
        <color theme="1"/>
        <rFont val="Times New Roman"/>
        <family val="1"/>
      </rPr>
      <t>a</t>
    </r>
    <r>
      <rPr>
        <sz val="13"/>
        <color theme="1"/>
        <rFont val="Times New Roman"/>
        <family val="1"/>
      </rPr>
      <t>)</t>
    </r>
  </si>
  <si>
    <r>
      <t>G</t>
    </r>
    <r>
      <rPr>
        <vertAlign val="subscript"/>
        <sz val="13"/>
        <color theme="1"/>
        <rFont val="Times New Roman"/>
        <family val="1"/>
      </rPr>
      <t>o</t>
    </r>
    <r>
      <rPr>
        <sz val="13"/>
        <color theme="1"/>
        <rFont val="Times New Roman"/>
        <family val="1"/>
      </rPr>
      <t xml:space="preserve"> =</t>
    </r>
  </si>
  <si>
    <r>
      <t>G</t>
    </r>
    <r>
      <rPr>
        <vertAlign val="subscript"/>
        <sz val="13"/>
        <color theme="1"/>
        <rFont val="Times New Roman"/>
        <family val="1"/>
      </rPr>
      <t>o</t>
    </r>
    <r>
      <rPr>
        <sz val="13"/>
        <color theme="1"/>
        <rFont val="Times New Roman"/>
        <family val="1"/>
      </rPr>
      <t xml:space="preserve"> – khối lượng bản thân xe,</t>
    </r>
  </si>
  <si>
    <r>
      <t>G</t>
    </r>
    <r>
      <rPr>
        <vertAlign val="subscript"/>
        <sz val="13"/>
        <color theme="1"/>
        <rFont val="Times New Roman"/>
        <family val="1"/>
      </rPr>
      <t>e</t>
    </r>
    <r>
      <rPr>
        <sz val="13"/>
        <color theme="1"/>
        <rFont val="Times New Roman"/>
        <family val="1"/>
      </rPr>
      <t xml:space="preserve"> – khối lượng hữu ích,</t>
    </r>
  </si>
  <si>
    <r>
      <t>G</t>
    </r>
    <r>
      <rPr>
        <vertAlign val="subscript"/>
        <sz val="13"/>
        <color theme="1"/>
        <rFont val="Times New Roman"/>
        <family val="1"/>
      </rPr>
      <t>e</t>
    </r>
    <r>
      <rPr>
        <sz val="13"/>
        <color theme="1"/>
        <rFont val="Times New Roman"/>
        <family val="1"/>
      </rPr>
      <t xml:space="preserve"> =</t>
    </r>
  </si>
  <si>
    <r>
      <t>Thay các giá trị đã chọn và tính G</t>
    </r>
    <r>
      <rPr>
        <vertAlign val="subscript"/>
        <sz val="13"/>
        <color theme="1"/>
        <rFont val="Times New Roman"/>
        <family val="1"/>
      </rPr>
      <t>o</t>
    </r>
    <r>
      <rPr>
        <sz val="13"/>
        <color theme="1"/>
        <rFont val="Times New Roman"/>
        <family val="1"/>
      </rPr>
      <t>, G</t>
    </r>
    <r>
      <rPr>
        <vertAlign val="subscript"/>
        <sz val="13"/>
        <color theme="1"/>
        <rFont val="Times New Roman"/>
        <family val="1"/>
      </rPr>
      <t>e</t>
    </r>
    <r>
      <rPr>
        <sz val="13"/>
        <color theme="1"/>
        <rFont val="Times New Roman"/>
        <family val="1"/>
      </rPr>
      <t xml:space="preserve"> vào biểu thức (2.18)</t>
    </r>
  </si>
  <si>
    <r>
      <t>G</t>
    </r>
    <r>
      <rPr>
        <vertAlign val="subscript"/>
        <sz val="13"/>
        <color theme="1"/>
        <rFont val="Times New Roman"/>
        <family val="1"/>
      </rPr>
      <t>a</t>
    </r>
    <r>
      <rPr>
        <sz val="13"/>
        <color theme="1"/>
        <rFont val="Times New Roman"/>
        <family val="1"/>
      </rPr>
      <t xml:space="preserve"> =</t>
    </r>
  </si>
  <si>
    <t>.(2.20)</t>
  </si>
  <si>
    <r>
      <t>[G</t>
    </r>
    <r>
      <rPr>
        <vertAlign val="subscript"/>
        <sz val="13"/>
        <rFont val="Times New Roman"/>
        <family val="1"/>
      </rPr>
      <t>a1</t>
    </r>
    <r>
      <rPr>
        <sz val="13"/>
        <rFont val="Times New Roman"/>
        <family val="1"/>
      </rPr>
      <t>]% =</t>
    </r>
  </si>
  <si>
    <r>
      <t>(% G</t>
    </r>
    <r>
      <rPr>
        <vertAlign val="subscript"/>
        <sz val="13"/>
        <rFont val="Times New Roman"/>
        <family val="1"/>
      </rPr>
      <t>a</t>
    </r>
    <r>
      <rPr>
        <sz val="13"/>
        <rFont val="Times New Roman"/>
        <family val="1"/>
      </rPr>
      <t>)</t>
    </r>
  </si>
  <si>
    <r>
      <t>G</t>
    </r>
    <r>
      <rPr>
        <vertAlign val="subscript"/>
        <sz val="13"/>
        <rFont val="Times New Roman"/>
        <family val="1"/>
      </rPr>
      <t>a1</t>
    </r>
    <r>
      <rPr>
        <sz val="13"/>
        <rFont val="Times New Roman"/>
        <family val="1"/>
      </rPr>
      <t xml:space="preserve"> =</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</si>
  <si>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(2.23), có:</t>
    </r>
  </si>
  <si>
    <r>
      <t>G</t>
    </r>
    <r>
      <rPr>
        <vertAlign val="subscript"/>
        <sz val="13"/>
        <rFont val="Times New Roman"/>
        <family val="1"/>
      </rPr>
      <t>a1</t>
    </r>
    <r>
      <rPr>
        <sz val="13"/>
        <rFont val="Times New Roman"/>
        <family val="1"/>
      </rPr>
      <t>%  =</t>
    </r>
  </si>
  <si>
    <r>
      <t>% G</t>
    </r>
    <r>
      <rPr>
        <vertAlign val="subscript"/>
        <sz val="13"/>
        <rFont val="Times New Roman"/>
        <family val="1"/>
      </rPr>
      <t xml:space="preserve">a </t>
    </r>
    <r>
      <rPr>
        <sz val="13"/>
        <rFont val="Times New Roman"/>
        <family val="1"/>
      </rPr>
      <t>Є [G</t>
    </r>
    <r>
      <rPr>
        <vertAlign val="subscript"/>
        <sz val="13"/>
        <rFont val="Times New Roman"/>
        <family val="1"/>
      </rPr>
      <t>a1</t>
    </r>
    <r>
      <rPr>
        <sz val="13"/>
        <rFont val="Times New Roman"/>
        <family val="1"/>
      </rPr>
      <t>]% =</t>
    </r>
  </si>
  <si>
    <t>Từ biểu thức (2.20), suy ra:</t>
  </si>
  <si>
    <r>
      <t>G</t>
    </r>
    <r>
      <rPr>
        <vertAlign val="subscript"/>
        <sz val="13"/>
        <color theme="1"/>
        <rFont val="Times New Roman"/>
        <family val="1"/>
      </rPr>
      <t>a2</t>
    </r>
    <r>
      <rPr>
        <sz val="13"/>
        <color theme="1"/>
        <rFont val="Times New Roman"/>
        <family val="1"/>
      </rPr>
      <t xml:space="preserve"> = (G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a1</t>
    </r>
    <r>
      <rPr>
        <sz val="13"/>
        <color theme="1"/>
        <rFont val="Times New Roman"/>
        <family val="1"/>
      </rPr>
      <t xml:space="preserve">), kg </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</si>
  <si>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(2.24), có:</t>
    </r>
  </si>
  <si>
    <r>
      <t>G</t>
    </r>
    <r>
      <rPr>
        <vertAlign val="subscript"/>
        <sz val="13"/>
        <rFont val="Times New Roman"/>
        <family val="1"/>
      </rPr>
      <t>a2</t>
    </r>
    <r>
      <rPr>
        <sz val="13"/>
        <rFont val="Times New Roman"/>
        <family val="1"/>
      </rPr>
      <t xml:space="preserve"> =</t>
    </r>
  </si>
  <si>
    <r>
      <t>Tỷ lệ G</t>
    </r>
    <r>
      <rPr>
        <vertAlign val="subscript"/>
        <sz val="13"/>
        <color theme="1"/>
        <rFont val="Times New Roman"/>
        <family val="1"/>
      </rPr>
      <t>a2</t>
    </r>
    <r>
      <rPr>
        <sz val="13"/>
        <color theme="1"/>
        <rFont val="Times New Roman"/>
        <family val="1"/>
      </rPr>
      <t xml:space="preserve"> so với G</t>
    </r>
    <r>
      <rPr>
        <vertAlign val="subscript"/>
        <sz val="13"/>
        <color theme="1"/>
        <rFont val="Times New Roman"/>
        <family val="1"/>
      </rPr>
      <t>a</t>
    </r>
    <r>
      <rPr>
        <sz val="13"/>
        <color theme="1"/>
        <rFont val="Times New Roman"/>
        <family val="1"/>
      </rPr>
      <t xml:space="preserve"> theo phần trăm được tính:</t>
    </r>
  </si>
  <si>
    <r>
      <t>G</t>
    </r>
    <r>
      <rPr>
        <vertAlign val="subscript"/>
        <sz val="13"/>
        <color theme="1"/>
        <rFont val="Times New Roman"/>
        <family val="1"/>
      </rPr>
      <t>a2</t>
    </r>
    <r>
      <rPr>
        <sz val="13"/>
        <color theme="1"/>
        <rFont val="Times New Roman"/>
        <family val="1"/>
      </rPr>
      <t>%  = (G</t>
    </r>
    <r>
      <rPr>
        <vertAlign val="subscript"/>
        <sz val="13"/>
        <color theme="1"/>
        <rFont val="Times New Roman"/>
        <family val="1"/>
      </rPr>
      <t>a2</t>
    </r>
    <r>
      <rPr>
        <sz val="13"/>
        <color theme="1"/>
        <rFont val="Times New Roman"/>
        <family val="1"/>
      </rPr>
      <t>/G</t>
    </r>
    <r>
      <rPr>
        <vertAlign val="subscript"/>
        <sz val="13"/>
        <color theme="1"/>
        <rFont val="Times New Roman"/>
        <family val="1"/>
      </rPr>
      <t>a</t>
    </r>
    <r>
      <rPr>
        <sz val="13"/>
        <color theme="1"/>
        <rFont val="Times New Roman"/>
        <family val="1"/>
      </rPr>
      <t>).100(% G</t>
    </r>
    <r>
      <rPr>
        <vertAlign val="subscript"/>
        <sz val="13"/>
        <color theme="1"/>
        <rFont val="Times New Roman"/>
        <family val="1"/>
      </rPr>
      <t>a</t>
    </r>
    <r>
      <rPr>
        <sz val="13"/>
        <color theme="1"/>
        <rFont val="Times New Roman"/>
        <family val="1"/>
      </rPr>
      <t>)</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</si>
  <si>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(2.26), được:</t>
    </r>
  </si>
  <si>
    <r>
      <t>G</t>
    </r>
    <r>
      <rPr>
        <vertAlign val="subscript"/>
        <sz val="13"/>
        <rFont val="Times New Roman"/>
        <family val="1"/>
      </rPr>
      <t>a2</t>
    </r>
    <r>
      <rPr>
        <sz val="13"/>
        <rFont val="Times New Roman"/>
        <family val="1"/>
      </rPr>
      <t xml:space="preserve">% </t>
    </r>
  </si>
  <si>
    <r>
      <t>Theo bảng 2, phần trăm (%) khối lượng G</t>
    </r>
    <r>
      <rPr>
        <vertAlign val="subscript"/>
        <sz val="13"/>
        <color theme="1"/>
        <rFont val="Times New Roman"/>
        <family val="1"/>
      </rPr>
      <t>a</t>
    </r>
    <r>
      <rPr>
        <sz val="13"/>
        <color theme="1"/>
        <rFont val="Times New Roman"/>
        <family val="1"/>
      </rPr>
      <t>, phân bố theo tỷ lệ ở phía trục cầu sau:</t>
    </r>
  </si>
  <si>
    <r>
      <t>[G</t>
    </r>
    <r>
      <rPr>
        <vertAlign val="subscript"/>
        <sz val="13"/>
        <rFont val="Times New Roman"/>
        <family val="1"/>
      </rPr>
      <t>a2</t>
    </r>
    <r>
      <rPr>
        <sz val="13"/>
        <rFont val="Times New Roman"/>
        <family val="1"/>
      </rPr>
      <t>]% =</t>
    </r>
  </si>
  <si>
    <r>
      <t>% G</t>
    </r>
    <r>
      <rPr>
        <vertAlign val="subscript"/>
        <sz val="13"/>
        <rFont val="Times New Roman"/>
        <family val="1"/>
      </rPr>
      <t>a</t>
    </r>
  </si>
  <si>
    <t>So sánh biểu thức (2.27) với (2.28) cho thấy:</t>
  </si>
  <si>
    <r>
      <rPr>
        <sz val="13"/>
        <rFont val="Times New Roman"/>
        <family val="1"/>
      </rPr>
      <t>Biểu thức (2.27)</t>
    </r>
    <r>
      <rPr>
        <sz val="13"/>
        <color rgb="FFFF0000"/>
        <rFont val="Times New Roman"/>
        <family val="1"/>
      </rPr>
      <t xml:space="preserve"> thỏa/hay không thỏa mãn </t>
    </r>
    <r>
      <rPr>
        <sz val="13"/>
        <rFont val="Times New Roman"/>
        <family val="1"/>
      </rPr>
      <t>điều kiện (2.28)</t>
    </r>
  </si>
  <si>
    <r>
      <t>% G</t>
    </r>
    <r>
      <rPr>
        <vertAlign val="subscript"/>
        <sz val="13"/>
        <rFont val="Times New Roman"/>
        <family val="1"/>
      </rPr>
      <t xml:space="preserve">a </t>
    </r>
    <r>
      <rPr>
        <sz val="13"/>
        <rFont val="Times New Roman"/>
        <family val="1"/>
      </rPr>
      <t>Є [G</t>
    </r>
    <r>
      <rPr>
        <vertAlign val="subscript"/>
        <sz val="13"/>
        <rFont val="Times New Roman"/>
        <family val="1"/>
      </rPr>
      <t>a2</t>
    </r>
    <r>
      <rPr>
        <sz val="13"/>
        <rFont val="Times New Roman"/>
        <family val="1"/>
      </rPr>
      <t>] =</t>
    </r>
  </si>
  <si>
    <r>
      <t>Theo bảng 2, phần trăm (%) khối lượng bản thân G</t>
    </r>
    <r>
      <rPr>
        <vertAlign val="subscript"/>
        <sz val="13"/>
        <color theme="1"/>
        <rFont val="Times New Roman"/>
        <family val="1"/>
      </rPr>
      <t>o</t>
    </r>
    <r>
      <rPr>
        <sz val="13"/>
        <color theme="1"/>
        <rFont val="Times New Roman"/>
        <family val="1"/>
      </rPr>
      <t>, phân bố theo tỷ lệ ở phía trục cầu sau thuộc khoảng:</t>
    </r>
  </si>
  <si>
    <t>Thay thế giá trị đã chọn vào biểu thức (2.11):</t>
  </si>
  <si>
    <r>
      <t>Trong bảng 2, khoảng phần trăm (%) khối lượng G</t>
    </r>
    <r>
      <rPr>
        <vertAlign val="subscript"/>
        <sz val="13"/>
        <color theme="1"/>
        <rFont val="Times New Roman"/>
        <family val="1"/>
      </rPr>
      <t>a</t>
    </r>
    <r>
      <rPr>
        <sz val="13"/>
        <color theme="1"/>
        <rFont val="Times New Roman"/>
        <family val="1"/>
      </rPr>
      <t>, phân bố theo tỷ lệ ở phía trục cầu trước:</t>
    </r>
  </si>
  <si>
    <r>
      <t>Chọn khối lượng G</t>
    </r>
    <r>
      <rPr>
        <vertAlign val="subscript"/>
        <sz val="13"/>
        <color theme="1"/>
        <rFont val="Times New Roman"/>
        <family val="1"/>
      </rPr>
      <t>a1</t>
    </r>
    <r>
      <rPr>
        <sz val="13"/>
        <color theme="1"/>
        <rFont val="Times New Roman"/>
        <family val="1"/>
      </rPr>
      <t xml:space="preserve"> phân bố ra phía trục cầu trước, là</t>
    </r>
  </si>
  <si>
    <r>
      <t>Theo bảng 2, khoảng phần trăm (%) khối lượng bản thân G</t>
    </r>
    <r>
      <rPr>
        <vertAlign val="subscript"/>
        <sz val="13"/>
        <color theme="1"/>
        <rFont val="Times New Roman"/>
        <family val="1"/>
      </rPr>
      <t>o</t>
    </r>
    <r>
      <rPr>
        <sz val="13"/>
        <color theme="1"/>
        <rFont val="Times New Roman"/>
        <family val="1"/>
      </rPr>
      <t>, phân bố theo tỷ lệ ở phía trục cầu trước:</t>
    </r>
  </si>
  <si>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o2</t>
    </r>
    <r>
      <rPr>
        <sz val="13"/>
        <color theme="1"/>
        <rFont val="Times New Roman"/>
        <family val="1"/>
      </rPr>
      <t xml:space="preserve"> vào biểu thức (2.8), được:</t>
    </r>
  </si>
  <si>
    <r>
      <t>Tỷ lệ G</t>
    </r>
    <r>
      <rPr>
        <vertAlign val="subscript"/>
        <sz val="13"/>
        <color theme="1"/>
        <rFont val="Times New Roman"/>
        <family val="1"/>
      </rPr>
      <t>a1</t>
    </r>
    <r>
      <rPr>
        <sz val="13"/>
        <color theme="1"/>
        <rFont val="Times New Roman"/>
        <family val="1"/>
      </rPr>
      <t xml:space="preserve"> so với G</t>
    </r>
    <r>
      <rPr>
        <vertAlign val="subscript"/>
        <sz val="13"/>
        <color theme="1"/>
        <rFont val="Times New Roman"/>
        <family val="1"/>
      </rPr>
      <t>a</t>
    </r>
    <r>
      <rPr>
        <sz val="13"/>
        <color theme="1"/>
        <rFont val="Times New Roman"/>
        <family val="1"/>
      </rPr>
      <t xml:space="preserve"> theo phần trăm được tính: </t>
    </r>
  </si>
  <si>
    <t>So sánh biểu thức (2.24) với (2.21) cho thấy:</t>
  </si>
  <si>
    <r>
      <rPr>
        <sz val="13"/>
        <rFont val="Times New Roman"/>
        <family val="1"/>
      </rPr>
      <t>Biểu thức (2.24)</t>
    </r>
    <r>
      <rPr>
        <sz val="13"/>
        <color rgb="FFFF0000"/>
        <rFont val="Times New Roman"/>
        <family val="1"/>
      </rPr>
      <t xml:space="preserve"> thỏa/hay không thỏa mãn </t>
    </r>
    <r>
      <rPr>
        <sz val="13"/>
        <rFont val="Times New Roman"/>
        <family val="1"/>
      </rPr>
      <t>điều kiện (2.21)</t>
    </r>
  </si>
  <si>
    <t>1.2.3. Vận tốc ứng với mặt đường xe di chuyển</t>
  </si>
  <si>
    <t>[i] =  (0.005 ÷ 0.015)</t>
  </si>
  <si>
    <r>
      <t>fv</t>
    </r>
    <r>
      <rPr>
        <vertAlign val="subscript"/>
        <sz val="13"/>
        <color theme="1"/>
        <rFont val="Times New Roman"/>
        <family val="1"/>
      </rPr>
      <t>i</t>
    </r>
    <r>
      <rPr>
        <sz val="13"/>
        <color theme="1"/>
        <rFont val="Times New Roman"/>
        <family val="1"/>
      </rPr>
      <t xml:space="preserve"> = f(v</t>
    </r>
    <r>
      <rPr>
        <vertAlign val="subscript"/>
        <sz val="13"/>
        <color theme="1"/>
        <rFont val="Times New Roman"/>
        <family val="1"/>
      </rPr>
      <t>i</t>
    </r>
    <r>
      <rPr>
        <sz val="13"/>
        <color theme="1"/>
        <rFont val="Times New Roman"/>
        <family val="1"/>
      </rPr>
      <t>) = (32+v</t>
    </r>
    <r>
      <rPr>
        <vertAlign val="subscript"/>
        <sz val="13"/>
        <color theme="1"/>
        <rFont val="Times New Roman"/>
        <family val="1"/>
      </rPr>
      <t>i</t>
    </r>
    <r>
      <rPr>
        <sz val="13"/>
        <color theme="1"/>
        <rFont val="Times New Roman"/>
        <family val="1"/>
      </rPr>
      <t xml:space="preserve">)/2800 </t>
    </r>
  </si>
  <si>
    <r>
      <t>với, v</t>
    </r>
    <r>
      <rPr>
        <vertAlign val="subscript"/>
        <sz val="13"/>
        <color theme="1"/>
        <rFont val="Times New Roman"/>
        <family val="1"/>
      </rPr>
      <t>i</t>
    </r>
    <r>
      <rPr>
        <sz val="13"/>
        <color theme="1"/>
        <rFont val="Times New Roman"/>
        <family val="1"/>
      </rPr>
      <t xml:space="preserve"> – vận tốc xe biến đổi, m/s</t>
    </r>
  </si>
  <si>
    <r>
      <t>fv</t>
    </r>
    <r>
      <rPr>
        <vertAlign val="subscript"/>
        <sz val="13"/>
        <color theme="1"/>
        <rFont val="Times New Roman"/>
        <family val="1"/>
      </rPr>
      <t>max</t>
    </r>
    <r>
      <rPr>
        <sz val="13"/>
        <color theme="1"/>
        <rFont val="Times New Roman"/>
        <family val="1"/>
      </rPr>
      <t xml:space="preserve"> = (32+v</t>
    </r>
    <r>
      <rPr>
        <vertAlign val="subscript"/>
        <sz val="13"/>
        <color theme="1"/>
        <rFont val="Times New Roman"/>
        <family val="1"/>
      </rPr>
      <t>max</t>
    </r>
    <r>
      <rPr>
        <sz val="13"/>
        <color theme="1"/>
        <rFont val="Times New Roman"/>
        <family val="1"/>
      </rPr>
      <t xml:space="preserve">)/2800 </t>
    </r>
  </si>
  <si>
    <t>1.2.3.</t>
  </si>
  <si>
    <t>d.1.</t>
  </si>
  <si>
    <t>d.2.</t>
  </si>
  <si>
    <t>[i] =</t>
  </si>
  <si>
    <r>
      <t>fv</t>
    </r>
    <r>
      <rPr>
        <vertAlign val="subscript"/>
        <sz val="13"/>
        <color rgb="FFFF0000"/>
        <rFont val="Times New Roman"/>
        <family val="1"/>
      </rPr>
      <t>max</t>
    </r>
    <r>
      <rPr>
        <sz val="13"/>
        <color rgb="FFFF0000"/>
        <rFont val="Times New Roman"/>
        <family val="1"/>
      </rPr>
      <t xml:space="preserve"> =</t>
    </r>
  </si>
  <si>
    <r>
      <t xml:space="preserve">Với chủng </t>
    </r>
    <r>
      <rPr>
        <sz val="13"/>
        <color rgb="FFFF0000"/>
        <rFont val="Times New Roman"/>
        <family val="1"/>
      </rPr>
      <t>loại:</t>
    </r>
  </si>
  <si>
    <t>Khi xe di chuyển trên mặt đường:</t>
  </si>
  <si>
    <t>Trong bảng 4, khoảng giá trị vận tốc nhỏ nhất:</t>
  </si>
  <si>
    <r>
      <t>[v</t>
    </r>
    <r>
      <rPr>
        <vertAlign val="subscript"/>
        <sz val="13"/>
        <color theme="1"/>
        <rFont val="Times New Roman"/>
        <family val="1"/>
      </rPr>
      <t>min</t>
    </r>
    <r>
      <rPr>
        <sz val="13"/>
        <color theme="1"/>
        <rFont val="Times New Roman"/>
        <family val="1"/>
      </rPr>
      <t>] =</t>
    </r>
  </si>
  <si>
    <t>.(2.30)</t>
  </si>
  <si>
    <r>
      <t>v</t>
    </r>
    <r>
      <rPr>
        <vertAlign val="subscript"/>
        <sz val="13"/>
        <rFont val="Times New Roman"/>
        <family val="1"/>
      </rPr>
      <t>min</t>
    </r>
    <r>
      <rPr>
        <sz val="13"/>
        <rFont val="Times New Roman"/>
        <family val="1"/>
      </rPr>
      <t xml:space="preserve"> =</t>
    </r>
  </si>
  <si>
    <t>Khi được kiểm nghiệm trên mặt đường:</t>
  </si>
  <si>
    <r>
      <t>Vận tốc lớn nhất của xe là giá trị v</t>
    </r>
    <r>
      <rPr>
        <vertAlign val="subscript"/>
        <sz val="13"/>
        <color theme="1"/>
        <rFont val="Times New Roman"/>
        <family val="1"/>
      </rPr>
      <t>max</t>
    </r>
    <r>
      <rPr>
        <sz val="13"/>
        <color theme="1"/>
        <rFont val="Times New Roman"/>
        <family val="1"/>
      </rPr>
      <t xml:space="preserve"> trong thông số ban đầu:</t>
    </r>
  </si>
  <si>
    <r>
      <t>v</t>
    </r>
    <r>
      <rPr>
        <vertAlign val="subscript"/>
        <sz val="13"/>
        <color theme="1"/>
        <rFont val="Times New Roman"/>
        <family val="1"/>
      </rPr>
      <t>max</t>
    </r>
    <r>
      <rPr>
        <sz val="13"/>
        <color theme="1"/>
        <rFont val="Times New Roman"/>
        <family val="1"/>
      </rPr>
      <t xml:space="preserve"> =</t>
    </r>
  </si>
  <si>
    <t>Mặt đường thử nghiệm xe khó có thể bằng phẳng và sẽ có khoảng độ dốc [i] có thể chấp nhận được và theo biểu thức (1.4):</t>
  </si>
  <si>
    <t xml:space="preserve">i = </t>
  </si>
  <si>
    <t>Hệ số cản lăn và hệ số bám</t>
  </si>
  <si>
    <t>Vận tốc lớn nhất và mặt đường tương ứng</t>
  </si>
  <si>
    <t xml:space="preserve">Vận tốc nhỏ nhất và mặt đường tương ứng   </t>
  </si>
  <si>
    <t>Độ dốc mặt đường (i)</t>
  </si>
  <si>
    <r>
      <t>Khi v</t>
    </r>
    <r>
      <rPr>
        <vertAlign val="subscript"/>
        <sz val="13"/>
        <color theme="1"/>
        <rFont val="Times New Roman"/>
        <family val="1"/>
      </rPr>
      <t>i</t>
    </r>
    <r>
      <rPr>
        <sz val="13"/>
        <color theme="1"/>
        <rFont val="Times New Roman"/>
        <family val="1"/>
      </rPr>
      <t xml:space="preserve"> = v</t>
    </r>
    <r>
      <rPr>
        <vertAlign val="subscript"/>
        <sz val="13"/>
        <color theme="1"/>
        <rFont val="Times New Roman"/>
        <family val="1"/>
      </rPr>
      <t>max</t>
    </r>
    <r>
      <rPr>
        <sz val="13"/>
        <color theme="1"/>
        <rFont val="Times New Roman"/>
        <family val="1"/>
      </rPr>
      <t>, thì giá trị hàm số (2.35) được xác định:</t>
    </r>
  </si>
  <si>
    <t>Hệ số bám giữa các bánh xe chủ động với mặt đường</t>
  </si>
  <si>
    <t>[φ] =</t>
  </si>
  <si>
    <t>Nên chọn:</t>
  </si>
  <si>
    <t>φ =</t>
  </si>
  <si>
    <t>Khoảng giá trị hệ số bám,</t>
  </si>
  <si>
    <t>.(2.40)</t>
  </si>
  <si>
    <t>Nhân tố khí động học (W) là tích số giữa diện tích cản chính diện (F) của xe với hệ số cản khí động học (K), được thể hiện qua biểu thức:</t>
  </si>
  <si>
    <r>
      <t>W = K.F, Ns</t>
    </r>
    <r>
      <rPr>
        <vertAlign val="superscript"/>
        <sz val="13"/>
        <color theme="1"/>
        <rFont val="Times New Roman"/>
        <family val="1"/>
      </rPr>
      <t>2</t>
    </r>
    <r>
      <rPr>
        <sz val="13"/>
        <color theme="1"/>
        <rFont val="Times New Roman"/>
        <family val="1"/>
      </rPr>
      <t>/m</t>
    </r>
    <r>
      <rPr>
        <vertAlign val="superscript"/>
        <sz val="13"/>
        <color theme="1"/>
        <rFont val="Times New Roman"/>
        <family val="1"/>
      </rPr>
      <t>2</t>
    </r>
    <r>
      <rPr>
        <sz val="13"/>
        <color theme="1"/>
        <rFont val="Times New Roman"/>
        <family val="1"/>
      </rPr>
      <t xml:space="preserve"> </t>
    </r>
  </si>
  <si>
    <r>
      <t>F – diện tích cản chính diện xe, m</t>
    </r>
    <r>
      <rPr>
        <vertAlign val="superscript"/>
        <sz val="13"/>
        <color theme="1"/>
        <rFont val="Times New Roman"/>
        <family val="1"/>
      </rPr>
      <t>2</t>
    </r>
    <r>
      <rPr>
        <sz val="13"/>
        <color theme="1"/>
        <rFont val="Times New Roman"/>
        <family val="1"/>
      </rPr>
      <t>;</t>
    </r>
  </si>
  <si>
    <r>
      <t>K – hệ số cản khí động học, 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theme="1"/>
        <rFont val="Times New Roman"/>
        <family val="1"/>
      </rPr>
      <t>;</t>
    </r>
  </si>
  <si>
    <t>G đến tâm cầu trước</t>
  </si>
  <si>
    <t>G đến tâm cầu sau</t>
  </si>
  <si>
    <t>1.2.4.</t>
  </si>
  <si>
    <t>Kích thước trọng tâm (G) xe</t>
  </si>
  <si>
    <t>Nhân tố khí động học</t>
  </si>
  <si>
    <t>[W] =</t>
  </si>
  <si>
    <t>[F] =</t>
  </si>
  <si>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2</t>
    </r>
    <r>
      <rPr>
        <sz val="13"/>
        <color theme="1"/>
        <rFont val="Times New Roman"/>
        <family val="1"/>
      </rPr>
      <t xml:space="preserve"> </t>
    </r>
  </si>
  <si>
    <r>
      <t>m</t>
    </r>
    <r>
      <rPr>
        <vertAlign val="superscript"/>
        <sz val="13"/>
        <color theme="1"/>
        <rFont val="Times New Roman"/>
        <family val="1"/>
      </rPr>
      <t>2</t>
    </r>
    <r>
      <rPr>
        <sz val="13"/>
        <color theme="1"/>
        <rFont val="Times New Roman"/>
        <family val="1"/>
      </rPr>
      <t xml:space="preserve"> </t>
    </r>
  </si>
  <si>
    <t>W =</t>
  </si>
  <si>
    <t>Khoảng chiều rộng bao</t>
  </si>
  <si>
    <t>Khoảng chiều cao bao</t>
  </si>
  <si>
    <t>1.2.6.</t>
  </si>
  <si>
    <t>Động cơ đốt trong</t>
  </si>
  <si>
    <t>Vị trí, đặt phương động cơ đốt trong, nhiên liệu sử dụng</t>
  </si>
  <si>
    <t xml:space="preserve">b. </t>
  </si>
  <si>
    <t>Phía trước</t>
  </si>
  <si>
    <t>Phía sau</t>
  </si>
  <si>
    <t xml:space="preserve">vòng/phút, (v/p)  </t>
  </si>
  <si>
    <t xml:space="preserve">v/p </t>
  </si>
  <si>
    <t>[λ] =</t>
  </si>
  <si>
    <t>λ =</t>
  </si>
  <si>
    <t>Є [λ] =</t>
  </si>
  <si>
    <r>
      <t>[n</t>
    </r>
    <r>
      <rPr>
        <vertAlign val="subscript"/>
        <sz val="13"/>
        <rFont val="Times New Roman"/>
        <family val="1"/>
      </rPr>
      <t>min</t>
    </r>
    <r>
      <rPr>
        <sz val="13"/>
        <rFont val="Times New Roman"/>
        <family val="1"/>
      </rPr>
      <t>] =</t>
    </r>
    <r>
      <rPr>
        <sz val="13"/>
        <color rgb="FFFF0000"/>
        <rFont val="Times New Roman"/>
        <family val="1"/>
      </rPr>
      <t/>
    </r>
  </si>
  <si>
    <r>
      <t>n</t>
    </r>
    <r>
      <rPr>
        <vertAlign val="subscript"/>
        <sz val="13"/>
        <rFont val="Times New Roman"/>
        <family val="1"/>
      </rPr>
      <t>min</t>
    </r>
    <r>
      <rPr>
        <sz val="13"/>
        <rFont val="Times New Roman"/>
        <family val="1"/>
      </rPr>
      <t xml:space="preserve"> =</t>
    </r>
  </si>
  <si>
    <t>Hệ số thực nghiệm a, b, c</t>
  </si>
  <si>
    <t xml:space="preserve">Số vòng quay ĐCĐT </t>
  </si>
  <si>
    <r>
      <t xml:space="preserve"> + Vị trí ĐCĐT, đặt ở </t>
    </r>
    <r>
      <rPr>
        <sz val="13"/>
        <color rgb="FFFF0000"/>
        <rFont val="Times New Roman"/>
        <family val="1"/>
      </rPr>
      <t>(phía trước/sau/khoảng giữa)</t>
    </r>
  </si>
  <si>
    <r>
      <t xml:space="preserve"> + Phương dọc ĐCĐT, đặt theo </t>
    </r>
    <r>
      <rPr>
        <sz val="13"/>
        <color rgb="FFFF0000"/>
        <rFont val="Times New Roman"/>
        <family val="1"/>
      </rPr>
      <t>(chiều dọc/ngang xe)</t>
    </r>
  </si>
  <si>
    <r>
      <t xml:space="preserve"> + Nhiên liệu sử dụng là </t>
    </r>
    <r>
      <rPr>
        <sz val="13"/>
        <color rgb="FFFF0000"/>
        <rFont val="Times New Roman"/>
        <family val="1"/>
      </rPr>
      <t>(xăng/diesel)</t>
    </r>
  </si>
  <si>
    <r>
      <t>Các hệ số thực nghiệm a, b, c có liên quan đến công thức kinh nghiệm S.R.Lay Decman về cách xác định công suất N</t>
    </r>
    <r>
      <rPr>
        <vertAlign val="subscript"/>
        <sz val="13"/>
        <color theme="1"/>
        <rFont val="Times New Roman"/>
        <family val="1"/>
      </rPr>
      <t>e</t>
    </r>
    <r>
      <rPr>
        <sz val="13"/>
        <color theme="1"/>
        <rFont val="Times New Roman"/>
        <family val="1"/>
      </rPr>
      <t xml:space="preserve"> ứng với số vòng quay n</t>
    </r>
    <r>
      <rPr>
        <vertAlign val="subscript"/>
        <sz val="13"/>
        <color theme="1"/>
        <rFont val="Times New Roman"/>
        <family val="1"/>
      </rPr>
      <t>e</t>
    </r>
    <r>
      <rPr>
        <sz val="13"/>
        <color theme="1"/>
        <rFont val="Times New Roman"/>
        <family val="1"/>
      </rPr>
      <t xml:space="preserve"> của ĐCĐT </t>
    </r>
  </si>
  <si>
    <t>.(2.60)</t>
  </si>
  <si>
    <t>kỳ</t>
  </si>
  <si>
    <r>
      <t xml:space="preserve">Với nhiên liệu sử dụng; số kỳ; và loại buồng đốt đã chọn, dựa theo </t>
    </r>
    <r>
      <rPr>
        <b/>
        <sz val="13"/>
        <color theme="1"/>
        <rFont val="Times New Roman"/>
        <family val="1"/>
      </rPr>
      <t>bảng 8</t>
    </r>
    <r>
      <rPr>
        <sz val="13"/>
        <color theme="1"/>
        <rFont val="Times New Roman"/>
        <family val="1"/>
      </rPr>
      <t xml:space="preserve"> có giá trị các hệ số kinh nghiệm tương ứng, với:</t>
    </r>
  </si>
  <si>
    <t>b =</t>
  </si>
  <si>
    <t>a =</t>
  </si>
  <si>
    <t>c =</t>
  </si>
  <si>
    <t>2.63a</t>
  </si>
  <si>
    <t>2.63b</t>
  </si>
  <si>
    <t>2.63c</t>
  </si>
  <si>
    <t>Lực bám của xe</t>
  </si>
  <si>
    <t>N</t>
  </si>
  <si>
    <r>
      <t>G</t>
    </r>
    <r>
      <rPr>
        <vertAlign val="subscript"/>
        <sz val="13"/>
        <color theme="1"/>
        <rFont val="Times New Roman"/>
        <family val="1"/>
      </rPr>
      <t>wa1</t>
    </r>
    <r>
      <rPr>
        <sz val="13"/>
        <color theme="1"/>
        <rFont val="Times New Roman"/>
        <family val="1"/>
      </rPr>
      <t xml:space="preserve"> =</t>
    </r>
  </si>
  <si>
    <t>.(2.70)</t>
  </si>
  <si>
    <t xml:space="preserve">1.2.10. </t>
  </si>
  <si>
    <t>Hiệu suất của hệ thống truyền lực</t>
  </si>
  <si>
    <t>1.2.12.</t>
  </si>
  <si>
    <t>Dẫn động phanh</t>
  </si>
  <si>
    <t>Cơ cấu phanh</t>
  </si>
  <si>
    <t>Trợ lực phanh</t>
  </si>
  <si>
    <t>Chủng loại:</t>
  </si>
  <si>
    <r>
      <t>η</t>
    </r>
    <r>
      <rPr>
        <vertAlign val="subscript"/>
        <sz val="13"/>
        <color theme="1"/>
        <rFont val="Times New Roman"/>
        <family val="1"/>
      </rPr>
      <t>t</t>
    </r>
    <r>
      <rPr>
        <sz val="13"/>
        <color theme="1"/>
        <rFont val="Times New Roman"/>
        <family val="1"/>
      </rPr>
      <t xml:space="preserve"> =</t>
    </r>
  </si>
  <si>
    <r>
      <t>Công suất ĐCĐT ứng với v</t>
    </r>
    <r>
      <rPr>
        <vertAlign val="subscript"/>
        <sz val="13"/>
        <color theme="1"/>
        <rFont val="Times New Roman"/>
        <family val="1"/>
      </rPr>
      <t>max</t>
    </r>
    <r>
      <rPr>
        <sz val="13"/>
        <color theme="1"/>
        <rFont val="Times New Roman"/>
        <family val="1"/>
      </rPr>
      <t>, được xác định bằng biểu thức:</t>
    </r>
  </si>
  <si>
    <r>
      <t>Nv</t>
    </r>
    <r>
      <rPr>
        <vertAlign val="subscript"/>
        <sz val="13"/>
        <color theme="1"/>
        <rFont val="Times New Roman"/>
        <family val="1"/>
      </rPr>
      <t>max</t>
    </r>
    <r>
      <rPr>
        <sz val="13"/>
        <color theme="1"/>
        <rFont val="Times New Roman"/>
        <family val="1"/>
      </rPr>
      <t xml:space="preserve"> = (1/η</t>
    </r>
    <r>
      <rPr>
        <vertAlign val="subscript"/>
        <sz val="13"/>
        <color theme="1"/>
        <rFont val="Times New Roman"/>
        <family val="1"/>
      </rPr>
      <t>t</t>
    </r>
    <r>
      <rPr>
        <sz val="13"/>
        <color theme="1"/>
        <rFont val="Times New Roman"/>
        <family val="1"/>
      </rPr>
      <t>).[(fv</t>
    </r>
    <r>
      <rPr>
        <vertAlign val="subscript"/>
        <sz val="13"/>
        <color theme="1"/>
        <rFont val="Times New Roman"/>
        <family val="1"/>
      </rPr>
      <t>max</t>
    </r>
    <r>
      <rPr>
        <sz val="13"/>
        <color theme="1"/>
        <rFont val="Times New Roman"/>
        <family val="1"/>
      </rPr>
      <t xml:space="preserve"> + i).G.v</t>
    </r>
    <r>
      <rPr>
        <vertAlign val="subscript"/>
        <sz val="13"/>
        <color theme="1"/>
        <rFont val="Times New Roman"/>
        <family val="1"/>
      </rPr>
      <t>max</t>
    </r>
    <r>
      <rPr>
        <sz val="13"/>
        <color theme="1"/>
        <rFont val="Times New Roman"/>
        <family val="1"/>
      </rPr>
      <t>+W.v</t>
    </r>
    <r>
      <rPr>
        <vertAlign val="superscript"/>
        <sz val="13"/>
        <color theme="1"/>
        <rFont val="Times New Roman"/>
        <family val="1"/>
      </rPr>
      <t>3</t>
    </r>
    <r>
      <rPr>
        <vertAlign val="subscript"/>
        <sz val="13"/>
        <color theme="1"/>
        <rFont val="Times New Roman"/>
        <family val="1"/>
      </rPr>
      <t>max</t>
    </r>
    <r>
      <rPr>
        <sz val="13"/>
        <color theme="1"/>
        <rFont val="Times New Roman"/>
        <family val="1"/>
      </rPr>
      <t xml:space="preserve">), kW </t>
    </r>
  </si>
  <si>
    <t xml:space="preserve">Vận tốc lớn nhất của xe theo yêu cầu, </t>
  </si>
  <si>
    <r>
      <t>Theo kinh nghiệm S.R.Lay Decman, công suất ĐCĐT (N</t>
    </r>
    <r>
      <rPr>
        <vertAlign val="subscript"/>
        <sz val="13"/>
        <color theme="1"/>
        <rFont val="Times New Roman"/>
        <family val="1"/>
      </rPr>
      <t>e</t>
    </r>
    <r>
      <rPr>
        <sz val="13"/>
        <color theme="1"/>
        <rFont val="Times New Roman"/>
        <family val="1"/>
      </rPr>
      <t>) ứng với từng số vòng (n</t>
    </r>
    <r>
      <rPr>
        <vertAlign val="subscript"/>
        <sz val="13"/>
        <color theme="1"/>
        <rFont val="Times New Roman"/>
        <family val="1"/>
      </rPr>
      <t>e</t>
    </r>
    <r>
      <rPr>
        <sz val="13"/>
        <color theme="1"/>
        <rFont val="Times New Roman"/>
        <family val="1"/>
      </rPr>
      <t>) được xác định bởi hàm số:</t>
    </r>
  </si>
  <si>
    <r>
      <t>N</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 xml:space="preserve">], kW </t>
    </r>
  </si>
  <si>
    <r>
      <t>Khi số vòng quay n</t>
    </r>
    <r>
      <rPr>
        <vertAlign val="subscript"/>
        <sz val="13"/>
        <color theme="1"/>
        <rFont val="Times New Roman"/>
        <family val="1"/>
      </rPr>
      <t>e</t>
    </r>
    <r>
      <rPr>
        <sz val="13"/>
        <color theme="1"/>
        <rFont val="Times New Roman"/>
        <family val="1"/>
      </rPr>
      <t xml:space="preserve"> → n</t>
    </r>
    <r>
      <rPr>
        <vertAlign val="subscript"/>
        <sz val="13"/>
        <color theme="1"/>
        <rFont val="Times New Roman"/>
        <family val="1"/>
      </rPr>
      <t>max</t>
    </r>
    <r>
      <rPr>
        <sz val="13"/>
        <color theme="1"/>
        <rFont val="Times New Roman"/>
        <family val="1"/>
      </rPr>
      <t>; thì công suất cũng từ N</t>
    </r>
    <r>
      <rPr>
        <vertAlign val="subscript"/>
        <sz val="13"/>
        <color theme="1"/>
        <rFont val="Times New Roman"/>
        <family val="1"/>
      </rPr>
      <t>e</t>
    </r>
    <r>
      <rPr>
        <sz val="13"/>
        <color theme="1"/>
        <rFont val="Times New Roman"/>
        <family val="1"/>
      </rPr>
      <t xml:space="preserve"> → Nv</t>
    </r>
    <r>
      <rPr>
        <vertAlign val="subscript"/>
        <sz val="13"/>
        <color theme="1"/>
        <rFont val="Times New Roman"/>
        <family val="1"/>
      </rPr>
      <t>max</t>
    </r>
    <r>
      <rPr>
        <sz val="13"/>
        <color theme="1"/>
        <rFont val="Times New Roman"/>
        <family val="1"/>
      </rPr>
      <t>, hàm số trở thành biểu thức:</t>
    </r>
  </si>
  <si>
    <r>
      <t>Nv</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 kW</t>
    </r>
  </si>
  <si>
    <r>
      <t>+ Đặt, λ =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thì:</t>
    </r>
  </si>
  <si>
    <r>
      <t>Nv</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[a.λ + b.λ</t>
    </r>
    <r>
      <rPr>
        <vertAlign val="superscript"/>
        <sz val="13"/>
        <color theme="1"/>
        <rFont val="Times New Roman"/>
        <family val="1"/>
      </rPr>
      <t>2</t>
    </r>
    <r>
      <rPr>
        <sz val="13"/>
        <color theme="1"/>
        <rFont val="Times New Roman"/>
        <family val="1"/>
      </rPr>
      <t xml:space="preserve"> - c.λ</t>
    </r>
    <r>
      <rPr>
        <vertAlign val="superscript"/>
        <sz val="13"/>
        <color theme="1"/>
        <rFont val="Times New Roman"/>
        <family val="1"/>
      </rPr>
      <t>3</t>
    </r>
    <r>
      <rPr>
        <sz val="13"/>
        <color theme="1"/>
        <rFont val="Times New Roman"/>
        <family val="1"/>
      </rPr>
      <t>], kW</t>
    </r>
  </si>
  <si>
    <r>
      <t xml:space="preserve">- Nhiên liệu sử dụng cho ĐCĐT, là: </t>
    </r>
    <r>
      <rPr>
        <sz val="13"/>
        <color rgb="FFFF0000"/>
        <rFont val="Times New Roman"/>
        <family val="1"/>
      </rPr>
      <t>xăng/diesel</t>
    </r>
  </si>
  <si>
    <r>
      <t xml:space="preserve">- Bộ hạn chế số vòng quay ĐCĐT: </t>
    </r>
    <r>
      <rPr>
        <sz val="13"/>
        <color rgb="FFFF0000"/>
        <rFont val="Times New Roman"/>
        <family val="1"/>
      </rPr>
      <t>có/không có</t>
    </r>
  </si>
  <si>
    <t xml:space="preserve">Do đó: </t>
  </si>
  <si>
    <t xml:space="preserve">Chọn: </t>
  </si>
  <si>
    <t>Theo yêu cầu từ biểu thức (2.58), chọn ĐCĐT có:</t>
  </si>
  <si>
    <t xml:space="preserve">+ Công suất: </t>
  </si>
  <si>
    <r>
      <t>+ Số vòng quay ứng với N</t>
    </r>
    <r>
      <rPr>
        <vertAlign val="subscript"/>
        <sz val="13"/>
        <color theme="1"/>
        <rFont val="Times New Roman"/>
        <family val="1"/>
      </rPr>
      <t>max</t>
    </r>
    <r>
      <rPr>
        <sz val="13"/>
        <color theme="1"/>
        <rFont val="Times New Roman"/>
        <family val="1"/>
      </rPr>
      <t xml:space="preserve">: </t>
    </r>
  </si>
  <si>
    <t>1.2.13.</t>
  </si>
  <si>
    <t>CÔNG SUẤT ĐỘNG CƠ ĐỐT TRONG</t>
  </si>
  <si>
    <r>
      <t>Công suất ĐCĐT ứng với v</t>
    </r>
    <r>
      <rPr>
        <b/>
        <vertAlign val="subscript"/>
        <sz val="13"/>
        <color theme="1"/>
        <rFont val="Times New Roman"/>
        <family val="1"/>
      </rPr>
      <t>max</t>
    </r>
    <r>
      <rPr>
        <b/>
        <sz val="13"/>
        <color theme="1"/>
        <rFont val="Times New Roman"/>
        <family val="1"/>
      </rPr>
      <t xml:space="preserve"> của xe</t>
    </r>
  </si>
  <si>
    <t>.(2.80)</t>
  </si>
  <si>
    <t>Dựa theo bảng 7, với cách chọn:</t>
  </si>
  <si>
    <t xml:space="preserve"> + Nhiên liệu sử dụng cho ĐCĐT là:</t>
  </si>
  <si>
    <r>
      <t xml:space="preserve"> + Trong hệ thống nhiên liệu, bộ hạn chế số vòng quay  </t>
    </r>
    <r>
      <rPr>
        <sz val="13"/>
        <color rgb="FFFF0000"/>
        <rFont val="Times New Roman"/>
        <family val="1"/>
      </rPr>
      <t>(có/không có)</t>
    </r>
  </si>
  <si>
    <t xml:space="preserve"> - Khoảng giá trị số vòng quay nhỏ nhất của ĐCĐT,</t>
  </si>
  <si>
    <r>
      <t xml:space="preserve"> - Tỷ số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 λ, thuộc khoảng:</t>
    </r>
  </si>
  <si>
    <t xml:space="preserve">   Chọn giá trị:</t>
  </si>
  <si>
    <t>loại …</t>
  </si>
  <si>
    <t xml:space="preserve"> + Buồng đốt loại:</t>
  </si>
  <si>
    <t xml:space="preserve"> + Số kỳ ĐCĐT, là:</t>
  </si>
  <si>
    <t>Dựa theo bảng 8, giá trị các hệ số a, b, c của ĐCĐT phụ thuộc vào việc chọn:</t>
  </si>
  <si>
    <r>
      <t>Є [n</t>
    </r>
    <r>
      <rPr>
        <vertAlign val="subscript"/>
        <sz val="13"/>
        <rFont val="Times New Roman"/>
        <family val="1"/>
      </rPr>
      <t>min</t>
    </r>
    <r>
      <rPr>
        <sz val="13"/>
        <rFont val="Times New Roman"/>
        <family val="1"/>
      </rPr>
      <t>] =</t>
    </r>
  </si>
  <si>
    <t>Є [φ] =</t>
  </si>
  <si>
    <r>
      <t>Є  [G</t>
    </r>
    <r>
      <rPr>
        <vertAlign val="subscript"/>
        <sz val="13"/>
        <rFont val="Times New Roman"/>
        <family val="1"/>
      </rPr>
      <t>o</t>
    </r>
    <r>
      <rPr>
        <sz val="13"/>
        <rFont val="Times New Roman"/>
        <family val="1"/>
      </rPr>
      <t>] =</t>
    </r>
  </si>
  <si>
    <r>
      <t>Є [G</t>
    </r>
    <r>
      <rPr>
        <vertAlign val="subscript"/>
        <sz val="13"/>
        <color theme="1"/>
        <rFont val="Times New Roman"/>
        <family val="1"/>
      </rPr>
      <t>p</t>
    </r>
    <r>
      <rPr>
        <sz val="13"/>
        <color theme="1"/>
        <rFont val="Times New Roman"/>
        <family val="1"/>
      </rPr>
      <t>] =</t>
    </r>
  </si>
  <si>
    <r>
      <t>Є [G</t>
    </r>
    <r>
      <rPr>
        <vertAlign val="subscript"/>
        <sz val="13"/>
        <color theme="1"/>
        <rFont val="Times New Roman"/>
        <family val="1"/>
      </rPr>
      <t>hl/p</t>
    </r>
    <r>
      <rPr>
        <sz val="13"/>
        <color theme="1"/>
        <rFont val="Times New Roman"/>
        <family val="1"/>
      </rPr>
      <t>] =</t>
    </r>
  </si>
  <si>
    <r>
      <t>Є [v</t>
    </r>
    <r>
      <rPr>
        <vertAlign val="subscript"/>
        <sz val="13"/>
        <color theme="1"/>
        <rFont val="Times New Roman"/>
        <family val="1"/>
      </rPr>
      <t>min</t>
    </r>
    <r>
      <rPr>
        <sz val="13"/>
        <color theme="1"/>
        <rFont val="Times New Roman"/>
        <family val="1"/>
      </rPr>
      <t>] =</t>
    </r>
  </si>
  <si>
    <t>Є [i] =</t>
  </si>
  <si>
    <r>
      <t>Thay giá trị v</t>
    </r>
    <r>
      <rPr>
        <vertAlign val="subscript"/>
        <sz val="13"/>
        <rFont val="Times New Roman"/>
        <family val="1"/>
      </rPr>
      <t>max</t>
    </r>
    <r>
      <rPr>
        <sz val="13"/>
        <rFont val="Times New Roman"/>
        <family val="1"/>
      </rPr>
      <t xml:space="preserve"> vào biểu thức (2.36), thì</t>
    </r>
  </si>
  <si>
    <r>
      <t>Hệ số cản lăn giữa các bánh xe với mặt đường</t>
    </r>
    <r>
      <rPr>
        <b/>
        <sz val="13"/>
        <color theme="1"/>
        <rFont val="Times New Roman"/>
        <family val="1"/>
      </rPr>
      <t xml:space="preserve"> nhựa, bê tông khô sạch</t>
    </r>
  </si>
  <si>
    <r>
      <t>Với mặt đường nhựa, bê tông khô sạch, hệ số cản lăn (fv</t>
    </r>
    <r>
      <rPr>
        <vertAlign val="subscript"/>
        <sz val="13"/>
        <color theme="1"/>
        <rFont val="Times New Roman"/>
        <family val="1"/>
      </rPr>
      <t>i</t>
    </r>
    <r>
      <rPr>
        <sz val="13"/>
        <color theme="1"/>
        <rFont val="Times New Roman"/>
        <family val="1"/>
      </rPr>
      <t>) được xác định theo hàm số với biến vận tốc v</t>
    </r>
    <r>
      <rPr>
        <vertAlign val="subscript"/>
        <sz val="13"/>
        <color theme="1"/>
        <rFont val="Times New Roman"/>
        <family val="1"/>
      </rPr>
      <t>i</t>
    </r>
    <r>
      <rPr>
        <sz val="13"/>
        <color theme="1"/>
        <rFont val="Times New Roman"/>
        <family val="1"/>
      </rPr>
      <t>:</t>
    </r>
  </si>
  <si>
    <r>
      <t xml:space="preserve">Theo </t>
    </r>
    <r>
      <rPr>
        <b/>
        <sz val="13"/>
        <rFont val="Times New Roman"/>
        <family val="1"/>
      </rPr>
      <t>bảng 1</t>
    </r>
    <r>
      <rPr>
        <sz val="13"/>
        <rFont val="Times New Roman"/>
        <family val="1"/>
      </rPr>
      <t>, với mặt đường được chọn:</t>
    </r>
  </si>
  <si>
    <t>Trong đó,</t>
  </si>
  <si>
    <t>Thay các giá trị đã chọn vào biểu thức (2.53), được:</t>
  </si>
  <si>
    <r>
      <rPr>
        <sz val="13"/>
        <color rgb="FFFF0000"/>
        <rFont val="Times New Roman"/>
        <family val="1"/>
      </rPr>
      <t xml:space="preserve">(… ÷ …) </t>
    </r>
    <r>
      <rPr>
        <sz val="13"/>
        <color theme="1"/>
        <rFont val="Times New Roman"/>
        <family val="1"/>
      </rPr>
      <t xml:space="preserve">mm </t>
    </r>
  </si>
  <si>
    <t>Khoảng chiều rộng vệt bánh xe trước</t>
  </si>
  <si>
    <r>
      <t>[W</t>
    </r>
    <r>
      <rPr>
        <vertAlign val="subscript"/>
        <sz val="13"/>
        <color theme="1"/>
        <rFont val="Times New Roman"/>
        <family val="1"/>
      </rPr>
      <t>o</t>
    </r>
    <r>
      <rPr>
        <sz val="13"/>
        <color theme="1"/>
        <rFont val="Times New Roman"/>
        <family val="1"/>
      </rPr>
      <t>] =</t>
    </r>
  </si>
  <si>
    <r>
      <t>[H</t>
    </r>
    <r>
      <rPr>
        <vertAlign val="subscript"/>
        <sz val="13"/>
        <color theme="1"/>
        <rFont val="Times New Roman"/>
        <family val="1"/>
      </rPr>
      <t>o</t>
    </r>
    <r>
      <rPr>
        <sz val="13"/>
        <color theme="1"/>
        <rFont val="Times New Roman"/>
        <family val="1"/>
      </rPr>
      <t>] =</t>
    </r>
  </si>
  <si>
    <r>
      <t>W</t>
    </r>
    <r>
      <rPr>
        <vertAlign val="subscript"/>
        <sz val="13"/>
        <color theme="1"/>
        <rFont val="Times New Roman"/>
        <family val="1"/>
      </rPr>
      <t>o</t>
    </r>
    <r>
      <rPr>
        <sz val="13"/>
        <color theme="1"/>
        <rFont val="Times New Roman"/>
        <family val="1"/>
      </rPr>
      <t xml:space="preserve"> =</t>
    </r>
  </si>
  <si>
    <r>
      <t>H</t>
    </r>
    <r>
      <rPr>
        <vertAlign val="subscript"/>
        <sz val="13"/>
        <color theme="1"/>
        <rFont val="Times New Roman"/>
        <family val="1"/>
      </rPr>
      <t>o</t>
    </r>
    <r>
      <rPr>
        <sz val="13"/>
        <color theme="1"/>
        <rFont val="Times New Roman"/>
        <family val="1"/>
      </rPr>
      <t xml:space="preserve"> =</t>
    </r>
  </si>
  <si>
    <r>
      <t>Với chủng lo</t>
    </r>
    <r>
      <rPr>
        <sz val="13"/>
        <rFont val="Times New Roman"/>
        <family val="1"/>
      </rPr>
      <t>ại xe</t>
    </r>
  </si>
  <si>
    <t>Dựa theo các khoảng, chọn:</t>
  </si>
  <si>
    <r>
      <t xml:space="preserve"> + Theo </t>
    </r>
    <r>
      <rPr>
        <b/>
        <sz val="13"/>
        <color theme="1"/>
        <rFont val="Times New Roman"/>
        <family val="1"/>
      </rPr>
      <t>bảng 5</t>
    </r>
    <r>
      <rPr>
        <sz val="13"/>
        <color theme="1"/>
        <rFont val="Times New Roman"/>
        <family val="1"/>
      </rPr>
      <t>, có:</t>
    </r>
  </si>
  <si>
    <r>
      <t xml:space="preserve"> + Theo </t>
    </r>
    <r>
      <rPr>
        <b/>
        <sz val="13"/>
        <color rgb="FF000000"/>
        <rFont val="Times New Roman"/>
        <family val="1"/>
      </rPr>
      <t xml:space="preserve">bảng 6, </t>
    </r>
    <r>
      <rPr>
        <sz val="13"/>
        <color rgb="FF000000"/>
        <rFont val="Times New Roman"/>
        <family val="1"/>
      </rPr>
      <t>xe tương ứng có:</t>
    </r>
  </si>
  <si>
    <t xml:space="preserve"> - Khoảng diện tích cản chính diện:</t>
  </si>
  <si>
    <t xml:space="preserve"> - Khoảng hệ số cản khí động học:</t>
  </si>
  <si>
    <t xml:space="preserve"> - Khoảng nhân tố khí động học:</t>
  </si>
  <si>
    <t xml:space="preserve"> + Chọn và tính:</t>
  </si>
  <si>
    <t xml:space="preserve"> - Tính diện tích cản chính diện xe</t>
  </si>
  <si>
    <r>
      <t xml:space="preserve"> [K] </t>
    </r>
    <r>
      <rPr>
        <sz val="13"/>
        <color rgb="FFFF0000"/>
        <rFont val="Times New Roman"/>
        <family val="1"/>
      </rPr>
      <t>=</t>
    </r>
  </si>
  <si>
    <r>
      <t xml:space="preserve"> [W] </t>
    </r>
    <r>
      <rPr>
        <sz val="13"/>
        <color rgb="FFFF0000"/>
        <rFont val="Times New Roman"/>
        <family val="1"/>
      </rPr>
      <t>=</t>
    </r>
  </si>
  <si>
    <r>
      <t xml:space="preserve">F </t>
    </r>
    <r>
      <rPr>
        <sz val="13"/>
        <color rgb="FFFF0000"/>
        <rFont val="Times New Roman"/>
        <family val="1"/>
      </rPr>
      <t>=</t>
    </r>
  </si>
  <si>
    <t>K =</t>
  </si>
  <si>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theme="1"/>
        <rFont val="Times New Roman"/>
        <family val="1"/>
      </rPr>
      <t xml:space="preserve"> </t>
    </r>
  </si>
  <si>
    <t>(… ÷ …)</t>
  </si>
  <si>
    <t xml:space="preserve"> Є [K] =</t>
  </si>
  <si>
    <r>
      <t>Є</t>
    </r>
    <r>
      <rPr>
        <sz val="13"/>
        <color rgb="FFFF0000"/>
        <rFont val="Times New Roman"/>
        <family val="1"/>
      </rPr>
      <t xml:space="preserve"> </t>
    </r>
    <r>
      <rPr>
        <sz val="13"/>
        <color theme="1"/>
        <rFont val="Times New Roman"/>
        <family val="1"/>
      </rPr>
      <t>[F] =</t>
    </r>
  </si>
  <si>
    <t>Giá trị nhân tố khí động học được tính:</t>
  </si>
  <si>
    <r>
      <t xml:space="preserve">Theo biểu thức (1…), diện tích cản chính diện xe tương ứng được tính: F </t>
    </r>
    <r>
      <rPr>
        <sz val="13"/>
        <color rgb="FFFF0000"/>
        <rFont val="Times New Roman"/>
        <family val="1"/>
      </rPr>
      <t>= XXXXX</t>
    </r>
    <r>
      <rPr>
        <sz val="13"/>
        <color theme="1"/>
        <rFont val="Times New Roman"/>
        <family val="1"/>
      </rPr>
      <t xml:space="preserve"> m</t>
    </r>
    <r>
      <rPr>
        <vertAlign val="superscript"/>
        <sz val="13"/>
        <color theme="1"/>
        <rFont val="Times New Roman"/>
        <family val="1"/>
      </rPr>
      <t>2</t>
    </r>
    <r>
      <rPr>
        <sz val="13"/>
        <color rgb="FFFF0000"/>
        <rFont val="Times New Roman"/>
        <family val="1"/>
      </rPr>
      <t xml:space="preserve"> </t>
    </r>
  </si>
  <si>
    <r>
      <t>Є</t>
    </r>
    <r>
      <rPr>
        <sz val="13"/>
        <color rgb="FFFF0000"/>
        <rFont val="Times New Roman"/>
        <family val="1"/>
      </rPr>
      <t xml:space="preserve"> </t>
    </r>
    <r>
      <rPr>
        <sz val="13"/>
        <color theme="1"/>
        <rFont val="Times New Roman"/>
        <family val="1"/>
      </rPr>
      <t>[W] =</t>
    </r>
  </si>
  <si>
    <t xml:space="preserve">Nhân tố khí động học W, theo biểu thức (2.55), </t>
  </si>
  <si>
    <t>.(2.64)</t>
  </si>
  <si>
    <r>
      <t>η</t>
    </r>
    <r>
      <rPr>
        <vertAlign val="subscript"/>
        <sz val="13"/>
        <color theme="1"/>
        <rFont val="Times New Roman"/>
        <family val="1"/>
      </rPr>
      <t xml:space="preserve">t </t>
    </r>
    <r>
      <rPr>
        <sz val="13"/>
        <color theme="1"/>
        <rFont val="Times New Roman"/>
        <family val="1"/>
      </rPr>
      <t>- hiệu suất hệ thống truyền lực, theo biểu thức (2.64)</t>
    </r>
  </si>
  <si>
    <r>
      <t>fv</t>
    </r>
    <r>
      <rPr>
        <vertAlign val="subscript"/>
        <sz val="13"/>
        <color theme="1"/>
        <rFont val="Times New Roman"/>
        <family val="1"/>
      </rPr>
      <t xml:space="preserve">max </t>
    </r>
    <r>
      <rPr>
        <sz val="13"/>
        <color theme="1"/>
        <rFont val="Times New Roman"/>
        <family val="1"/>
      </rPr>
      <t>- hệ số cản lăn ứng với v</t>
    </r>
    <r>
      <rPr>
        <vertAlign val="subscript"/>
        <sz val="13"/>
        <color theme="1"/>
        <rFont val="Times New Roman"/>
        <family val="1"/>
      </rPr>
      <t>max</t>
    </r>
    <r>
      <rPr>
        <sz val="13"/>
        <color theme="1"/>
        <rFont val="Times New Roman"/>
        <family val="1"/>
      </rPr>
      <t xml:space="preserve">, theo biểu thức (2.37), </t>
    </r>
  </si>
  <si>
    <t xml:space="preserve">Độ dốc mặt đường i, theo biểu thức (2.34), </t>
  </si>
  <si>
    <r>
      <t>Khối lượng xe khi đủ tải G</t>
    </r>
    <r>
      <rPr>
        <vertAlign val="subscript"/>
        <sz val="13"/>
        <color theme="1"/>
        <rFont val="Times New Roman"/>
        <family val="1"/>
      </rPr>
      <t>a,</t>
    </r>
    <r>
      <rPr>
        <sz val="13"/>
        <color theme="1"/>
        <rFont val="Times New Roman"/>
        <family val="1"/>
      </rPr>
      <t xml:space="preserve"> theo biểu thức (2.19), </t>
    </r>
  </si>
  <si>
    <r>
      <t>Nv</t>
    </r>
    <r>
      <rPr>
        <vertAlign val="subscript"/>
        <sz val="13"/>
        <color theme="1"/>
        <rFont val="Times New Roman"/>
        <family val="1"/>
      </rPr>
      <t>max</t>
    </r>
    <r>
      <rPr>
        <sz val="13"/>
        <color theme="1"/>
        <rFont val="Times New Roman"/>
        <family val="1"/>
      </rPr>
      <t xml:space="preserve"> =</t>
    </r>
  </si>
  <si>
    <r>
      <t>η</t>
    </r>
    <r>
      <rPr>
        <vertAlign val="subscript"/>
        <sz val="13"/>
        <color theme="1"/>
        <rFont val="Times New Roman"/>
        <family val="1"/>
      </rPr>
      <t xml:space="preserve">t </t>
    </r>
    <r>
      <rPr>
        <sz val="13"/>
        <color theme="1"/>
        <rFont val="Times New Roman"/>
        <family val="1"/>
      </rPr>
      <t xml:space="preserve">= </t>
    </r>
  </si>
  <si>
    <r>
      <t>fv</t>
    </r>
    <r>
      <rPr>
        <vertAlign val="subscript"/>
        <sz val="13"/>
        <color theme="1"/>
        <rFont val="Times New Roman"/>
        <family val="1"/>
      </rPr>
      <t xml:space="preserve">max </t>
    </r>
    <r>
      <rPr>
        <sz val="13"/>
        <color theme="1"/>
        <rFont val="Times New Roman"/>
        <family val="1"/>
      </rPr>
      <t xml:space="preserve">= </t>
    </r>
  </si>
  <si>
    <r>
      <t>G</t>
    </r>
    <r>
      <rPr>
        <vertAlign val="subscript"/>
        <sz val="13"/>
        <color theme="1"/>
        <rFont val="Times New Roman"/>
        <family val="1"/>
      </rPr>
      <t xml:space="preserve">a </t>
    </r>
    <r>
      <rPr>
        <sz val="13"/>
        <color theme="1"/>
        <rFont val="Times New Roman"/>
        <family val="1"/>
      </rPr>
      <t xml:space="preserve">= </t>
    </r>
  </si>
  <si>
    <r>
      <t>v</t>
    </r>
    <r>
      <rPr>
        <vertAlign val="subscript"/>
        <sz val="13"/>
        <color theme="1"/>
        <rFont val="Times New Roman"/>
        <family val="1"/>
      </rPr>
      <t xml:space="preserve">max </t>
    </r>
    <r>
      <rPr>
        <sz val="13"/>
        <color theme="1"/>
        <rFont val="Times New Roman"/>
        <family val="1"/>
      </rPr>
      <t xml:space="preserve">= </t>
    </r>
  </si>
  <si>
    <t>i =</t>
  </si>
  <si>
    <t>m/s</t>
  </si>
  <si>
    <t xml:space="preserve"> - Chọn</t>
  </si>
  <si>
    <r>
      <t xml:space="preserve">Vì chưa đủ điều kiện xác định các cụm tổng thành trong hệ thống truyền lực, nên hiệu xuất hệ thống truyền lực được chọn theo hiệu suất trung bình theo </t>
    </r>
    <r>
      <rPr>
        <b/>
        <sz val="13"/>
        <color theme="1"/>
        <rFont val="Times New Roman"/>
        <family val="1"/>
      </rPr>
      <t>bảng 10</t>
    </r>
    <r>
      <rPr>
        <sz val="13"/>
        <color theme="1"/>
        <rFont val="Times New Roman"/>
        <family val="1"/>
      </rPr>
      <t xml:space="preserve"> với:</t>
    </r>
  </si>
  <si>
    <t>kW</t>
  </si>
  <si>
    <r>
      <t xml:space="preserve">Giá trị [λ] được chọn dựa theo </t>
    </r>
    <r>
      <rPr>
        <b/>
        <sz val="13"/>
        <color theme="1"/>
        <rFont val="Times New Roman"/>
        <family val="1"/>
      </rPr>
      <t>bảng 7</t>
    </r>
    <r>
      <rPr>
        <sz val="13"/>
        <color theme="1"/>
        <rFont val="Times New Roman"/>
        <family val="1"/>
      </rPr>
      <t>, nó phụ thuộc vào: </t>
    </r>
  </si>
  <si>
    <t xml:space="preserve">(… ÷ …) </t>
  </si>
  <si>
    <t>Є  [λ] =</t>
  </si>
  <si>
    <r>
      <t xml:space="preserve">λ </t>
    </r>
    <r>
      <rPr>
        <sz val="13"/>
        <color rgb="FFFF0000"/>
        <rFont val="Times New Roman"/>
        <family val="1"/>
      </rPr>
      <t>=</t>
    </r>
  </si>
  <si>
    <r>
      <t>hay, N</t>
    </r>
    <r>
      <rPr>
        <vertAlign val="subscript"/>
        <sz val="13"/>
        <color rgb="FF000000"/>
        <rFont val="Times New Roman"/>
        <family val="1"/>
      </rPr>
      <t>max</t>
    </r>
    <r>
      <rPr>
        <sz val="13"/>
        <color rgb="FF000000"/>
        <rFont val="Times New Roman"/>
        <family val="1"/>
      </rPr>
      <t xml:space="preserve"> = Nv</t>
    </r>
    <r>
      <rPr>
        <vertAlign val="subscript"/>
        <sz val="13"/>
        <color rgb="FF000000"/>
        <rFont val="Times New Roman"/>
        <family val="1"/>
      </rPr>
      <t>max</t>
    </r>
    <r>
      <rPr>
        <sz val="13"/>
        <color rgb="FF000000"/>
        <rFont val="Times New Roman"/>
        <family val="1"/>
      </rPr>
      <t xml:space="preserve"> /[a.λ + b.λ</t>
    </r>
    <r>
      <rPr>
        <vertAlign val="superscript"/>
        <sz val="13"/>
        <color rgb="FF000000"/>
        <rFont val="Times New Roman"/>
        <family val="1"/>
      </rPr>
      <t>2</t>
    </r>
    <r>
      <rPr>
        <sz val="13"/>
        <color rgb="FF000000"/>
        <rFont val="Times New Roman"/>
        <family val="1"/>
      </rPr>
      <t xml:space="preserve"> - c.λ</t>
    </r>
    <r>
      <rPr>
        <vertAlign val="superscript"/>
        <sz val="13"/>
        <color rgb="FF000000"/>
        <rFont val="Times New Roman"/>
        <family val="1"/>
      </rPr>
      <t>3</t>
    </r>
    <r>
      <rPr>
        <sz val="13"/>
        <color rgb="FF000000"/>
        <rFont val="Times New Roman"/>
        <family val="1"/>
      </rPr>
      <t>], kW</t>
    </r>
  </si>
  <si>
    <t>Với giá trị các thông số:</t>
  </si>
  <si>
    <r>
      <t>Công suất ĐCĐT ứng với v</t>
    </r>
    <r>
      <rPr>
        <vertAlign val="subscript"/>
        <sz val="13"/>
        <color theme="1"/>
        <rFont val="Times New Roman"/>
        <family val="1"/>
      </rPr>
      <t>max</t>
    </r>
    <r>
      <rPr>
        <sz val="13"/>
        <color theme="1"/>
        <rFont val="Times New Roman"/>
        <family val="1"/>
      </rPr>
      <t xml:space="preserve"> của xe, theo biểu thức (2.66), Nv</t>
    </r>
    <r>
      <rPr>
        <vertAlign val="subscript"/>
        <sz val="13"/>
        <color theme="1"/>
        <rFont val="Times New Roman"/>
        <family val="1"/>
      </rPr>
      <t>max</t>
    </r>
    <r>
      <rPr>
        <sz val="13"/>
        <color theme="1"/>
        <rFont val="Times New Roman"/>
        <family val="1"/>
      </rPr>
      <t xml:space="preserve"> </t>
    </r>
  </si>
  <si>
    <t xml:space="preserve">Các hệ số a, b, c, theo biểu thức (2.63): </t>
  </si>
  <si>
    <t xml:space="preserve">Theo biểu thức (2.71), hệ số </t>
  </si>
  <si>
    <r>
      <t>N</t>
    </r>
    <r>
      <rPr>
        <vertAlign val="subscript"/>
        <sz val="13"/>
        <color theme="1"/>
        <rFont val="Times New Roman"/>
        <family val="1"/>
      </rPr>
      <t>max</t>
    </r>
    <r>
      <rPr>
        <sz val="13"/>
        <color theme="1"/>
        <rFont val="Times New Roman"/>
        <family val="1"/>
      </rPr>
      <t xml:space="preserve"> =</t>
    </r>
  </si>
  <si>
    <r>
      <t>a</t>
    </r>
    <r>
      <rPr>
        <sz val="13"/>
        <color rgb="FFFF0000"/>
        <rFont val="Times New Roman"/>
        <family val="1"/>
      </rPr>
      <t xml:space="preserve"> =</t>
    </r>
  </si>
  <si>
    <r>
      <t>b</t>
    </r>
    <r>
      <rPr>
        <sz val="13"/>
        <color rgb="FFFF0000"/>
        <rFont val="Times New Roman"/>
        <family val="1"/>
      </rPr>
      <t xml:space="preserve"> =</t>
    </r>
  </si>
  <si>
    <r>
      <t>c</t>
    </r>
    <r>
      <rPr>
        <sz val="13"/>
        <color rgb="FFFF0000"/>
        <rFont val="Times New Roman"/>
        <family val="1"/>
      </rPr>
      <t xml:space="preserve"> =</t>
    </r>
  </si>
  <si>
    <r>
      <t>n</t>
    </r>
    <r>
      <rPr>
        <vertAlign val="subscript"/>
        <sz val="13"/>
        <color theme="1"/>
        <rFont val="Times New Roman"/>
        <family val="1"/>
      </rPr>
      <t xml:space="preserve">N </t>
    </r>
    <r>
      <rPr>
        <sz val="13"/>
        <color theme="1"/>
        <rFont val="Times New Roman"/>
        <family val="1"/>
      </rPr>
      <t xml:space="preserve">= </t>
    </r>
  </si>
  <si>
    <t>v/p</t>
  </si>
  <si>
    <t>Thay các giá trị đã có vào biểu thức (5.56)</t>
  </si>
  <si>
    <t>4.1. Vận tốc xe</t>
  </si>
  <si>
    <t>Vận tốc xe được viết dưới dạng một hàm số :</t>
  </si>
  <si>
    <r>
      <t>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xml:space="preserve">), m/s </t>
    </r>
  </si>
  <si>
    <r>
      <t>Xét hàm số vận tốc: 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xml:space="preserve">), m/s </t>
    </r>
  </si>
  <si>
    <t>Giá trị các thông số:</t>
  </si>
  <si>
    <r>
      <t>i</t>
    </r>
    <r>
      <rPr>
        <vertAlign val="subscript"/>
        <sz val="13"/>
        <color theme="1"/>
        <rFont val="Times New Roman"/>
        <family val="1"/>
      </rPr>
      <t>n</t>
    </r>
    <r>
      <rPr>
        <sz val="13"/>
        <color theme="1"/>
        <rFont val="Times New Roman"/>
        <family val="1"/>
      </rPr>
      <t xml:space="preserve"> = 2π.r</t>
    </r>
    <r>
      <rPr>
        <vertAlign val="subscript"/>
        <sz val="13"/>
        <color theme="1"/>
        <rFont val="Times New Roman"/>
        <family val="1"/>
      </rPr>
      <t>b</t>
    </r>
    <r>
      <rPr>
        <sz val="13"/>
        <color theme="1"/>
        <rFont val="Times New Roman"/>
        <family val="1"/>
      </rPr>
      <t>.n</t>
    </r>
    <r>
      <rPr>
        <vertAlign val="subscript"/>
        <sz val="13"/>
        <color theme="1"/>
        <rFont val="Times New Roman"/>
        <family val="1"/>
      </rPr>
      <t>max</t>
    </r>
    <r>
      <rPr>
        <sz val="13"/>
        <color theme="1"/>
        <rFont val="Times New Roman"/>
        <family val="1"/>
      </rPr>
      <t>/(v</t>
    </r>
    <r>
      <rPr>
        <vertAlign val="subscript"/>
        <sz val="13"/>
        <color theme="1"/>
        <rFont val="Times New Roman"/>
        <family val="1"/>
      </rPr>
      <t>max</t>
    </r>
    <r>
      <rPr>
        <sz val="13"/>
        <color theme="1"/>
        <rFont val="Times New Roman"/>
        <family val="1"/>
      </rPr>
      <t xml:space="preserve"> i</t>
    </r>
    <r>
      <rPr>
        <vertAlign val="subscript"/>
        <sz val="13"/>
        <color theme="1"/>
        <rFont val="Times New Roman"/>
        <family val="1"/>
      </rPr>
      <t>ymin</t>
    </r>
    <r>
      <rPr>
        <sz val="13"/>
        <color theme="1"/>
        <rFont val="Times New Roman"/>
        <family val="1"/>
      </rPr>
      <t xml:space="preserve">) </t>
    </r>
  </si>
  <si>
    <t>Thay các giá trị đã có vào biểu thức (2.85):</t>
  </si>
  <si>
    <t>Cho nên cụm tổng thành “tỷ số truyền không thay đổi” chỉ cần bộ TLC, với tỷ số truyền:</t>
  </si>
  <si>
    <t>Tỷ số truyền thuộc cụm “tỷ số truyền không thay đổi”, theo biểu thức (2.86) có:</t>
  </si>
  <si>
    <t>Thay các giá trị đã có vào biểu thức (2.87):</t>
  </si>
  <si>
    <t>TỶ SỐ TRUYỀN TRONG HỆ THỐNG TRUYỀN LỰC</t>
  </si>
  <si>
    <t>4.1.</t>
  </si>
  <si>
    <r>
      <t>v</t>
    </r>
    <r>
      <rPr>
        <vertAlign val="subscript"/>
        <sz val="13"/>
        <color theme="1"/>
        <rFont val="Times New Roman"/>
        <family val="1"/>
      </rPr>
      <t>ei</t>
    </r>
    <r>
      <rPr>
        <sz val="13"/>
        <color theme="1"/>
        <rFont val="Times New Roman"/>
        <family val="1"/>
      </rPr>
      <t xml:space="preserve"> – vận tốc xe theo 2 biến số e, i;</t>
    </r>
  </si>
  <si>
    <t>π – số pi = 3.1416…</t>
  </si>
  <si>
    <r>
      <t>r</t>
    </r>
    <r>
      <rPr>
        <vertAlign val="subscript"/>
        <sz val="13"/>
        <color theme="1"/>
        <rFont val="Times New Roman"/>
        <family val="1"/>
      </rPr>
      <t xml:space="preserve">b </t>
    </r>
    <r>
      <rPr>
        <sz val="13"/>
        <color theme="1"/>
        <rFont val="Times New Roman"/>
        <family val="1"/>
      </rPr>
      <t>– bán kính bánh xe chủ động, mm;</t>
    </r>
  </si>
  <si>
    <r>
      <t>n</t>
    </r>
    <r>
      <rPr>
        <vertAlign val="subscript"/>
        <sz val="13"/>
        <color theme="1"/>
        <rFont val="Times New Roman"/>
        <family val="1"/>
      </rPr>
      <t>e</t>
    </r>
    <r>
      <rPr>
        <sz val="13"/>
        <color theme="1"/>
        <rFont val="Times New Roman"/>
        <family val="1"/>
      </rPr>
      <t xml:space="preserve"> – số vòng quay ĐCĐT sẽ thay đổi trong quá trình hoạt động, v/p;</t>
    </r>
  </si>
  <si>
    <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 tỷ số truyền trong hệ thống truyền lực tổng quát</t>
    </r>
  </si>
  <si>
    <r>
      <t>i</t>
    </r>
    <r>
      <rPr>
        <vertAlign val="subscript"/>
        <sz val="13"/>
        <color theme="1"/>
        <rFont val="Times New Roman"/>
        <family val="1"/>
      </rPr>
      <t xml:space="preserve">yi </t>
    </r>
    <r>
      <rPr>
        <sz val="13"/>
        <color theme="1"/>
        <rFont val="Times New Roman"/>
        <family val="1"/>
      </rPr>
      <t>– tỷ số truyền các tổng thành trong cụm “tỷ số truyền thay đổi”</t>
    </r>
  </si>
  <si>
    <r>
      <t>i</t>
    </r>
    <r>
      <rPr>
        <vertAlign val="subscript"/>
        <sz val="13"/>
        <color theme="1"/>
        <rFont val="Times New Roman"/>
        <family val="1"/>
      </rPr>
      <t xml:space="preserve">n </t>
    </r>
    <r>
      <rPr>
        <sz val="13"/>
        <color theme="1"/>
        <rFont val="Times New Roman"/>
        <family val="1"/>
      </rPr>
      <t>– tỷ số truyền các tổng thành trong cụm “tỷ số truyền không thay đổi”</t>
    </r>
  </si>
  <si>
    <t>Xác định các tổng thành trong cụm “tỷ số truyền không thay đổi”</t>
  </si>
  <si>
    <t xml:space="preserve">4.2. </t>
  </si>
  <si>
    <r>
      <t>Để, v</t>
    </r>
    <r>
      <rPr>
        <vertAlign val="subscript"/>
        <sz val="13"/>
        <color theme="1"/>
        <rFont val="Times New Roman"/>
        <family val="1"/>
      </rPr>
      <t>ei</t>
    </r>
    <r>
      <rPr>
        <sz val="13"/>
        <color theme="1"/>
        <rFont val="Times New Roman"/>
        <family val="1"/>
      </rPr>
      <t xml:space="preserve"> = v</t>
    </r>
    <r>
      <rPr>
        <vertAlign val="subscript"/>
        <sz val="13"/>
        <color theme="1"/>
        <rFont val="Times New Roman"/>
        <family val="1"/>
      </rPr>
      <t>min</t>
    </r>
    <r>
      <rPr>
        <sz val="13"/>
        <color theme="1"/>
        <rFont val="Times New Roman"/>
        <family val="1"/>
      </rPr>
      <t xml:space="preserve"> </t>
    </r>
  </si>
  <si>
    <r>
      <t>v</t>
    </r>
    <r>
      <rPr>
        <vertAlign val="subscript"/>
        <sz val="13"/>
        <color theme="1"/>
        <rFont val="Times New Roman"/>
        <family val="1"/>
      </rPr>
      <t>max</t>
    </r>
    <r>
      <rPr>
        <sz val="13"/>
        <color theme="1"/>
        <rFont val="Times New Roman"/>
        <family val="1"/>
      </rPr>
      <t xml:space="preserve"> </t>
    </r>
    <r>
      <rPr>
        <sz val="13"/>
        <rFont val="Times New Roman"/>
        <family val="1"/>
      </rPr>
      <t>=</t>
    </r>
  </si>
  <si>
    <t>π  =</t>
  </si>
  <si>
    <r>
      <t>n</t>
    </r>
    <r>
      <rPr>
        <vertAlign val="subscript"/>
        <sz val="13"/>
        <color theme="1"/>
        <rFont val="Times New Roman"/>
        <family val="1"/>
      </rPr>
      <t>max</t>
    </r>
    <r>
      <rPr>
        <sz val="13"/>
        <color theme="1"/>
        <rFont val="Times New Roman"/>
        <family val="1"/>
      </rPr>
      <t xml:space="preserve"> =</t>
    </r>
  </si>
  <si>
    <t xml:space="preserve">4.3. </t>
  </si>
  <si>
    <t>Xác định các tổng thành trong cụm “tỷ số truyền thay đổi”</t>
  </si>
  <si>
    <r>
      <t>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m/s</t>
    </r>
  </si>
  <si>
    <t>Xét hàm số vận tốc (2.84):</t>
  </si>
  <si>
    <t>Tỷ số truyền thuộc cụm “tỷ số truyền thay đổi”,</t>
  </si>
  <si>
    <r>
      <t>có ký hiệu: i</t>
    </r>
    <r>
      <rPr>
        <vertAlign val="subscript"/>
        <sz val="13"/>
        <color theme="1"/>
        <rFont val="Times New Roman"/>
        <family val="1"/>
      </rPr>
      <t>yi</t>
    </r>
  </si>
  <si>
    <t>Theo biểu thức (2.31)</t>
  </si>
  <si>
    <t>m</t>
  </si>
  <si>
    <r>
      <t>r</t>
    </r>
    <r>
      <rPr>
        <vertAlign val="subscript"/>
        <sz val="13"/>
        <color theme="1"/>
        <rFont val="Times New Roman"/>
        <family val="1"/>
      </rPr>
      <t>b</t>
    </r>
    <r>
      <rPr>
        <sz val="13"/>
        <color theme="1"/>
        <rFont val="Times New Roman"/>
        <family val="1"/>
      </rPr>
      <t xml:space="preserve"> </t>
    </r>
    <r>
      <rPr>
        <sz val="13"/>
        <color rgb="FFFF0000"/>
        <rFont val="Times New Roman"/>
        <family val="1"/>
      </rPr>
      <t>=</t>
    </r>
  </si>
  <si>
    <t>Tỷ số truyền thuộc cụm “tỷ số truyền không thay đổi”, có:</t>
  </si>
  <si>
    <r>
      <t>ký hiệu: i</t>
    </r>
    <r>
      <rPr>
        <vertAlign val="subscript"/>
        <sz val="13"/>
        <color theme="1"/>
        <rFont val="Times New Roman"/>
        <family val="1"/>
      </rPr>
      <t>n</t>
    </r>
  </si>
  <si>
    <t>LỰC BÁM VÀ BÁN KÍNH BÁNH XE CHỦ ĐỘNG</t>
  </si>
  <si>
    <t>… x …</t>
  </si>
  <si>
    <t>(A x B) =</t>
  </si>
  <si>
    <t xml:space="preserve"> + Công thức bánh xe:</t>
  </si>
  <si>
    <t>trước, hoặc/và sau</t>
  </si>
  <si>
    <t xml:space="preserve"> + Vị trí “B” thuộc phía trục cầu:</t>
  </si>
  <si>
    <t>Do đó, các bánh xe chủ động thuộc trục cầu:</t>
  </si>
  <si>
    <r>
      <t>G</t>
    </r>
    <r>
      <rPr>
        <vertAlign val="subscript"/>
        <sz val="13"/>
        <color theme="1"/>
        <rFont val="Times New Roman"/>
        <family val="1"/>
      </rPr>
      <t>o</t>
    </r>
    <r>
      <rPr>
        <vertAlign val="subscript"/>
        <sz val="13"/>
        <color rgb="FFFF0000"/>
        <rFont val="Times New Roman"/>
        <family val="1"/>
      </rPr>
      <t>…</t>
    </r>
    <r>
      <rPr>
        <sz val="13"/>
        <color rgb="FFFF0000"/>
        <rFont val="Times New Roman"/>
        <family val="1"/>
      </rPr>
      <t xml:space="preserve"> </t>
    </r>
    <r>
      <rPr>
        <sz val="13"/>
        <color theme="1"/>
        <rFont val="Times New Roman"/>
        <family val="1"/>
      </rPr>
      <t>=</t>
    </r>
  </si>
  <si>
    <t>Và phần khối lượng xe phân bố lên các bánh xe chủ động tương ứng:</t>
  </si>
  <si>
    <r>
      <t>G</t>
    </r>
    <r>
      <rPr>
        <vertAlign val="subscript"/>
        <sz val="13"/>
        <color theme="1"/>
        <rFont val="Times New Roman"/>
        <family val="1"/>
      </rPr>
      <t>o</t>
    </r>
    <r>
      <rPr>
        <vertAlign val="subscript"/>
        <sz val="13"/>
        <color rgb="FFFF0000"/>
        <rFont val="Times New Roman"/>
        <family val="1"/>
      </rPr>
      <t>…</t>
    </r>
  </si>
  <si>
    <r>
      <t>G</t>
    </r>
    <r>
      <rPr>
        <vertAlign val="subscript"/>
        <sz val="13"/>
        <color theme="1"/>
        <rFont val="Times New Roman"/>
        <family val="1"/>
      </rPr>
      <t>a</t>
    </r>
    <r>
      <rPr>
        <vertAlign val="subscript"/>
        <sz val="13"/>
        <color rgb="FFFF0000"/>
        <rFont val="Times New Roman"/>
        <family val="1"/>
      </rPr>
      <t>…</t>
    </r>
  </si>
  <si>
    <t>Có giá trị:</t>
  </si>
  <si>
    <t>Tạo chúng thành tập hợp khối lượng bám</t>
  </si>
  <si>
    <r>
      <t>(G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</si>
  <si>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t>Gọi, m, M – là giá trị nhỏ nhất và lớn nhất của tập hợp</t>
  </si>
  <si>
    <t xml:space="preserve">Ký hiệu: </t>
  </si>
  <si>
    <t xml:space="preserve">Với, m &lt;  M </t>
  </si>
  <si>
    <t>m =</t>
  </si>
  <si>
    <r>
      <t>G</t>
    </r>
    <r>
      <rPr>
        <vertAlign val="subscript"/>
        <sz val="13"/>
        <color theme="1"/>
        <rFont val="Times New Roman"/>
        <family val="1"/>
      </rPr>
      <t>a</t>
    </r>
    <r>
      <rPr>
        <vertAlign val="subscript"/>
        <sz val="13"/>
        <color rgb="FFFF0000"/>
        <rFont val="Times New Roman"/>
        <family val="1"/>
      </rPr>
      <t>...</t>
    </r>
    <r>
      <rPr>
        <sz val="13"/>
        <color rgb="FFFF0000"/>
        <rFont val="Times New Roman"/>
        <family val="1"/>
      </rPr>
      <t xml:space="preserve"> </t>
    </r>
    <r>
      <rPr>
        <sz val="13"/>
        <color theme="1"/>
        <rFont val="Times New Roman"/>
        <family val="1"/>
      </rPr>
      <t>=</t>
    </r>
  </si>
  <si>
    <t>M =</t>
  </si>
  <si>
    <t xml:space="preserve">3.1. </t>
  </si>
  <si>
    <t>Trọng lượng bám của các bánh xe chủ động</t>
  </si>
  <si>
    <t xml:space="preserve">a. </t>
  </si>
  <si>
    <r>
      <t>Lực bám của xe (P</t>
    </r>
    <r>
      <rPr>
        <vertAlign val="subscript"/>
        <sz val="13"/>
        <color theme="1"/>
        <rFont val="Times New Roman"/>
        <family val="1"/>
      </rPr>
      <t>φ</t>
    </r>
    <r>
      <rPr>
        <sz val="13"/>
        <color theme="1"/>
        <rFont val="Times New Roman"/>
        <family val="1"/>
      </rPr>
      <t>) ứng với trường hợp, khi xe:</t>
    </r>
  </si>
  <si>
    <r>
      <t>- Chỉ có trọng lượng bản thân G</t>
    </r>
    <r>
      <rPr>
        <vertAlign val="subscript"/>
        <sz val="13"/>
        <color theme="1"/>
        <rFont val="Times New Roman"/>
        <family val="1"/>
      </rPr>
      <t>o</t>
    </r>
  </si>
  <si>
    <r>
      <t>- Chất đủ tải G</t>
    </r>
    <r>
      <rPr>
        <vertAlign val="subscript"/>
        <sz val="13"/>
        <color theme="1"/>
        <rFont val="Times New Roman"/>
        <family val="1"/>
      </rPr>
      <t>a</t>
    </r>
  </si>
  <si>
    <t>Phối hợp với biểu thức (2.75), trọng lượng bám của xe thuộc khoảng:</t>
  </si>
  <si>
    <r>
      <t>φ.m  ≤  P</t>
    </r>
    <r>
      <rPr>
        <vertAlign val="subscript"/>
        <sz val="13"/>
        <color theme="1"/>
        <rFont val="Times New Roman"/>
        <family val="1"/>
      </rPr>
      <t>φ</t>
    </r>
    <r>
      <rPr>
        <sz val="13"/>
        <color theme="1"/>
        <rFont val="Times New Roman"/>
        <family val="1"/>
      </rPr>
      <t xml:space="preserve">  ≤ φ.M </t>
    </r>
  </si>
  <si>
    <t>Điều kiện để xe di chuyển được:</t>
  </si>
  <si>
    <r>
      <t>P</t>
    </r>
    <r>
      <rPr>
        <vertAlign val="subscript"/>
        <sz val="13"/>
        <color theme="1"/>
        <rFont val="Times New Roman"/>
        <family val="1"/>
      </rPr>
      <t>c</t>
    </r>
    <r>
      <rPr>
        <sz val="13"/>
        <color theme="1"/>
        <rFont val="Times New Roman"/>
        <family val="1"/>
      </rPr>
      <t xml:space="preserve"> ≤ P</t>
    </r>
    <r>
      <rPr>
        <vertAlign val="subscript"/>
        <sz val="13"/>
        <color theme="1"/>
        <rFont val="Times New Roman"/>
        <family val="1"/>
      </rPr>
      <t>ki</t>
    </r>
    <r>
      <rPr>
        <sz val="13"/>
        <color theme="1"/>
        <rFont val="Times New Roman"/>
        <family val="1"/>
      </rPr>
      <t xml:space="preserve"> ≤ P</t>
    </r>
    <r>
      <rPr>
        <vertAlign val="subscript"/>
        <sz val="13"/>
        <color theme="1"/>
        <rFont val="Times New Roman"/>
        <family val="1"/>
      </rPr>
      <t>φ</t>
    </r>
    <r>
      <rPr>
        <sz val="13"/>
        <color theme="1"/>
        <rFont val="Times New Roman"/>
        <family val="1"/>
      </rPr>
      <t xml:space="preserve"> </t>
    </r>
  </si>
  <si>
    <t xml:space="preserve">i: tay số truyền thứ i, và thay đổi từ 1 → n     </t>
  </si>
  <si>
    <t>Từ biểu thức (2.78), điều kiện bám:</t>
  </si>
  <si>
    <r>
      <t>P</t>
    </r>
    <r>
      <rPr>
        <vertAlign val="subscript"/>
        <sz val="13"/>
        <color theme="1"/>
        <rFont val="Times New Roman"/>
        <family val="1"/>
      </rPr>
      <t>ki</t>
    </r>
    <r>
      <rPr>
        <sz val="13"/>
        <color theme="1"/>
        <rFont val="Times New Roman"/>
        <family val="1"/>
      </rPr>
      <t xml:space="preserve"> ≤ P</t>
    </r>
    <r>
      <rPr>
        <vertAlign val="subscript"/>
        <sz val="13"/>
        <color theme="1"/>
        <rFont val="Times New Roman"/>
        <family val="1"/>
      </rPr>
      <t>φ</t>
    </r>
    <r>
      <rPr>
        <sz val="13"/>
        <color theme="1"/>
        <rFont val="Times New Roman"/>
        <family val="1"/>
      </rPr>
      <t xml:space="preserve"> </t>
    </r>
  </si>
  <si>
    <t>Phối hợp với biểu thức (1.16):</t>
  </si>
  <si>
    <r>
      <t>P</t>
    </r>
    <r>
      <rPr>
        <vertAlign val="subscript"/>
        <sz val="13"/>
        <color theme="1"/>
        <rFont val="Times New Roman"/>
        <family val="1"/>
      </rPr>
      <t>ki</t>
    </r>
    <r>
      <rPr>
        <sz val="13"/>
        <color theme="1"/>
        <rFont val="Times New Roman"/>
        <family val="1"/>
      </rPr>
      <t xml:space="preserve"> ≤ φ.m ≤ φ.M </t>
    </r>
  </si>
  <si>
    <t>Như vậy, để thỏa mãn điều kiện bám của xe chỉ cần xét điều kiện:</t>
  </si>
  <si>
    <r>
      <t>P</t>
    </r>
    <r>
      <rPr>
        <vertAlign val="subscript"/>
        <sz val="13"/>
        <color theme="1"/>
        <rFont val="Times New Roman"/>
        <family val="1"/>
      </rPr>
      <t>ki</t>
    </r>
    <r>
      <rPr>
        <sz val="13"/>
        <color theme="1"/>
        <rFont val="Times New Roman"/>
        <family val="1"/>
      </rPr>
      <t xml:space="preserve"> ≤ φ.m</t>
    </r>
  </si>
  <si>
    <r>
      <t>P</t>
    </r>
    <r>
      <rPr>
        <vertAlign val="subscript"/>
        <sz val="13"/>
        <color theme="1"/>
        <rFont val="Times New Roman"/>
        <family val="1"/>
      </rPr>
      <t>oφ</t>
    </r>
    <r>
      <rPr>
        <sz val="13"/>
        <color theme="1"/>
        <rFont val="Times New Roman"/>
        <family val="1"/>
      </rPr>
      <t xml:space="preserve"> = φ.G</t>
    </r>
    <r>
      <rPr>
        <vertAlign val="subscript"/>
        <sz val="13"/>
        <color theme="1"/>
        <rFont val="Times New Roman"/>
        <family val="1"/>
      </rPr>
      <t>oφ</t>
    </r>
    <r>
      <rPr>
        <sz val="13"/>
        <color theme="1"/>
        <rFont val="Times New Roman"/>
        <family val="1"/>
      </rPr>
      <t>, N</t>
    </r>
  </si>
  <si>
    <r>
      <t>P</t>
    </r>
    <r>
      <rPr>
        <vertAlign val="subscript"/>
        <sz val="13"/>
        <color theme="1"/>
        <rFont val="Times New Roman"/>
        <family val="1"/>
      </rPr>
      <t>aφ</t>
    </r>
    <r>
      <rPr>
        <sz val="13"/>
        <color theme="1"/>
        <rFont val="Times New Roman"/>
        <family val="1"/>
      </rPr>
      <t xml:space="preserve">  = φ.G</t>
    </r>
    <r>
      <rPr>
        <vertAlign val="subscript"/>
        <sz val="13"/>
        <color theme="1"/>
        <rFont val="Times New Roman"/>
        <family val="1"/>
      </rPr>
      <t>aφ</t>
    </r>
    <r>
      <rPr>
        <sz val="13"/>
        <color theme="1"/>
        <rFont val="Times New Roman"/>
        <family val="1"/>
      </rPr>
      <t xml:space="preserve">, N </t>
    </r>
  </si>
  <si>
    <t xml:space="preserve">    </t>
  </si>
  <si>
    <r>
      <t>P</t>
    </r>
    <r>
      <rPr>
        <vertAlign val="subscript"/>
        <sz val="13"/>
        <color theme="1"/>
        <rFont val="Times New Roman"/>
        <family val="1"/>
      </rPr>
      <t>c</t>
    </r>
    <r>
      <rPr>
        <sz val="13"/>
        <color theme="1"/>
        <rFont val="Times New Roman"/>
        <family val="1"/>
      </rPr>
      <t xml:space="preserve"> – lực cản của môi trường tác động vào xe, N;</t>
    </r>
  </si>
  <si>
    <r>
      <t>P</t>
    </r>
    <r>
      <rPr>
        <vertAlign val="subscript"/>
        <sz val="13"/>
        <color theme="1"/>
        <rFont val="Times New Roman"/>
        <family val="1"/>
      </rPr>
      <t>ki</t>
    </r>
    <r>
      <rPr>
        <sz val="13"/>
        <color theme="1"/>
        <rFont val="Times New Roman"/>
        <family val="1"/>
      </rPr>
      <t xml:space="preserve"> – lực kéo của xe, N;</t>
    </r>
  </si>
  <si>
    <r>
      <t>P</t>
    </r>
    <r>
      <rPr>
        <vertAlign val="subscript"/>
        <sz val="13"/>
        <color theme="1"/>
        <rFont val="Times New Roman"/>
        <family val="1"/>
      </rPr>
      <t>φ</t>
    </r>
    <r>
      <rPr>
        <sz val="13"/>
        <color theme="1"/>
        <rFont val="Times New Roman"/>
        <family val="1"/>
      </rPr>
      <t xml:space="preserve"> – lực bám của xe, N.</t>
    </r>
  </si>
  <si>
    <t xml:space="preserve">Bánh xe là sự kết hợp giữa lốp xe với mâm (lazang). Các bánh xe được liên kết với các đầu trục cầu xe để chịu một phần khối lượng xe. </t>
  </si>
  <si>
    <t>Bán kính bánh xe có 2 loại:</t>
  </si>
  <si>
    <t>- Bán kính thiết kế</t>
  </si>
  <si>
    <t>- Bán kính lăn</t>
  </si>
  <si>
    <t>Lốp xe được chọn phù hợp, phụ thuộc vào 2 thông số:</t>
  </si>
  <si>
    <t>- Khối lượng đặt lên nó</t>
  </si>
  <si>
    <t>- Vận tốc điểm của lốp xe tiếp xúc với mặt đường hay còn gọi là vận tốc xe được lắp lốp ấy.</t>
  </si>
  <si>
    <r>
      <t>Bán kính lốp xe có ký hiệu: r</t>
    </r>
    <r>
      <rPr>
        <vertAlign val="subscript"/>
        <sz val="13"/>
        <color theme="1"/>
        <rFont val="Times New Roman"/>
        <family val="1"/>
      </rPr>
      <t>o</t>
    </r>
    <r>
      <rPr>
        <sz val="13"/>
        <color theme="1"/>
        <rFont val="Times New Roman"/>
        <family val="1"/>
      </rPr>
      <t xml:space="preserve"> (mm)</t>
    </r>
  </si>
  <si>
    <t>Vì phần khối lượng của xe đặt lên mỗi phía trục cầu xe là khác nhau</t>
  </si>
  <si>
    <t>Và để cho bán kính các lốp của xe bằng nhau, cần chọn lốp xe chịu tải lớn nhất.</t>
  </si>
  <si>
    <t>Do đó, hãy xác định khối lượng lớn nhất ở mỗi phía đầu trục cầu xe</t>
  </si>
  <si>
    <t>Phần khối lượng xe phân bố lên các bánh xe thuộc một đầu trục cầu có giá trị:</t>
  </si>
  <si>
    <t xml:space="preserve">Hay, </t>
  </si>
  <si>
    <r>
      <t>G</t>
    </r>
    <r>
      <rPr>
        <vertAlign val="subscript"/>
        <sz val="13"/>
        <color theme="1"/>
        <rFont val="Times New Roman"/>
        <family val="1"/>
      </rPr>
      <t>wo1</t>
    </r>
    <r>
      <rPr>
        <sz val="13"/>
        <color theme="1"/>
        <rFont val="Times New Roman"/>
        <family val="1"/>
      </rPr>
      <t xml:space="preserve"> =</t>
    </r>
  </si>
  <si>
    <r>
      <t>G</t>
    </r>
    <r>
      <rPr>
        <vertAlign val="subscript"/>
        <sz val="13"/>
        <color theme="1"/>
        <rFont val="Times New Roman"/>
        <family val="1"/>
      </rPr>
      <t>wo2</t>
    </r>
    <r>
      <rPr>
        <sz val="13"/>
        <color theme="1"/>
        <rFont val="Times New Roman"/>
        <family val="1"/>
      </rPr>
      <t xml:space="preserve"> =</t>
    </r>
  </si>
  <si>
    <r>
      <t>G</t>
    </r>
    <r>
      <rPr>
        <vertAlign val="subscript"/>
        <sz val="13"/>
        <color theme="1"/>
        <rFont val="Times New Roman"/>
        <family val="1"/>
      </rPr>
      <t>wa2</t>
    </r>
    <r>
      <rPr>
        <sz val="13"/>
        <color theme="1"/>
        <rFont val="Times New Roman"/>
        <family val="1"/>
      </rPr>
      <t xml:space="preserve"> =</t>
    </r>
  </si>
  <si>
    <r>
      <t>G</t>
    </r>
    <r>
      <rPr>
        <vertAlign val="subscript"/>
        <sz val="13"/>
        <color theme="1"/>
        <rFont val="Times New Roman"/>
        <family val="1"/>
      </rPr>
      <t>wo1</t>
    </r>
    <r>
      <rPr>
        <sz val="13"/>
        <color theme="1"/>
        <rFont val="Times New Roman"/>
        <family val="1"/>
      </rPr>
      <t xml:space="preserve"> = (G</t>
    </r>
    <r>
      <rPr>
        <vertAlign val="subscript"/>
        <sz val="13"/>
        <color theme="1"/>
        <rFont val="Times New Roman"/>
        <family val="1"/>
      </rPr>
      <t>o1</t>
    </r>
    <r>
      <rPr>
        <sz val="13"/>
        <color theme="1"/>
        <rFont val="Times New Roman"/>
        <family val="1"/>
      </rPr>
      <t>)/2</t>
    </r>
  </si>
  <si>
    <r>
      <t>G</t>
    </r>
    <r>
      <rPr>
        <vertAlign val="subscript"/>
        <sz val="13"/>
        <color theme="1"/>
        <rFont val="Times New Roman"/>
        <family val="1"/>
      </rPr>
      <t>wo2</t>
    </r>
    <r>
      <rPr>
        <sz val="13"/>
        <color theme="1"/>
        <rFont val="Times New Roman"/>
        <family val="1"/>
      </rPr>
      <t xml:space="preserve"> = (G</t>
    </r>
    <r>
      <rPr>
        <vertAlign val="subscript"/>
        <sz val="13"/>
        <color theme="1"/>
        <rFont val="Times New Roman"/>
        <family val="1"/>
      </rPr>
      <t>o2</t>
    </r>
    <r>
      <rPr>
        <sz val="13"/>
        <color theme="1"/>
        <rFont val="Times New Roman"/>
        <family val="1"/>
      </rPr>
      <t>)/2</t>
    </r>
  </si>
  <si>
    <r>
      <t>G</t>
    </r>
    <r>
      <rPr>
        <vertAlign val="subscript"/>
        <sz val="13"/>
        <color theme="1"/>
        <rFont val="Times New Roman"/>
        <family val="1"/>
      </rPr>
      <t>wa1</t>
    </r>
    <r>
      <rPr>
        <sz val="13"/>
        <color theme="1"/>
        <rFont val="Times New Roman"/>
        <family val="1"/>
      </rPr>
      <t xml:space="preserve"> = (G</t>
    </r>
    <r>
      <rPr>
        <vertAlign val="subscript"/>
        <sz val="13"/>
        <color theme="1"/>
        <rFont val="Times New Roman"/>
        <family val="1"/>
      </rPr>
      <t>a1</t>
    </r>
    <r>
      <rPr>
        <sz val="13"/>
        <color theme="1"/>
        <rFont val="Times New Roman"/>
        <family val="1"/>
      </rPr>
      <t>)/2</t>
    </r>
  </si>
  <si>
    <r>
      <t>G</t>
    </r>
    <r>
      <rPr>
        <vertAlign val="subscript"/>
        <sz val="13"/>
        <color theme="1"/>
        <rFont val="Times New Roman"/>
        <family val="1"/>
      </rPr>
      <t>wa2</t>
    </r>
    <r>
      <rPr>
        <sz val="13"/>
        <color theme="1"/>
        <rFont val="Times New Roman"/>
        <family val="1"/>
      </rPr>
      <t xml:space="preserve"> = (G</t>
    </r>
    <r>
      <rPr>
        <vertAlign val="subscript"/>
        <sz val="13"/>
        <color theme="1"/>
        <rFont val="Times New Roman"/>
        <family val="1"/>
      </rPr>
      <t>a2</t>
    </r>
    <r>
      <rPr>
        <sz val="13"/>
        <color theme="1"/>
        <rFont val="Times New Roman"/>
        <family val="1"/>
      </rPr>
      <t>)/2</t>
    </r>
  </si>
  <si>
    <r>
      <t>(G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</si>
  <si>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 =</t>
    </r>
  </si>
  <si>
    <t>Tạo chúng thành tập hợp khối lượng bám:</t>
  </si>
  <si>
    <r>
      <t>Max(G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</si>
  <si>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Max(</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t>
    </r>
  </si>
  <si>
    <t>Giá trị vận tốc xe theo yêu cầu,</t>
  </si>
  <si>
    <t>Bán kính bánh xe chủ động</t>
  </si>
  <si>
    <t xml:space="preserve">3.2. </t>
  </si>
  <si>
    <t>Bán kính lốp xe</t>
  </si>
  <si>
    <t xml:space="preserve">3.2.1. </t>
  </si>
  <si>
    <t>Điều kiện chọn lốp xe</t>
  </si>
  <si>
    <t xml:space="preserve">Khối lượng phân bố lên các bánh xe một đầu trục cầu </t>
  </si>
  <si>
    <t>Muốn xác định tải trọng phân bố lên một phía đầu trục cầu xe lớn nhất, cần chọn giá trị lớn nhất trong tập hợp</t>
  </si>
  <si>
    <t>và ký hiệu:</t>
  </si>
  <si>
    <t>với:</t>
  </si>
  <si>
    <t>Nên bán kính lốp xe được xác định:</t>
  </si>
  <si>
    <t xml:space="preserve">d. </t>
  </si>
  <si>
    <r>
      <t xml:space="preserve">Chọn được lốp xe, có ký hiệu thông số </t>
    </r>
    <r>
      <rPr>
        <sz val="13"/>
        <color rgb="FFFF0000"/>
        <rFont val="Times New Roman"/>
        <family val="1"/>
      </rPr>
      <t>lốp:</t>
    </r>
  </si>
  <si>
    <r>
      <t>Bán kính thiết kế (r</t>
    </r>
    <r>
      <rPr>
        <vertAlign val="subscript"/>
        <sz val="13"/>
        <color theme="1"/>
        <rFont val="Times New Roman"/>
        <family val="1"/>
      </rPr>
      <t>o</t>
    </r>
    <r>
      <rPr>
        <sz val="13"/>
        <color theme="1"/>
        <rFont val="Times New Roman"/>
        <family val="1"/>
      </rPr>
      <t>), chưa phải là thông số dùng để tính vận tốc xe mà bán kính lăn (r</t>
    </r>
    <r>
      <rPr>
        <vertAlign val="subscript"/>
        <sz val="13"/>
        <color theme="1"/>
        <rFont val="Times New Roman"/>
        <family val="1"/>
      </rPr>
      <t>b</t>
    </r>
    <r>
      <rPr>
        <sz val="13"/>
        <color theme="1"/>
        <rFont val="Times New Roman"/>
        <family val="1"/>
      </rPr>
      <t>) hay bánh kính bánh xe mới là thông số cần, và 2 thông số này liên hệ với nhau theo biểu thức sau:</t>
    </r>
  </si>
  <si>
    <r>
      <t>r</t>
    </r>
    <r>
      <rPr>
        <vertAlign val="subscript"/>
        <sz val="13"/>
        <color theme="1"/>
        <rFont val="Times New Roman"/>
        <family val="1"/>
      </rPr>
      <t>b</t>
    </r>
    <r>
      <rPr>
        <sz val="13"/>
        <color theme="1"/>
        <rFont val="Times New Roman"/>
        <family val="1"/>
      </rPr>
      <t xml:space="preserve"> = λ.r</t>
    </r>
    <r>
      <rPr>
        <vertAlign val="subscript"/>
        <sz val="13"/>
        <color theme="1"/>
        <rFont val="Times New Roman"/>
        <family val="1"/>
      </rPr>
      <t>o</t>
    </r>
    <r>
      <rPr>
        <sz val="13"/>
        <color theme="1"/>
        <rFont val="Times New Roman"/>
        <family val="1"/>
      </rPr>
      <t xml:space="preserve">, mm </t>
    </r>
  </si>
  <si>
    <t>λ – giá trị áp suất lốp xe;</t>
  </si>
  <si>
    <r>
      <t xml:space="preserve">Với chủng loại </t>
    </r>
    <r>
      <rPr>
        <sz val="13"/>
        <color rgb="FFFF0000"/>
        <rFont val="Times New Roman"/>
        <family val="1"/>
      </rPr>
      <t>xe: …</t>
    </r>
  </si>
  <si>
    <r>
      <t xml:space="preserve">Nên chọn: lốp có áp </t>
    </r>
    <r>
      <rPr>
        <sz val="13"/>
        <color rgb="FFFF0000"/>
        <rFont val="Times New Roman"/>
        <family val="1"/>
      </rPr>
      <t>suất …</t>
    </r>
  </si>
  <si>
    <r>
      <t xml:space="preserve">Dựa vào bảng 9 </t>
    </r>
    <r>
      <rPr>
        <sz val="13"/>
        <color rgb="FFFF0000"/>
        <rFont val="Times New Roman"/>
        <family val="1"/>
      </rPr>
      <t>trang …</t>
    </r>
    <r>
      <rPr>
        <sz val="13"/>
        <color theme="1"/>
        <rFont val="Times New Roman"/>
        <family val="1"/>
      </rPr>
      <t xml:space="preserve">, [λ] </t>
    </r>
    <r>
      <rPr>
        <sz val="13"/>
        <color rgb="FFFF0000"/>
        <rFont val="Times New Roman"/>
        <family val="1"/>
      </rPr>
      <t>= … ÷ …</t>
    </r>
  </si>
  <si>
    <r>
      <t xml:space="preserve">Chọn λ </t>
    </r>
    <r>
      <rPr>
        <sz val="13"/>
        <color rgb="FFFF0000"/>
        <rFont val="Times New Roman"/>
        <family val="1"/>
      </rPr>
      <t xml:space="preserve">= … </t>
    </r>
  </si>
  <si>
    <r>
      <t>Như vậy,</t>
    </r>
    <r>
      <rPr>
        <sz val="13"/>
        <color rgb="FFFF0000"/>
        <rFont val="Times New Roman"/>
        <family val="1"/>
      </rPr>
      <t xml:space="preserve"> </t>
    </r>
  </si>
  <si>
    <t>Do đã chọn các bánh xe trên một xe cùng chung một kích thước, nên bánh xe chủ động chính là:</t>
  </si>
  <si>
    <t xml:space="preserve">3.2.2. </t>
  </si>
  <si>
    <r>
      <t xml:space="preserve">[λ] </t>
    </r>
    <r>
      <rPr>
        <sz val="13"/>
        <color rgb="FFFF0000"/>
        <rFont val="Times New Roman"/>
        <family val="1"/>
      </rPr>
      <t>=</t>
    </r>
  </si>
  <si>
    <t>… ÷ …</t>
  </si>
  <si>
    <r>
      <t>r</t>
    </r>
    <r>
      <rPr>
        <vertAlign val="subscript"/>
        <sz val="13"/>
        <color theme="1"/>
        <rFont val="Times New Roman"/>
        <family val="1"/>
      </rPr>
      <t>o</t>
    </r>
    <r>
      <rPr>
        <sz val="13"/>
        <color rgb="FFFF0000"/>
        <rFont val="Times New Roman"/>
        <family val="1"/>
      </rPr>
      <t xml:space="preserve"> =</t>
    </r>
  </si>
  <si>
    <r>
      <t>λ.r</t>
    </r>
    <r>
      <rPr>
        <vertAlign val="subscript"/>
        <sz val="13"/>
        <color theme="1"/>
        <rFont val="Times New Roman"/>
        <family val="1"/>
      </rPr>
      <t>o</t>
    </r>
    <r>
      <rPr>
        <sz val="13"/>
        <color theme="1"/>
        <rFont val="Times New Roman"/>
        <family val="1"/>
      </rPr>
      <t xml:space="preserve"> </t>
    </r>
    <r>
      <rPr>
        <sz val="13"/>
        <color rgb="FFFF0000"/>
        <rFont val="Times New Roman"/>
        <family val="1"/>
      </rPr>
      <t>=</t>
    </r>
  </si>
  <si>
    <t>Điều kiện bám cần thiết của xe</t>
  </si>
  <si>
    <t>thẳng/tăng</t>
  </si>
  <si>
    <r>
      <rPr>
        <sz val="13"/>
        <color theme="1"/>
        <rFont val="Times New Roman"/>
        <family val="1"/>
      </rPr>
      <t>i</t>
    </r>
    <r>
      <rPr>
        <vertAlign val="subscript"/>
        <sz val="13"/>
        <color theme="1"/>
        <rFont val="Times New Roman"/>
        <family val="1"/>
      </rPr>
      <t>hn</t>
    </r>
    <r>
      <rPr>
        <sz val="13"/>
        <color theme="1"/>
        <rFont val="Times New Roman"/>
        <family val="1"/>
      </rPr>
      <t xml:space="preserve"> </t>
    </r>
    <r>
      <rPr>
        <sz val="13"/>
        <color rgb="FFFF0000"/>
        <rFont val="Times New Roman"/>
        <family val="1"/>
      </rPr>
      <t>=</t>
    </r>
  </si>
  <si>
    <r>
      <t>i</t>
    </r>
    <r>
      <rPr>
        <vertAlign val="subscript"/>
        <sz val="13"/>
        <color theme="1"/>
        <rFont val="Times New Roman"/>
        <family val="1"/>
      </rPr>
      <t>pt</t>
    </r>
    <r>
      <rPr>
        <sz val="13"/>
        <color theme="1"/>
        <rFont val="Times New Roman"/>
        <family val="1"/>
      </rPr>
      <t xml:space="preserve"> </t>
    </r>
    <r>
      <rPr>
        <sz val="13"/>
        <color rgb="FFFF0000"/>
        <rFont val="Times New Roman"/>
        <family val="1"/>
      </rPr>
      <t>=</t>
    </r>
  </si>
  <si>
    <r>
      <t xml:space="preserve"> - M = Max(G</t>
    </r>
    <r>
      <rPr>
        <vertAlign val="subscript"/>
        <sz val="13"/>
        <color theme="1"/>
        <rFont val="Times New Roman"/>
        <family val="1"/>
      </rPr>
      <t>wo1</t>
    </r>
    <r>
      <rPr>
        <sz val="13"/>
        <color theme="1"/>
        <rFont val="Times New Roman"/>
        <family val="1"/>
      </rPr>
      <t>, G</t>
    </r>
    <r>
      <rPr>
        <vertAlign val="subscript"/>
        <sz val="13"/>
        <color theme="1"/>
        <rFont val="Times New Roman"/>
        <family val="1"/>
      </rPr>
      <t>w1</t>
    </r>
    <r>
      <rPr>
        <sz val="13"/>
        <color theme="1"/>
        <rFont val="Times New Roman"/>
        <family val="1"/>
      </rPr>
      <t>, G</t>
    </r>
    <r>
      <rPr>
        <vertAlign val="subscript"/>
        <sz val="13"/>
        <color theme="1"/>
        <rFont val="Times New Roman"/>
        <family val="1"/>
      </rPr>
      <t>wo2</t>
    </r>
    <r>
      <rPr>
        <sz val="13"/>
        <color theme="1"/>
        <rFont val="Times New Roman"/>
        <family val="1"/>
      </rPr>
      <t>, và G</t>
    </r>
    <r>
      <rPr>
        <vertAlign val="subscript"/>
        <sz val="13"/>
        <color theme="1"/>
        <rFont val="Times New Roman"/>
        <family val="1"/>
      </rPr>
      <t>w2</t>
    </r>
    <r>
      <rPr>
        <sz val="13"/>
        <color theme="1"/>
        <rFont val="Times New Roman"/>
        <family val="1"/>
      </rPr>
      <t>)</t>
    </r>
  </si>
  <si>
    <t xml:space="preserve"> - Vận tốc lớn nhất thuộc thông số đầu vào</t>
  </si>
  <si>
    <t>Cần:</t>
  </si>
  <si>
    <r>
      <t xml:space="preserve">        n</t>
    </r>
    <r>
      <rPr>
        <vertAlign val="subscript"/>
        <sz val="13"/>
        <color theme="1"/>
        <rFont val="Times New Roman"/>
        <family val="1"/>
      </rPr>
      <t>e</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t>
    </r>
  </si>
  <si>
    <t xml:space="preserve">   Theo thông số đầu vào:</t>
  </si>
  <si>
    <t xml:space="preserve">   Thay các giá trị từ (2.71) và (2.74)</t>
  </si>
  <si>
    <r>
      <t xml:space="preserve">   chọn i</t>
    </r>
    <r>
      <rPr>
        <vertAlign val="subscript"/>
        <sz val="13"/>
        <color theme="1"/>
        <rFont val="Times New Roman"/>
        <family val="1"/>
      </rPr>
      <t>hn</t>
    </r>
    <r>
      <rPr>
        <sz val="13"/>
        <color theme="1"/>
        <rFont val="Times New Roman"/>
        <family val="1"/>
      </rPr>
      <t xml:space="preserve"> là số truyền:</t>
    </r>
  </si>
  <si>
    <r>
      <t xml:space="preserve">   dựa theo </t>
    </r>
    <r>
      <rPr>
        <b/>
        <sz val="13"/>
        <color theme="1"/>
        <rFont val="Times New Roman"/>
        <family val="1"/>
      </rPr>
      <t xml:space="preserve">bảng 12 </t>
    </r>
    <r>
      <rPr>
        <sz val="13"/>
        <color rgb="FFFF0000"/>
        <rFont val="Times New Roman"/>
        <family val="1"/>
      </rPr>
      <t>trang 17</t>
    </r>
    <r>
      <rPr>
        <sz val="13"/>
        <color theme="1"/>
        <rFont val="Times New Roman"/>
        <family val="1"/>
      </rPr>
      <t>, chọn</t>
    </r>
  </si>
  <si>
    <t xml:space="preserve">   và theo (1.26),</t>
  </si>
  <si>
    <r>
      <t>i</t>
    </r>
    <r>
      <rPr>
        <vertAlign val="subscript"/>
        <sz val="13"/>
        <color theme="1"/>
        <rFont val="Times New Roman"/>
        <family val="1"/>
      </rPr>
      <t>hn</t>
    </r>
    <r>
      <rPr>
        <sz val="13"/>
        <color theme="1"/>
        <rFont val="Times New Roman"/>
        <family val="1"/>
      </rPr>
      <t>.i</t>
    </r>
    <r>
      <rPr>
        <vertAlign val="subscript"/>
        <sz val="13"/>
        <color theme="1"/>
        <rFont val="Times New Roman"/>
        <family val="1"/>
      </rPr>
      <t>pt</t>
    </r>
    <r>
      <rPr>
        <sz val="13"/>
        <color theme="1"/>
        <rFont val="Times New Roman"/>
        <family val="1"/>
      </rPr>
      <t xml:space="preserve"> </t>
    </r>
    <r>
      <rPr>
        <sz val="13"/>
        <color rgb="FFFF0000"/>
        <rFont val="Times New Roman"/>
        <family val="1"/>
      </rPr>
      <t>=</t>
    </r>
  </si>
  <si>
    <t>Trong đó, có các thông số là:</t>
  </si>
  <si>
    <r>
      <t xml:space="preserve"> + Biến số: n</t>
    </r>
    <r>
      <rPr>
        <vertAlign val="subscript"/>
        <sz val="13"/>
        <color theme="1"/>
        <rFont val="Times New Roman"/>
        <family val="1"/>
      </rPr>
      <t>e</t>
    </r>
    <r>
      <rPr>
        <sz val="13"/>
        <color theme="1"/>
        <rFont val="Times New Roman"/>
        <family val="1"/>
      </rPr>
      <t>; i</t>
    </r>
    <r>
      <rPr>
        <vertAlign val="subscript"/>
        <sz val="13"/>
        <color theme="1"/>
        <rFont val="Times New Roman"/>
        <family val="1"/>
      </rPr>
      <t>yi</t>
    </r>
  </si>
  <si>
    <r>
      <t>Do đó, để, v</t>
    </r>
    <r>
      <rPr>
        <vertAlign val="subscript"/>
        <sz val="13"/>
        <color theme="1"/>
        <rFont val="Times New Roman"/>
        <family val="1"/>
      </rPr>
      <t>ei</t>
    </r>
    <r>
      <rPr>
        <sz val="13"/>
        <color theme="1"/>
        <rFont val="Times New Roman"/>
        <family val="1"/>
      </rPr>
      <t xml:space="preserve"> → v</t>
    </r>
    <r>
      <rPr>
        <vertAlign val="subscript"/>
        <sz val="13"/>
        <color theme="1"/>
        <rFont val="Times New Roman"/>
        <family val="1"/>
      </rPr>
      <t>max</t>
    </r>
    <r>
      <rPr>
        <sz val="13"/>
        <color theme="1"/>
        <rFont val="Times New Roman"/>
        <family val="1"/>
      </rPr>
      <t xml:space="preserve"> </t>
    </r>
  </si>
  <si>
    <t xml:space="preserve">   Xác định từ biểu thức (2.60)</t>
  </si>
  <si>
    <r>
      <t xml:space="preserve">   n</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N</t>
    </r>
    <r>
      <rPr>
        <sz val="13"/>
        <color theme="1"/>
        <rFont val="Times New Roman"/>
        <family val="1"/>
      </rPr>
      <t>.λ</t>
    </r>
  </si>
  <si>
    <r>
      <t xml:space="preserve">   Theo biểu thức (1.30): i</t>
    </r>
    <r>
      <rPr>
        <vertAlign val="subscript"/>
        <sz val="13"/>
        <color theme="1"/>
        <rFont val="Times New Roman"/>
        <family val="1"/>
      </rPr>
      <t>yi</t>
    </r>
    <r>
      <rPr>
        <sz val="13"/>
        <color theme="1"/>
        <rFont val="Times New Roman"/>
        <family val="1"/>
      </rPr>
      <t xml:space="preserve"> = i</t>
    </r>
    <r>
      <rPr>
        <vertAlign val="subscript"/>
        <sz val="13"/>
        <color theme="1"/>
        <rFont val="Times New Roman"/>
        <family val="1"/>
      </rPr>
      <t>hi</t>
    </r>
    <r>
      <rPr>
        <sz val="13"/>
        <color theme="1"/>
        <rFont val="Times New Roman"/>
        <family val="1"/>
      </rPr>
      <t>.i</t>
    </r>
    <r>
      <rPr>
        <vertAlign val="subscript"/>
        <sz val="13"/>
        <color theme="1"/>
        <rFont val="Times New Roman"/>
        <family val="1"/>
      </rPr>
      <t>pj</t>
    </r>
    <r>
      <rPr>
        <sz val="13"/>
        <color theme="1"/>
        <rFont val="Times New Roman"/>
        <family val="1"/>
      </rPr>
      <t xml:space="preserve"> </t>
    </r>
  </si>
  <si>
    <r>
      <t xml:space="preserve">        i</t>
    </r>
    <r>
      <rPr>
        <vertAlign val="subscript"/>
        <sz val="13"/>
        <color theme="1"/>
        <rFont val="Times New Roman"/>
        <family val="1"/>
      </rPr>
      <t>yi</t>
    </r>
    <r>
      <rPr>
        <sz val="13"/>
        <color theme="1"/>
        <rFont val="Times New Roman"/>
        <family val="1"/>
      </rPr>
      <t xml:space="preserve"> → có giá trị nhỏ nhất, lấy ký hiệu min(i</t>
    </r>
    <r>
      <rPr>
        <vertAlign val="subscript"/>
        <sz val="13"/>
        <color theme="1"/>
        <rFont val="Times New Roman"/>
        <family val="1"/>
      </rPr>
      <t>yi</t>
    </r>
    <r>
      <rPr>
        <sz val="13"/>
        <color theme="1"/>
        <rFont val="Times New Roman"/>
        <family val="1"/>
      </rPr>
      <t>)</t>
    </r>
  </si>
  <si>
    <r>
      <t xml:space="preserve">   vậy, min(i</t>
    </r>
    <r>
      <rPr>
        <vertAlign val="subscript"/>
        <sz val="13"/>
        <color theme="1"/>
        <rFont val="Times New Roman"/>
        <family val="1"/>
      </rPr>
      <t>yi</t>
    </r>
    <r>
      <rPr>
        <sz val="13"/>
        <color theme="1"/>
        <rFont val="Times New Roman"/>
        <family val="1"/>
      </rPr>
      <t>) = i</t>
    </r>
    <r>
      <rPr>
        <vertAlign val="subscript"/>
        <sz val="13"/>
        <color theme="1"/>
        <rFont val="Times New Roman"/>
        <family val="1"/>
      </rPr>
      <t>hn</t>
    </r>
    <r>
      <rPr>
        <sz val="13"/>
        <color theme="1"/>
        <rFont val="Times New Roman"/>
        <family val="1"/>
      </rPr>
      <t>.i</t>
    </r>
    <r>
      <rPr>
        <vertAlign val="subscript"/>
        <sz val="13"/>
        <color theme="1"/>
        <rFont val="Times New Roman"/>
        <family val="1"/>
      </rPr>
      <t>pt</t>
    </r>
  </si>
  <si>
    <r>
      <t>Như vậy, min(i</t>
    </r>
    <r>
      <rPr>
        <vertAlign val="subscript"/>
        <sz val="13"/>
        <color theme="1"/>
        <rFont val="Times New Roman"/>
        <family val="1"/>
      </rPr>
      <t>yi</t>
    </r>
    <r>
      <rPr>
        <sz val="13"/>
        <color theme="1"/>
        <rFont val="Times New Roman"/>
        <family val="1"/>
      </rPr>
      <t>)</t>
    </r>
  </si>
  <si>
    <t>Tỷ số truyền của các tổng thành thuộc cụm “tỷ số truyền không thay đổi” được suy từ (2.84):</t>
  </si>
  <si>
    <r>
      <t>i</t>
    </r>
    <r>
      <rPr>
        <vertAlign val="subscript"/>
        <sz val="13"/>
        <color theme="1"/>
        <rFont val="Times New Roman"/>
        <family val="1"/>
      </rPr>
      <t>n</t>
    </r>
    <r>
      <rPr>
        <sz val="13"/>
        <color theme="1"/>
        <rFont val="Times New Roman"/>
        <family val="1"/>
      </rPr>
      <t xml:space="preserve"> =</t>
    </r>
  </si>
  <si>
    <r>
      <t xml:space="preserve">Với chủng </t>
    </r>
    <r>
      <rPr>
        <sz val="13"/>
        <color rgb="FFFF0000"/>
        <rFont val="Times New Roman"/>
        <family val="1"/>
      </rPr>
      <t>loại</t>
    </r>
  </si>
  <si>
    <t>v/s</t>
  </si>
  <si>
    <r>
      <t>[i</t>
    </r>
    <r>
      <rPr>
        <vertAlign val="subscript"/>
        <sz val="13"/>
        <color theme="1"/>
        <rFont val="Times New Roman"/>
        <family val="1"/>
      </rPr>
      <t>o</t>
    </r>
    <r>
      <rPr>
        <sz val="13"/>
        <color theme="1"/>
        <rFont val="Times New Roman"/>
        <family val="1"/>
      </rPr>
      <t>] =</t>
    </r>
  </si>
  <si>
    <r>
      <t xml:space="preserve">Theo </t>
    </r>
    <r>
      <rPr>
        <b/>
        <sz val="13"/>
        <color theme="1"/>
        <rFont val="Times New Roman"/>
        <family val="1"/>
      </rPr>
      <t>bảng 11</t>
    </r>
    <r>
      <rPr>
        <sz val="13"/>
        <color theme="1"/>
        <rFont val="Times New Roman"/>
        <family val="1"/>
      </rPr>
      <t xml:space="preserve"> trang 16, </t>
    </r>
  </si>
  <si>
    <t>cho thấy:</t>
  </si>
  <si>
    <r>
      <t>Є [i</t>
    </r>
    <r>
      <rPr>
        <vertAlign val="subscript"/>
        <sz val="13"/>
        <color theme="1"/>
        <rFont val="Times New Roman"/>
        <family val="1"/>
      </rPr>
      <t>o</t>
    </r>
    <r>
      <rPr>
        <sz val="13"/>
        <color theme="1"/>
        <rFont val="Times New Roman"/>
        <family val="1"/>
      </rPr>
      <t>] =</t>
    </r>
  </si>
  <si>
    <t>Cần,</t>
  </si>
  <si>
    <r>
      <t>[i</t>
    </r>
    <r>
      <rPr>
        <vertAlign val="subscript"/>
        <sz val="13"/>
        <color theme="1"/>
        <rFont val="Times New Roman"/>
        <family val="1"/>
      </rPr>
      <t>h1</t>
    </r>
    <r>
      <rPr>
        <sz val="13"/>
        <color theme="1"/>
        <rFont val="Times New Roman"/>
        <family val="1"/>
      </rPr>
      <t>] =</t>
    </r>
  </si>
  <si>
    <r>
      <t>Є [i</t>
    </r>
    <r>
      <rPr>
        <vertAlign val="subscript"/>
        <sz val="13"/>
        <color theme="1"/>
        <rFont val="Times New Roman"/>
        <family val="1"/>
      </rPr>
      <t>h1</t>
    </r>
    <r>
      <rPr>
        <sz val="13"/>
        <color theme="1"/>
        <rFont val="Times New Roman"/>
        <family val="1"/>
      </rPr>
      <t>] =</t>
    </r>
  </si>
  <si>
    <r>
      <t>Max(i</t>
    </r>
    <r>
      <rPr>
        <vertAlign val="subscript"/>
        <sz val="13"/>
        <color theme="1"/>
        <rFont val="Times New Roman"/>
        <family val="1"/>
      </rPr>
      <t>yi</t>
    </r>
    <r>
      <rPr>
        <sz val="13"/>
        <color theme="1"/>
        <rFont val="Times New Roman"/>
        <family val="1"/>
      </rPr>
      <t>) =</t>
    </r>
  </si>
  <si>
    <r>
      <t>i</t>
    </r>
    <r>
      <rPr>
        <vertAlign val="subscript"/>
        <sz val="13"/>
        <color theme="1"/>
        <rFont val="Times New Roman"/>
        <family val="1"/>
      </rPr>
      <t>h1</t>
    </r>
    <r>
      <rPr>
        <sz val="13"/>
        <color theme="1"/>
        <rFont val="Times New Roman"/>
        <family val="1"/>
      </rPr>
      <t xml:space="preserve"> = Max(i</t>
    </r>
    <r>
      <rPr>
        <vertAlign val="subscript"/>
        <sz val="13"/>
        <color theme="1"/>
        <rFont val="Times New Roman"/>
        <family val="1"/>
      </rPr>
      <t>yi</t>
    </r>
    <r>
      <rPr>
        <sz val="13"/>
        <color theme="1"/>
        <rFont val="Times New Roman"/>
        <family val="1"/>
      </rPr>
      <t>) =</t>
    </r>
  </si>
  <si>
    <r>
      <t>i</t>
    </r>
    <r>
      <rPr>
        <vertAlign val="subscript"/>
        <sz val="13"/>
        <color theme="1"/>
        <rFont val="Times New Roman"/>
        <family val="1"/>
      </rPr>
      <t>o</t>
    </r>
    <r>
      <rPr>
        <sz val="13"/>
        <color theme="1"/>
        <rFont val="Times New Roman"/>
        <family val="1"/>
      </rPr>
      <t xml:space="preserve"> = i</t>
    </r>
    <r>
      <rPr>
        <vertAlign val="subscript"/>
        <sz val="13"/>
        <color theme="1"/>
        <rFont val="Times New Roman"/>
        <family val="1"/>
      </rPr>
      <t>n</t>
    </r>
    <r>
      <rPr>
        <sz val="13"/>
        <color theme="1"/>
        <rFont val="Times New Roman"/>
        <family val="1"/>
      </rPr>
      <t xml:space="preserve"> </t>
    </r>
    <r>
      <rPr>
        <sz val="13"/>
        <color rgb="FFFF0000"/>
        <rFont val="Times New Roman"/>
        <family val="1"/>
      </rPr>
      <t>=</t>
    </r>
  </si>
  <si>
    <r>
      <t xml:space="preserve">   n</t>
    </r>
    <r>
      <rPr>
        <vertAlign val="subscript"/>
        <sz val="13"/>
        <rFont val="Times New Roman"/>
        <family val="1"/>
      </rPr>
      <t>e</t>
    </r>
    <r>
      <rPr>
        <sz val="13"/>
        <rFont val="Times New Roman"/>
        <family val="1"/>
      </rPr>
      <t xml:space="preserve"> = n</t>
    </r>
    <r>
      <rPr>
        <vertAlign val="subscript"/>
        <sz val="13"/>
        <rFont val="Times New Roman"/>
        <family val="1"/>
      </rPr>
      <t>min</t>
    </r>
    <r>
      <rPr>
        <sz val="13"/>
        <rFont val="Times New Roman"/>
        <family val="1"/>
      </rPr>
      <t xml:space="preserve"> </t>
    </r>
  </si>
  <si>
    <r>
      <t>r</t>
    </r>
    <r>
      <rPr>
        <vertAlign val="subscript"/>
        <sz val="13"/>
        <rFont val="Times New Roman"/>
        <family val="1"/>
      </rPr>
      <t>b</t>
    </r>
    <r>
      <rPr>
        <sz val="13"/>
        <rFont val="Times New Roman"/>
        <family val="1"/>
      </rPr>
      <t xml:space="preserve"> =</t>
    </r>
  </si>
  <si>
    <r>
      <t>i</t>
    </r>
    <r>
      <rPr>
        <vertAlign val="subscript"/>
        <sz val="13"/>
        <rFont val="Times New Roman"/>
        <family val="1"/>
      </rPr>
      <t>n</t>
    </r>
    <r>
      <rPr>
        <sz val="13"/>
        <rFont val="Times New Roman"/>
        <family val="1"/>
      </rPr>
      <t xml:space="preserve"> =</t>
    </r>
  </si>
  <si>
    <r>
      <t>Max(i</t>
    </r>
    <r>
      <rPr>
        <vertAlign val="subscript"/>
        <sz val="13"/>
        <rFont val="Times New Roman"/>
        <family val="1"/>
      </rPr>
      <t>yi</t>
    </r>
    <r>
      <rPr>
        <sz val="13"/>
        <rFont val="Times New Roman"/>
        <family val="1"/>
      </rPr>
      <t>) =</t>
    </r>
  </si>
  <si>
    <r>
      <t>Thay v</t>
    </r>
    <r>
      <rPr>
        <vertAlign val="subscript"/>
        <sz val="13"/>
        <color rgb="FFFF0000"/>
        <rFont val="Times New Roman"/>
        <family val="1"/>
      </rPr>
      <t>ei</t>
    </r>
    <r>
      <rPr>
        <sz val="13"/>
        <color rgb="FFFF0000"/>
        <rFont val="Times New Roman"/>
        <family val="1"/>
      </rPr>
      <t xml:space="preserve"> = v</t>
    </r>
    <r>
      <rPr>
        <vertAlign val="subscript"/>
        <sz val="13"/>
        <color rgb="FFFF0000"/>
        <rFont val="Times New Roman"/>
        <family val="1"/>
      </rPr>
      <t>min</t>
    </r>
    <r>
      <rPr>
        <sz val="13"/>
        <color rgb="FFFF0000"/>
        <rFont val="Times New Roman"/>
        <family val="1"/>
      </rPr>
      <t xml:space="preserve"> thì hàm số (2.84) được viết lại:</t>
    </r>
  </si>
  <si>
    <r>
      <t>v</t>
    </r>
    <r>
      <rPr>
        <vertAlign val="subscript"/>
        <sz val="13"/>
        <rFont val="Times New Roman"/>
        <family val="1"/>
      </rPr>
      <t>min</t>
    </r>
    <r>
      <rPr>
        <sz val="13"/>
        <rFont val="Times New Roman"/>
        <family val="1"/>
      </rPr>
      <t xml:space="preserve">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/[Max(i</t>
    </r>
    <r>
      <rPr>
        <vertAlign val="subscript"/>
        <sz val="13"/>
        <rFont val="Times New Roman"/>
        <family val="1"/>
      </rPr>
      <t>yi</t>
    </r>
    <r>
      <rPr>
        <sz val="13"/>
        <rFont val="Times New Roman"/>
        <family val="1"/>
      </rPr>
      <t>).(i</t>
    </r>
    <r>
      <rPr>
        <vertAlign val="subscript"/>
        <sz val="13"/>
        <rFont val="Times New Roman"/>
        <family val="1"/>
      </rPr>
      <t>n</t>
    </r>
    <r>
      <rPr>
        <sz val="13"/>
        <rFont val="Times New Roman"/>
        <family val="1"/>
      </rPr>
      <t>)]</t>
    </r>
  </si>
  <si>
    <r>
      <t>hay, Max(i</t>
    </r>
    <r>
      <rPr>
        <vertAlign val="subscript"/>
        <sz val="13"/>
        <rFont val="Times New Roman"/>
        <family val="1"/>
      </rPr>
      <t>y</t>
    </r>
    <r>
      <rPr>
        <sz val="13"/>
        <rFont val="Times New Roman"/>
        <family val="1"/>
      </rPr>
      <t>)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/[(v</t>
    </r>
    <r>
      <rPr>
        <vertAlign val="subscript"/>
        <sz val="13"/>
        <rFont val="Times New Roman"/>
        <family val="1"/>
      </rPr>
      <t>min</t>
    </r>
    <r>
      <rPr>
        <sz val="13"/>
        <rFont val="Times New Roman"/>
        <family val="1"/>
      </rPr>
      <t>).(i</t>
    </r>
    <r>
      <rPr>
        <vertAlign val="subscript"/>
        <sz val="13"/>
        <rFont val="Times New Roman"/>
        <family val="1"/>
      </rPr>
      <t>n</t>
    </r>
    <r>
      <rPr>
        <sz val="13"/>
        <rFont val="Times New Roman"/>
        <family val="1"/>
      </rPr>
      <t>)]</t>
    </r>
  </si>
  <si>
    <r>
      <t xml:space="preserve">   i</t>
    </r>
    <r>
      <rPr>
        <vertAlign val="subscript"/>
        <sz val="13"/>
        <rFont val="Times New Roman"/>
        <family val="1"/>
      </rPr>
      <t>yi</t>
    </r>
    <r>
      <rPr>
        <sz val="13"/>
        <rFont val="Times New Roman"/>
        <family val="1"/>
      </rPr>
      <t xml:space="preserve"> → có giá trị lớn nhất, lấy ký hiệu Max(i</t>
    </r>
    <r>
      <rPr>
        <vertAlign val="subscript"/>
        <sz val="13"/>
        <rFont val="Times New Roman"/>
        <family val="1"/>
      </rPr>
      <t>yi</t>
    </r>
    <r>
      <rPr>
        <sz val="13"/>
        <rFont val="Times New Roman"/>
        <family val="1"/>
      </rPr>
      <t>)</t>
    </r>
  </si>
  <si>
    <t xml:space="preserve">   biểu thức (2.59),</t>
  </si>
  <si>
    <r>
      <t xml:space="preserve">   biểu thức (1.30): i</t>
    </r>
    <r>
      <rPr>
        <vertAlign val="subscript"/>
        <sz val="13"/>
        <rFont val="Times New Roman"/>
        <family val="1"/>
      </rPr>
      <t>yi</t>
    </r>
    <r>
      <rPr>
        <sz val="13"/>
        <rFont val="Times New Roman"/>
        <family val="1"/>
      </rPr>
      <t xml:space="preserve"> = i</t>
    </r>
    <r>
      <rPr>
        <vertAlign val="subscript"/>
        <sz val="13"/>
        <rFont val="Times New Roman"/>
        <family val="1"/>
      </rPr>
      <t>hi</t>
    </r>
    <r>
      <rPr>
        <sz val="13"/>
        <rFont val="Times New Roman"/>
        <family val="1"/>
      </rPr>
      <t>.i</t>
    </r>
    <r>
      <rPr>
        <vertAlign val="subscript"/>
        <sz val="13"/>
        <rFont val="Times New Roman"/>
        <family val="1"/>
      </rPr>
      <t>pj</t>
    </r>
    <r>
      <rPr>
        <sz val="13"/>
        <rFont val="Times New Roman"/>
        <family val="1"/>
      </rPr>
      <t xml:space="preserve"> </t>
    </r>
  </si>
  <si>
    <r>
      <t xml:space="preserve">   tương ứng: i</t>
    </r>
    <r>
      <rPr>
        <vertAlign val="subscript"/>
        <sz val="13"/>
        <rFont val="Times New Roman"/>
        <family val="1"/>
      </rPr>
      <t>hi</t>
    </r>
    <r>
      <rPr>
        <sz val="13"/>
        <rFont val="Times New Roman"/>
        <family val="1"/>
      </rPr>
      <t xml:space="preserve"> = i</t>
    </r>
    <r>
      <rPr>
        <vertAlign val="subscript"/>
        <sz val="13"/>
        <rFont val="Times New Roman"/>
        <family val="1"/>
      </rPr>
      <t>h1</t>
    </r>
    <r>
      <rPr>
        <sz val="13"/>
        <rFont val="Times New Roman"/>
        <family val="1"/>
      </rPr>
      <t>, và i</t>
    </r>
    <r>
      <rPr>
        <vertAlign val="subscript"/>
        <sz val="13"/>
        <rFont val="Times New Roman"/>
        <family val="1"/>
      </rPr>
      <t>pj</t>
    </r>
    <r>
      <rPr>
        <sz val="13"/>
        <rFont val="Times New Roman"/>
        <family val="1"/>
      </rPr>
      <t xml:space="preserve"> = i</t>
    </r>
    <r>
      <rPr>
        <vertAlign val="subscript"/>
        <sz val="13"/>
        <rFont val="Times New Roman"/>
        <family val="1"/>
      </rPr>
      <t>pc</t>
    </r>
  </si>
  <si>
    <r>
      <t xml:space="preserve">   để i</t>
    </r>
    <r>
      <rPr>
        <vertAlign val="subscript"/>
        <sz val="13"/>
        <color theme="1"/>
        <rFont val="Times New Roman"/>
        <family val="1"/>
      </rPr>
      <t>yi</t>
    </r>
    <r>
      <rPr>
        <sz val="13"/>
        <color theme="1"/>
        <rFont val="Times New Roman"/>
        <family val="1"/>
      </rPr>
      <t xml:space="preserve"> = i</t>
    </r>
    <r>
      <rPr>
        <vertAlign val="subscript"/>
        <sz val="13"/>
        <color theme="1"/>
        <rFont val="Times New Roman"/>
        <family val="1"/>
      </rPr>
      <t>hi</t>
    </r>
    <r>
      <rPr>
        <sz val="13"/>
        <color theme="1"/>
        <rFont val="Times New Roman"/>
        <family val="1"/>
      </rPr>
      <t>.i</t>
    </r>
    <r>
      <rPr>
        <vertAlign val="subscript"/>
        <sz val="13"/>
        <color theme="1"/>
        <rFont val="Times New Roman"/>
        <family val="1"/>
      </rPr>
      <t>pj</t>
    </r>
    <r>
      <rPr>
        <sz val="13"/>
        <color theme="1"/>
        <rFont val="Times New Roman"/>
        <family val="1"/>
      </rPr>
      <t xml:space="preserve"> = Max(i</t>
    </r>
    <r>
      <rPr>
        <vertAlign val="subscript"/>
        <sz val="13"/>
        <color theme="1"/>
        <rFont val="Times New Roman"/>
        <family val="1"/>
      </rPr>
      <t>yi</t>
    </r>
    <r>
      <rPr>
        <sz val="13"/>
        <color theme="1"/>
        <rFont val="Times New Roman"/>
        <family val="1"/>
      </rPr>
      <t>),</t>
    </r>
  </si>
  <si>
    <t xml:space="preserve">   Bán kính bánh xe chủ động, theo biểu thức (2.83),</t>
  </si>
  <si>
    <t xml:space="preserve">   Số Pi, </t>
  </si>
  <si>
    <t>Cho nên cụm tổng thành “tỷ số truyền thay đổi” chỉ cần hộp số chính, với tỷ số truyền:</t>
  </si>
  <si>
    <t>Xác định các tỷ số truyền trung gian</t>
  </si>
  <si>
    <t>[q] =</t>
  </si>
  <si>
    <t>(... ÷ ...)</t>
  </si>
  <si>
    <t>Є [q] =</t>
  </si>
  <si>
    <r>
      <t>i</t>
    </r>
    <r>
      <rPr>
        <vertAlign val="subscript"/>
        <sz val="13"/>
        <rFont val="Times New Roman"/>
        <family val="1"/>
      </rPr>
      <t>h1</t>
    </r>
    <r>
      <rPr>
        <sz val="13"/>
        <rFont val="Times New Roman"/>
        <family val="1"/>
      </rPr>
      <t xml:space="preserve"> =</t>
    </r>
  </si>
  <si>
    <r>
      <t xml:space="preserve">   i</t>
    </r>
    <r>
      <rPr>
        <vertAlign val="subscript"/>
        <sz val="13"/>
        <rFont val="Times New Roman"/>
        <family val="1"/>
      </rPr>
      <t>h2</t>
    </r>
    <r>
      <rPr>
        <sz val="13"/>
        <rFont val="Times New Roman"/>
        <family val="1"/>
      </rPr>
      <t xml:space="preserve"> = i</t>
    </r>
    <r>
      <rPr>
        <vertAlign val="subscript"/>
        <sz val="13"/>
        <rFont val="Times New Roman"/>
        <family val="1"/>
      </rPr>
      <t>h1</t>
    </r>
    <r>
      <rPr>
        <sz val="13"/>
        <rFont val="Times New Roman"/>
        <family val="1"/>
      </rPr>
      <t>/q</t>
    </r>
  </si>
  <si>
    <r>
      <t>i</t>
    </r>
    <r>
      <rPr>
        <vertAlign val="subscript"/>
        <sz val="13"/>
        <rFont val="Times New Roman"/>
        <family val="1"/>
      </rPr>
      <t>h2</t>
    </r>
    <r>
      <rPr>
        <sz val="13"/>
        <rFont val="Times New Roman"/>
        <family val="1"/>
      </rPr>
      <t>=</t>
    </r>
  </si>
  <si>
    <r>
      <t xml:space="preserve">   i</t>
    </r>
    <r>
      <rPr>
        <vertAlign val="subscript"/>
        <sz val="13"/>
        <rFont val="Times New Roman"/>
        <family val="1"/>
      </rPr>
      <t>h3</t>
    </r>
    <r>
      <rPr>
        <sz val="13"/>
        <rFont val="Times New Roman"/>
        <family val="1"/>
      </rPr>
      <t xml:space="preserve"> = i</t>
    </r>
    <r>
      <rPr>
        <vertAlign val="subscript"/>
        <sz val="13"/>
        <rFont val="Times New Roman"/>
        <family val="1"/>
      </rPr>
      <t>h2</t>
    </r>
    <r>
      <rPr>
        <sz val="13"/>
        <rFont val="Times New Roman"/>
        <family val="1"/>
      </rPr>
      <t>/q</t>
    </r>
  </si>
  <si>
    <r>
      <t>i</t>
    </r>
    <r>
      <rPr>
        <vertAlign val="subscript"/>
        <sz val="13"/>
        <rFont val="Times New Roman"/>
        <family val="1"/>
      </rPr>
      <t>h3</t>
    </r>
    <r>
      <rPr>
        <sz val="13"/>
        <rFont val="Times New Roman"/>
        <family val="1"/>
      </rPr>
      <t xml:space="preserve"> =</t>
    </r>
  </si>
  <si>
    <r>
      <t xml:space="preserve">   i</t>
    </r>
    <r>
      <rPr>
        <vertAlign val="subscript"/>
        <sz val="13"/>
        <rFont val="Times New Roman"/>
        <family val="1"/>
      </rPr>
      <t>h4</t>
    </r>
    <r>
      <rPr>
        <sz val="13"/>
        <rFont val="Times New Roman"/>
        <family val="1"/>
      </rPr>
      <t xml:space="preserve"> = i</t>
    </r>
    <r>
      <rPr>
        <vertAlign val="subscript"/>
        <sz val="13"/>
        <rFont val="Times New Roman"/>
        <family val="1"/>
      </rPr>
      <t>h3</t>
    </r>
    <r>
      <rPr>
        <sz val="13"/>
        <rFont val="Times New Roman"/>
        <family val="1"/>
      </rPr>
      <t>/q</t>
    </r>
  </si>
  <si>
    <r>
      <t xml:space="preserve">   i</t>
    </r>
    <r>
      <rPr>
        <vertAlign val="subscript"/>
        <sz val="13"/>
        <rFont val="Times New Roman"/>
        <family val="1"/>
      </rPr>
      <t>h4</t>
    </r>
    <r>
      <rPr>
        <sz val="13"/>
        <rFont val="Times New Roman"/>
        <family val="1"/>
      </rPr>
      <t xml:space="preserve"> =</t>
    </r>
  </si>
  <si>
    <r>
      <t xml:space="preserve">   i</t>
    </r>
    <r>
      <rPr>
        <vertAlign val="subscript"/>
        <sz val="13"/>
        <rFont val="Times New Roman"/>
        <family val="1"/>
      </rPr>
      <t>h5</t>
    </r>
    <r>
      <rPr>
        <sz val="13"/>
        <rFont val="Times New Roman"/>
        <family val="1"/>
      </rPr>
      <t xml:space="preserve"> = i</t>
    </r>
    <r>
      <rPr>
        <vertAlign val="subscript"/>
        <sz val="13"/>
        <rFont val="Times New Roman"/>
        <family val="1"/>
      </rPr>
      <t>h4</t>
    </r>
    <r>
      <rPr>
        <sz val="13"/>
        <rFont val="Times New Roman"/>
        <family val="1"/>
      </rPr>
      <t>/q</t>
    </r>
  </si>
  <si>
    <r>
      <t>i</t>
    </r>
    <r>
      <rPr>
        <vertAlign val="subscript"/>
        <sz val="13"/>
        <rFont val="Times New Roman"/>
        <family val="1"/>
      </rPr>
      <t>h5</t>
    </r>
    <r>
      <rPr>
        <sz val="13"/>
        <rFont val="Times New Roman"/>
        <family val="1"/>
      </rPr>
      <t xml:space="preserve"> =</t>
    </r>
  </si>
  <si>
    <r>
      <t xml:space="preserve">   i</t>
    </r>
    <r>
      <rPr>
        <vertAlign val="subscript"/>
        <sz val="13"/>
        <rFont val="Times New Roman"/>
        <family val="1"/>
      </rPr>
      <t>h6</t>
    </r>
    <r>
      <rPr>
        <sz val="13"/>
        <rFont val="Times New Roman"/>
        <family val="1"/>
      </rPr>
      <t xml:space="preserve"> = i</t>
    </r>
    <r>
      <rPr>
        <vertAlign val="subscript"/>
        <sz val="13"/>
        <rFont val="Times New Roman"/>
        <family val="1"/>
      </rPr>
      <t>h5</t>
    </r>
    <r>
      <rPr>
        <sz val="13"/>
        <rFont val="Times New Roman"/>
        <family val="1"/>
      </rPr>
      <t>/q</t>
    </r>
  </si>
  <si>
    <r>
      <t>i</t>
    </r>
    <r>
      <rPr>
        <vertAlign val="subscript"/>
        <sz val="13"/>
        <rFont val="Times New Roman"/>
        <family val="1"/>
      </rPr>
      <t>h6</t>
    </r>
    <r>
      <rPr>
        <sz val="13"/>
        <rFont val="Times New Roman"/>
        <family val="1"/>
      </rPr>
      <t xml:space="preserve"> =</t>
    </r>
  </si>
  <si>
    <r>
      <t>q</t>
    </r>
    <r>
      <rPr>
        <vertAlign val="subscript"/>
        <sz val="13"/>
        <rFont val="Times New Roman"/>
        <family val="1"/>
      </rPr>
      <t>sb</t>
    </r>
    <r>
      <rPr>
        <sz val="13"/>
        <rFont val="Times New Roman"/>
        <family val="1"/>
      </rPr>
      <t xml:space="preserve"> =</t>
    </r>
  </si>
  <si>
    <t>hay,</t>
  </si>
  <si>
    <r>
      <t>Chọn sơ bộ cho công bội với ký hiệu: q</t>
    </r>
    <r>
      <rPr>
        <vertAlign val="subscript"/>
        <sz val="13"/>
        <rFont val="Times New Roman"/>
        <family val="1"/>
      </rPr>
      <t>sb</t>
    </r>
  </si>
  <si>
    <t>Tương ứng với:</t>
  </si>
  <si>
    <r>
      <t xml:space="preserve">   q</t>
    </r>
    <r>
      <rPr>
        <vertAlign val="subscript"/>
        <sz val="13"/>
        <rFont val="Times New Roman"/>
        <family val="1"/>
      </rPr>
      <t>sb</t>
    </r>
    <r>
      <rPr>
        <sz val="13"/>
        <rFont val="Times New Roman"/>
        <family val="1"/>
      </rPr>
      <t xml:space="preserve"> – công bội với ký hiệu: </t>
    </r>
  </si>
  <si>
    <r>
      <t xml:space="preserve">   i</t>
    </r>
    <r>
      <rPr>
        <vertAlign val="subscript"/>
        <sz val="13"/>
        <rFont val="Times New Roman"/>
        <family val="1"/>
      </rPr>
      <t>h1</t>
    </r>
    <r>
      <rPr>
        <sz val="13"/>
        <rFont val="Times New Roman"/>
        <family val="1"/>
      </rPr>
      <t xml:space="preserve"> – tỷ số truyền ở tay số 1:</t>
    </r>
  </si>
  <si>
    <r>
      <t>i</t>
    </r>
    <r>
      <rPr>
        <vertAlign val="subscript"/>
        <sz val="13"/>
        <rFont val="Times New Roman"/>
        <family val="1"/>
      </rPr>
      <t>hm</t>
    </r>
    <r>
      <rPr>
        <sz val="13"/>
        <rFont val="Times New Roman"/>
        <family val="1"/>
      </rPr>
      <t xml:space="preserve"> =</t>
    </r>
  </si>
  <si>
    <t>Thay vào, có:</t>
  </si>
  <si>
    <t>vì, m là số nguyên</t>
  </si>
  <si>
    <t>nên chọn:</t>
  </si>
  <si>
    <t>q =</t>
  </si>
  <si>
    <t>Hệ thống tỷ số truyền các số truyền trung gian trong hộp số: "theo cấp số nhân"</t>
  </si>
  <si>
    <t xml:space="preserve"> Xác định công bội "q"</t>
  </si>
  <si>
    <t>4.4.</t>
  </si>
  <si>
    <t>Hệ thống tỷ số truyền các số truyền trung gian trong hộp số: "theo cấp số điều hòa"</t>
  </si>
  <si>
    <t>[a] =</t>
  </si>
  <si>
    <t>Theo cấp số nhân, biểu thức (1.37) có khoảng công bội,</t>
  </si>
  <si>
    <t>Є [a] =</t>
  </si>
  <si>
    <t>Theo cấp số điều hòa, biểu thức (1.37) có khoảng hằng số điều hòa "a",</t>
  </si>
  <si>
    <r>
      <t>Chọn sơ bộ cho hằng số điều hòa với ký hiệu: a</t>
    </r>
    <r>
      <rPr>
        <vertAlign val="subscript"/>
        <sz val="13"/>
        <rFont val="Times New Roman"/>
        <family val="1"/>
      </rPr>
      <t>sb</t>
    </r>
  </si>
  <si>
    <r>
      <t>a</t>
    </r>
    <r>
      <rPr>
        <vertAlign val="subscript"/>
        <sz val="13"/>
        <rFont val="Times New Roman"/>
        <family val="1"/>
      </rPr>
      <t>sb</t>
    </r>
    <r>
      <rPr>
        <sz val="13"/>
        <rFont val="Times New Roman"/>
        <family val="1"/>
      </rPr>
      <t xml:space="preserve"> =</t>
    </r>
  </si>
  <si>
    <t>gọi, m = (n – 1) thứ tự tay số truyền kề cận phía trước n, và m là số truyền thẳng, nên:</t>
  </si>
  <si>
    <r>
      <t>Tay số truyền thứ m được tính theo q</t>
    </r>
    <r>
      <rPr>
        <vertAlign val="subscript"/>
        <sz val="13"/>
        <rFont val="Times New Roman"/>
        <family val="1"/>
      </rPr>
      <t>sb</t>
    </r>
    <r>
      <rPr>
        <sz val="13"/>
        <rFont val="Times New Roman"/>
        <family val="1"/>
      </rPr>
      <t xml:space="preserve"> bằng biểu thức (1.38)</t>
    </r>
  </si>
  <si>
    <t>gọi, m = (n – 1) thứ tự tay số truyền kề cận phía trước n, và m là số truyền thẳng:</t>
  </si>
  <si>
    <r>
      <t xml:space="preserve">   a</t>
    </r>
    <r>
      <rPr>
        <vertAlign val="subscript"/>
        <sz val="13"/>
        <rFont val="Times New Roman"/>
        <family val="1"/>
      </rPr>
      <t>sb</t>
    </r>
    <r>
      <rPr>
        <sz val="13"/>
        <rFont val="Times New Roman"/>
        <family val="1"/>
      </rPr>
      <t xml:space="preserve"> – công bội với ký hiệu: </t>
    </r>
  </si>
  <si>
    <r>
      <t xml:space="preserve">   m = [((i</t>
    </r>
    <r>
      <rPr>
        <vertAlign val="subscript"/>
        <sz val="13"/>
        <color theme="1"/>
        <rFont val="Times New Roman"/>
        <family val="1"/>
      </rPr>
      <t>h1</t>
    </r>
    <r>
      <rPr>
        <sz val="13"/>
        <color theme="1"/>
        <rFont val="Times New Roman"/>
        <family val="1"/>
      </rPr>
      <t>/i</t>
    </r>
    <r>
      <rPr>
        <vertAlign val="subscript"/>
        <sz val="13"/>
        <color theme="1"/>
        <rFont val="Times New Roman"/>
        <family val="1"/>
      </rPr>
      <t>hm</t>
    </r>
    <r>
      <rPr>
        <sz val="13"/>
        <color theme="1"/>
        <rFont val="Times New Roman"/>
        <family val="1"/>
      </rPr>
      <t>) – 1)/(a.i</t>
    </r>
    <r>
      <rPr>
        <vertAlign val="subscript"/>
        <sz val="13"/>
        <color theme="1"/>
        <rFont val="Times New Roman"/>
        <family val="1"/>
      </rPr>
      <t>h1</t>
    </r>
    <r>
      <rPr>
        <sz val="13"/>
        <color theme="1"/>
        <rFont val="Times New Roman"/>
        <family val="1"/>
      </rPr>
      <t>)]+1</t>
    </r>
  </si>
  <si>
    <r>
      <t xml:space="preserve">   i</t>
    </r>
    <r>
      <rPr>
        <vertAlign val="subscript"/>
        <sz val="13"/>
        <rFont val="Times New Roman"/>
        <family val="1"/>
      </rPr>
      <t>h1</t>
    </r>
    <r>
      <rPr>
        <sz val="13"/>
        <rFont val="Times New Roman"/>
        <family val="1"/>
      </rPr>
      <t xml:space="preserve"> – tỷ số truyền ở tay số 1,</t>
    </r>
  </si>
  <si>
    <t>được xác định theo biểu thức (1.39):</t>
  </si>
  <si>
    <t xml:space="preserve">   - Hằng số điều hòa, </t>
  </si>
  <si>
    <t xml:space="preserve">   - Tỷ số truyền ở tay số 1,</t>
  </si>
  <si>
    <t xml:space="preserve">   Số lượng tay số truyền ở số truyền thẳng,</t>
  </si>
  <si>
    <t xml:space="preserve">   - Số lượng tay số truyền ở số truyền thẳng,</t>
  </si>
  <si>
    <t xml:space="preserve">Các thống số để tính toán hệ thống tỷ số truyền trung gian trong hộp số: </t>
  </si>
  <si>
    <t xml:space="preserve"> + Tỷ số truyền ở tay số 2,</t>
  </si>
  <si>
    <t xml:space="preserve"> + Tỷ số truyền ở tay số 3,</t>
  </si>
  <si>
    <t xml:space="preserve"> + Tỷ số truyền ở tay số 4, tay số truyền thẳng:</t>
  </si>
  <si>
    <t xml:space="preserve"> + Tay số truyền tăng, hay tỷ số truyền ở tay số 5, </t>
  </si>
  <si>
    <t xml:space="preserve"> + Tỷ số truyền ở tay số 5, tay số truyền thẳng:</t>
  </si>
  <si>
    <t xml:space="preserve"> + Tay số truyền tăng, hay tỷ số truyền ở tay số 6, </t>
  </si>
  <si>
    <t xml:space="preserve"> + Tỷ số truyền ở tay số 4,</t>
  </si>
  <si>
    <t xml:space="preserve">  + Tỷ số truyền ở tay số 2,</t>
  </si>
  <si>
    <t xml:space="preserve">   - Công bội, </t>
  </si>
  <si>
    <t>4.4.1.</t>
  </si>
  <si>
    <t>Số lượng tay số truyền ứng với tay số truyền thẳng</t>
  </si>
  <si>
    <t xml:space="preserve">Như vậy, </t>
  </si>
  <si>
    <t xml:space="preserve">Như vậy, chọn số lượng tay số truyền ứng với tay số truyền thẳng, </t>
  </si>
  <si>
    <r>
      <t>Tay số truyền thứ m (hay tay số truyền thẳng) được tính theo a</t>
    </r>
    <r>
      <rPr>
        <vertAlign val="subscript"/>
        <sz val="13"/>
        <rFont val="Times New Roman"/>
        <family val="1"/>
      </rPr>
      <t>sb</t>
    </r>
    <r>
      <rPr>
        <sz val="13"/>
        <rFont val="Times New Roman"/>
        <family val="1"/>
      </rPr>
      <t xml:space="preserve"> bằng biểu thức (1.38)</t>
    </r>
  </si>
  <si>
    <t>vì, m là số nguyên, nên chọn:</t>
  </si>
  <si>
    <t xml:space="preserve"> Xác định hằng số điều hòa "a" tương ứng</t>
  </si>
  <si>
    <t>Hằng số điều hòa "a", ứng với:</t>
  </si>
  <si>
    <r>
      <t xml:space="preserve">   i</t>
    </r>
    <r>
      <rPr>
        <vertAlign val="subscript"/>
        <sz val="13"/>
        <rFont val="Times New Roman"/>
        <family val="1"/>
      </rPr>
      <t>hm</t>
    </r>
    <r>
      <rPr>
        <sz val="13"/>
        <rFont val="Times New Roman"/>
        <family val="1"/>
      </rPr>
      <t xml:space="preserve"> – tỷ số truyền ở tay số m hay tay số truyền thẳng,</t>
    </r>
  </si>
  <si>
    <t>4.4.2.</t>
  </si>
  <si>
    <t>4.4.3.</t>
  </si>
  <si>
    <t>(1.2 ÷ 1.3)</t>
  </si>
  <si>
    <t xml:space="preserve"> Chọn,</t>
  </si>
  <si>
    <t>Giá trị tỷ số truyền tay số lùi</t>
  </si>
  <si>
    <t xml:space="preserve"> [a] – khoảng tham số cho tỷ số truyền ở tay số lùi, </t>
  </si>
  <si>
    <t xml:space="preserve"> Tỷ số truyền ở tay số 1, </t>
  </si>
  <si>
    <t xml:space="preserve"> Khoảng tham số cho tỷ số truyền ở tay số lùi, theo biểu thức (1.40),</t>
  </si>
  <si>
    <r>
      <t>a={[(i</t>
    </r>
    <r>
      <rPr>
        <vertAlign val="subscript"/>
        <sz val="13"/>
        <rFont val="Times New Roman"/>
        <family val="1"/>
      </rPr>
      <t>h1</t>
    </r>
    <r>
      <rPr>
        <sz val="13"/>
        <rFont val="Times New Roman"/>
        <family val="1"/>
      </rPr>
      <t>/i</t>
    </r>
    <r>
      <rPr>
        <vertAlign val="subscript"/>
        <sz val="13"/>
        <rFont val="Times New Roman"/>
        <family val="1"/>
      </rPr>
      <t>hm</t>
    </r>
    <r>
      <rPr>
        <sz val="13"/>
        <rFont val="Times New Roman"/>
        <family val="1"/>
      </rPr>
      <t>)-1]/(m-1)}/i</t>
    </r>
    <r>
      <rPr>
        <vertAlign val="subscript"/>
        <sz val="13"/>
        <rFont val="Times New Roman"/>
        <family val="1"/>
      </rPr>
      <t>h1</t>
    </r>
  </si>
  <si>
    <r>
      <t xml:space="preserve">   i</t>
    </r>
    <r>
      <rPr>
        <vertAlign val="subscript"/>
        <sz val="13"/>
        <rFont val="Times New Roman"/>
        <family val="1"/>
      </rPr>
      <t>h2</t>
    </r>
    <r>
      <rPr>
        <sz val="13"/>
        <rFont val="Times New Roman"/>
        <family val="1"/>
      </rPr>
      <t xml:space="preserve"> = i</t>
    </r>
    <r>
      <rPr>
        <vertAlign val="subscript"/>
        <sz val="13"/>
        <rFont val="Times New Roman"/>
        <family val="1"/>
      </rPr>
      <t>h1</t>
    </r>
    <r>
      <rPr>
        <sz val="13"/>
        <rFont val="Times New Roman"/>
        <family val="1"/>
      </rPr>
      <t>/(1+a.i</t>
    </r>
    <r>
      <rPr>
        <vertAlign val="subscript"/>
        <sz val="13"/>
        <rFont val="Times New Roman"/>
        <family val="1"/>
      </rPr>
      <t>h1</t>
    </r>
    <r>
      <rPr>
        <sz val="13"/>
        <rFont val="Times New Roman"/>
        <family val="1"/>
      </rPr>
      <t>)</t>
    </r>
  </si>
  <si>
    <r>
      <t>i</t>
    </r>
    <r>
      <rPr>
        <vertAlign val="subscript"/>
        <sz val="13"/>
        <rFont val="Times New Roman"/>
        <family val="1"/>
      </rPr>
      <t>h2</t>
    </r>
    <r>
      <rPr>
        <sz val="13"/>
        <rFont val="Times New Roman"/>
        <family val="1"/>
      </rPr>
      <t xml:space="preserve"> =</t>
    </r>
  </si>
  <si>
    <r>
      <t>i</t>
    </r>
    <r>
      <rPr>
        <vertAlign val="subscript"/>
        <sz val="13"/>
        <rFont val="Times New Roman"/>
        <family val="1"/>
      </rPr>
      <t>h3</t>
    </r>
    <r>
      <rPr>
        <sz val="13"/>
        <rFont val="Times New Roman"/>
        <family val="1"/>
      </rPr>
      <t xml:space="preserve"> = i</t>
    </r>
    <r>
      <rPr>
        <vertAlign val="subscript"/>
        <sz val="13"/>
        <rFont val="Times New Roman"/>
        <family val="1"/>
      </rPr>
      <t>h1</t>
    </r>
    <r>
      <rPr>
        <sz val="13"/>
        <rFont val="Times New Roman"/>
        <family val="1"/>
      </rPr>
      <t>/(1+2.a.i</t>
    </r>
    <r>
      <rPr>
        <vertAlign val="subscript"/>
        <sz val="13"/>
        <rFont val="Times New Roman"/>
        <family val="1"/>
      </rPr>
      <t>h1</t>
    </r>
    <r>
      <rPr>
        <sz val="13"/>
        <rFont val="Times New Roman"/>
        <family val="1"/>
      </rPr>
      <t>)</t>
    </r>
  </si>
  <si>
    <r>
      <t>i</t>
    </r>
    <r>
      <rPr>
        <vertAlign val="subscript"/>
        <sz val="13"/>
        <rFont val="Times New Roman"/>
        <family val="1"/>
      </rPr>
      <t>h4</t>
    </r>
    <r>
      <rPr>
        <sz val="13"/>
        <rFont val="Times New Roman"/>
        <family val="1"/>
      </rPr>
      <t xml:space="preserve"> = i</t>
    </r>
    <r>
      <rPr>
        <vertAlign val="subscript"/>
        <sz val="13"/>
        <rFont val="Times New Roman"/>
        <family val="1"/>
      </rPr>
      <t>h1</t>
    </r>
    <r>
      <rPr>
        <sz val="13"/>
        <rFont val="Times New Roman"/>
        <family val="1"/>
      </rPr>
      <t>/(1+3.a.i</t>
    </r>
    <r>
      <rPr>
        <vertAlign val="subscript"/>
        <sz val="13"/>
        <rFont val="Times New Roman"/>
        <family val="1"/>
      </rPr>
      <t>h1</t>
    </r>
    <r>
      <rPr>
        <sz val="13"/>
        <rFont val="Times New Roman"/>
        <family val="1"/>
      </rPr>
      <t>)</t>
    </r>
  </si>
  <si>
    <r>
      <t>i</t>
    </r>
    <r>
      <rPr>
        <vertAlign val="subscript"/>
        <sz val="13"/>
        <rFont val="Times New Roman"/>
        <family val="1"/>
      </rPr>
      <t>h4</t>
    </r>
    <r>
      <rPr>
        <sz val="13"/>
        <rFont val="Times New Roman"/>
        <family val="1"/>
      </rPr>
      <t xml:space="preserve"> =</t>
    </r>
  </si>
  <si>
    <r>
      <t>i</t>
    </r>
    <r>
      <rPr>
        <vertAlign val="subscript"/>
        <sz val="13"/>
        <rFont val="Times New Roman"/>
        <family val="1"/>
      </rPr>
      <t>h5</t>
    </r>
    <r>
      <rPr>
        <sz val="13"/>
        <rFont val="Times New Roman"/>
        <family val="1"/>
      </rPr>
      <t xml:space="preserve"> = i</t>
    </r>
    <r>
      <rPr>
        <vertAlign val="subscript"/>
        <sz val="13"/>
        <rFont val="Times New Roman"/>
        <family val="1"/>
      </rPr>
      <t>h1</t>
    </r>
    <r>
      <rPr>
        <sz val="13"/>
        <rFont val="Times New Roman"/>
        <family val="1"/>
      </rPr>
      <t>/(1+4.a.i</t>
    </r>
    <r>
      <rPr>
        <vertAlign val="subscript"/>
        <sz val="13"/>
        <rFont val="Times New Roman"/>
        <family val="1"/>
      </rPr>
      <t>h1</t>
    </r>
    <r>
      <rPr>
        <sz val="13"/>
        <rFont val="Times New Roman"/>
        <family val="1"/>
      </rPr>
      <t>)</t>
    </r>
  </si>
  <si>
    <r>
      <t>Tỷ số truyền ở số lùi, i</t>
    </r>
    <r>
      <rPr>
        <vertAlign val="subscript"/>
        <sz val="13"/>
        <rFont val="Times New Roman"/>
        <family val="1"/>
      </rPr>
      <t>lui</t>
    </r>
    <r>
      <rPr>
        <sz val="13"/>
        <rFont val="Times New Roman"/>
        <family val="1"/>
      </rPr>
      <t xml:space="preserve"> = [a].i</t>
    </r>
    <r>
      <rPr>
        <vertAlign val="subscript"/>
        <sz val="13"/>
        <rFont val="Times New Roman"/>
        <family val="1"/>
      </rPr>
      <t>h1</t>
    </r>
  </si>
  <si>
    <r>
      <t xml:space="preserve"> i</t>
    </r>
    <r>
      <rPr>
        <vertAlign val="subscript"/>
        <sz val="13"/>
        <rFont val="Times New Roman"/>
        <family val="1"/>
      </rPr>
      <t>h1</t>
    </r>
    <r>
      <rPr>
        <sz val="13"/>
        <rFont val="Times New Roman"/>
        <family val="1"/>
      </rPr>
      <t xml:space="preserve"> – tỷ số truyền ở tay số 1, </t>
    </r>
  </si>
  <si>
    <r>
      <t>i</t>
    </r>
    <r>
      <rPr>
        <vertAlign val="subscript"/>
        <sz val="13"/>
        <rFont val="Times New Roman"/>
        <family val="1"/>
      </rPr>
      <t>lui</t>
    </r>
    <r>
      <rPr>
        <sz val="13"/>
        <rFont val="Times New Roman"/>
        <family val="1"/>
      </rPr>
      <t xml:space="preserve"> =</t>
    </r>
  </si>
  <si>
    <t xml:space="preserve">Các thông số để tính toán hệ thống tỷ số truyền trung gian trong hộp số: </t>
  </si>
  <si>
    <r>
      <t>Xác định công bội “q”</t>
    </r>
    <r>
      <rPr>
        <sz val="13"/>
        <color theme="1"/>
        <rFont val="Times New Roman"/>
        <family val="1"/>
      </rPr>
      <t xml:space="preserve"> </t>
    </r>
    <r>
      <rPr>
        <b/>
        <i/>
        <sz val="13"/>
        <color theme="1"/>
        <rFont val="Times New Roman"/>
        <family val="1"/>
      </rPr>
      <t>tương ứng</t>
    </r>
  </si>
  <si>
    <t>Công bội “q”, ứng với:</t>
  </si>
  <si>
    <r>
      <t>q</t>
    </r>
    <r>
      <rPr>
        <vertAlign val="superscript"/>
        <sz val="13"/>
        <color theme="1"/>
        <rFont val="Times New Roman"/>
        <family val="1"/>
      </rPr>
      <t>(m-1)</t>
    </r>
    <r>
      <rPr>
        <sz val="13"/>
        <color theme="1"/>
        <rFont val="Times New Roman"/>
        <family val="1"/>
      </rPr>
      <t xml:space="preserve"> = (i</t>
    </r>
    <r>
      <rPr>
        <vertAlign val="subscript"/>
        <sz val="13"/>
        <color theme="1"/>
        <rFont val="Times New Roman"/>
        <family val="1"/>
      </rPr>
      <t>h1</t>
    </r>
    <r>
      <rPr>
        <sz val="13"/>
        <color theme="1"/>
        <rFont val="Times New Roman"/>
        <family val="1"/>
      </rPr>
      <t>/i</t>
    </r>
    <r>
      <rPr>
        <vertAlign val="subscript"/>
        <sz val="13"/>
        <color theme="1"/>
        <rFont val="Times New Roman"/>
        <family val="1"/>
      </rPr>
      <t>hm</t>
    </r>
    <r>
      <rPr>
        <sz val="13"/>
        <color theme="1"/>
        <rFont val="Times New Roman"/>
        <family val="1"/>
      </rPr>
      <t>)</t>
    </r>
  </si>
  <si>
    <t xml:space="preserve">Số lượng tay số truyền cho đến số truyền thẳng, </t>
  </si>
  <si>
    <r>
      <t xml:space="preserve">   i</t>
    </r>
    <r>
      <rPr>
        <vertAlign val="subscript"/>
        <sz val="13"/>
        <color theme="1"/>
        <rFont val="Times New Roman"/>
        <family val="1"/>
      </rPr>
      <t>h1</t>
    </r>
    <r>
      <rPr>
        <sz val="13"/>
        <color theme="1"/>
        <rFont val="Times New Roman"/>
        <family val="1"/>
      </rPr>
      <t xml:space="preserve"> – tỷ số truyền ở tay số 1, </t>
    </r>
  </si>
  <si>
    <r>
      <t xml:space="preserve">   i</t>
    </r>
    <r>
      <rPr>
        <vertAlign val="subscript"/>
        <sz val="13"/>
        <color theme="1"/>
        <rFont val="Times New Roman"/>
        <family val="1"/>
      </rPr>
      <t>hm</t>
    </r>
    <r>
      <rPr>
        <sz val="13"/>
        <color theme="1"/>
        <rFont val="Times New Roman"/>
        <family val="1"/>
      </rPr>
      <t xml:space="preserve"> – tỷ số truyền ở tay số m hay tay số truyền thẳng, </t>
    </r>
  </si>
  <si>
    <t xml:space="preserve">Được xác đinh theo biểu thức (1.39): </t>
  </si>
  <si>
    <t>MOMENT VÀ LỰC</t>
  </si>
  <si>
    <t>5.1.</t>
  </si>
  <si>
    <r>
      <t>Theo thực nghiệm S.R.Lay Decman (công thức (1.9)), công suất ĐCĐT (N</t>
    </r>
    <r>
      <rPr>
        <vertAlign val="subscript"/>
        <sz val="13"/>
        <color theme="1"/>
        <rFont val="Times New Roman"/>
        <family val="1"/>
      </rPr>
      <t>e</t>
    </r>
    <r>
      <rPr>
        <sz val="13"/>
        <color theme="1"/>
        <rFont val="Times New Roman"/>
        <family val="1"/>
      </rPr>
      <t>) ứng với từng số vòng (n</t>
    </r>
    <r>
      <rPr>
        <vertAlign val="subscript"/>
        <sz val="13"/>
        <color theme="1"/>
        <rFont val="Times New Roman"/>
        <family val="1"/>
      </rPr>
      <t>e</t>
    </r>
    <r>
      <rPr>
        <sz val="13"/>
        <color theme="1"/>
        <rFont val="Times New Roman"/>
        <family val="1"/>
      </rPr>
      <t>) được xác định bởi hàm số:</t>
    </r>
  </si>
  <si>
    <r>
      <t>N</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t>
    </r>
  </si>
  <si>
    <r>
      <t>M</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e</t>
    </r>
    <r>
      <rPr>
        <sz val="13"/>
        <color theme="1"/>
        <rFont val="Times New Roman"/>
        <family val="1"/>
      </rPr>
      <t>/n</t>
    </r>
    <r>
      <rPr>
        <vertAlign val="subscript"/>
        <sz val="13"/>
        <color theme="1"/>
        <rFont val="Times New Roman"/>
        <family val="1"/>
      </rPr>
      <t>e</t>
    </r>
    <r>
      <rPr>
        <sz val="13"/>
        <color theme="1"/>
        <rFont val="Times New Roman"/>
        <family val="1"/>
      </rPr>
      <t xml:space="preserve"> </t>
    </r>
  </si>
  <si>
    <t>Mô men xoắn trục khuỷu động cơ</t>
  </si>
  <si>
    <r>
      <t>N</t>
    </r>
    <r>
      <rPr>
        <vertAlign val="subscript"/>
        <sz val="13"/>
        <color theme="1"/>
        <rFont val="Times New Roman"/>
        <family val="1"/>
      </rPr>
      <t>max</t>
    </r>
    <r>
      <rPr>
        <sz val="13"/>
        <color theme="1"/>
        <rFont val="Times New Roman"/>
        <family val="1"/>
      </rPr>
      <t xml:space="preserve"> – công suất lớn nhất của ĐCĐT, v/p;</t>
    </r>
  </si>
  <si>
    <r>
      <t>n</t>
    </r>
    <r>
      <rPr>
        <vertAlign val="subscript"/>
        <sz val="13"/>
        <color theme="1"/>
        <rFont val="Times New Roman"/>
        <family val="1"/>
      </rPr>
      <t>N</t>
    </r>
    <r>
      <rPr>
        <sz val="13"/>
        <color theme="1"/>
        <rFont val="Times New Roman"/>
        <family val="1"/>
      </rPr>
      <t xml:space="preserve"> – số vòng quay ứng với công suất lớn nhất, v/p;</t>
    </r>
  </si>
  <si>
    <r>
      <t>n</t>
    </r>
    <r>
      <rPr>
        <vertAlign val="subscript"/>
        <sz val="13"/>
        <color theme="1"/>
        <rFont val="Times New Roman"/>
        <family val="1"/>
      </rPr>
      <t>max</t>
    </r>
    <r>
      <rPr>
        <sz val="13"/>
        <color theme="1"/>
        <rFont val="Times New Roman"/>
        <family val="1"/>
      </rPr>
      <t xml:space="preserve"> – số vòng quay lớn nhất, v/p;</t>
    </r>
  </si>
  <si>
    <t>a, b, c – hệ số thực nghiệm.</t>
  </si>
  <si>
    <r>
      <t>n</t>
    </r>
    <r>
      <rPr>
        <vertAlign val="subscript"/>
        <sz val="13"/>
        <color theme="1"/>
        <rFont val="Times New Roman"/>
        <family val="1"/>
      </rPr>
      <t>e</t>
    </r>
    <r>
      <rPr>
        <sz val="13"/>
        <color theme="1"/>
        <rFont val="Times New Roman"/>
        <family val="1"/>
      </rPr>
      <t xml:space="preserve"> – số vòng quay trục khuỷu động cơ, v/p;</t>
    </r>
  </si>
  <si>
    <r>
      <t>n</t>
    </r>
    <r>
      <rPr>
        <vertAlign val="subscript"/>
        <sz val="13"/>
        <color theme="1"/>
        <rFont val="Times New Roman"/>
        <family val="1"/>
      </rPr>
      <t>N</t>
    </r>
    <r>
      <rPr>
        <sz val="13"/>
        <color theme="1"/>
        <rFont val="Times New Roman"/>
        <family val="1"/>
      </rPr>
      <t xml:space="preserve"> =</t>
    </r>
  </si>
  <si>
    <r>
      <t>n</t>
    </r>
    <r>
      <rPr>
        <vertAlign val="subscript"/>
        <sz val="13"/>
        <color theme="1"/>
        <rFont val="Times New Roman"/>
        <family val="1"/>
      </rPr>
      <t>max</t>
    </r>
    <r>
      <rPr>
        <sz val="13"/>
        <color theme="1"/>
        <rFont val="Times New Roman"/>
        <family val="1"/>
      </rPr>
      <t xml:space="preserve"> =λ.n</t>
    </r>
    <r>
      <rPr>
        <vertAlign val="subscript"/>
        <sz val="13"/>
        <color theme="1"/>
        <rFont val="Times New Roman"/>
        <family val="1"/>
      </rPr>
      <t>N</t>
    </r>
    <r>
      <rPr>
        <sz val="13"/>
        <color theme="1"/>
        <rFont val="Times New Roman"/>
        <family val="1"/>
      </rPr>
      <t>=</t>
    </r>
  </si>
  <si>
    <r>
      <t>(</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t>
    </r>
  </si>
  <si>
    <r>
      <t xml:space="preserve"> + Hằng số: 2; π; r</t>
    </r>
    <r>
      <rPr>
        <vertAlign val="subscript"/>
        <sz val="13"/>
        <color theme="1"/>
        <rFont val="Times New Roman"/>
        <family val="1"/>
      </rPr>
      <t>b</t>
    </r>
    <r>
      <rPr>
        <sz val="13"/>
        <color theme="1"/>
        <rFont val="Times New Roman"/>
        <family val="1"/>
      </rPr>
      <t>; i</t>
    </r>
    <r>
      <rPr>
        <vertAlign val="subscript"/>
        <sz val="13"/>
        <color theme="1"/>
        <rFont val="Times New Roman"/>
        <family val="1"/>
      </rPr>
      <t>n</t>
    </r>
    <r>
      <rPr>
        <sz val="13"/>
        <color theme="1"/>
        <rFont val="Times New Roman"/>
        <family val="1"/>
      </rPr>
      <t xml:space="preserve"> </t>
    </r>
  </si>
  <si>
    <r>
      <t xml:space="preserve">   i</t>
    </r>
    <r>
      <rPr>
        <vertAlign val="subscript"/>
        <sz val="13"/>
        <rFont val="Times New Roman"/>
        <family val="1"/>
      </rPr>
      <t>hm</t>
    </r>
    <r>
      <rPr>
        <sz val="13"/>
        <rFont val="Times New Roman"/>
        <family val="1"/>
      </rPr>
      <t xml:space="preserve"> – tỷ số truyền ở tay số m,</t>
    </r>
  </si>
  <si>
    <r>
      <t xml:space="preserve">   m = log</t>
    </r>
    <r>
      <rPr>
        <vertAlign val="subscript"/>
        <sz val="13"/>
        <rFont val="Times New Roman"/>
        <family val="1"/>
      </rPr>
      <t>qsb</t>
    </r>
    <r>
      <rPr>
        <sz val="13"/>
        <rFont val="Times New Roman"/>
        <family val="1"/>
      </rPr>
      <t>(i</t>
    </r>
    <r>
      <rPr>
        <vertAlign val="subscript"/>
        <sz val="13"/>
        <rFont val="Times New Roman"/>
        <family val="1"/>
      </rPr>
      <t>h1</t>
    </r>
    <r>
      <rPr>
        <sz val="13"/>
        <rFont val="Times New Roman"/>
        <family val="1"/>
      </rPr>
      <t>/i</t>
    </r>
    <r>
      <rPr>
        <vertAlign val="subscript"/>
        <sz val="13"/>
        <rFont val="Times New Roman"/>
        <family val="1"/>
      </rPr>
      <t>hm</t>
    </r>
    <r>
      <rPr>
        <sz val="13"/>
        <rFont val="Times New Roman"/>
        <family val="1"/>
      </rPr>
      <t>) +1</t>
    </r>
  </si>
  <si>
    <t xml:space="preserve">   m =</t>
  </si>
  <si>
    <t>.2.89</t>
  </si>
  <si>
    <t>.2.90</t>
  </si>
  <si>
    <t>.2.91</t>
  </si>
  <si>
    <t>.2.93</t>
  </si>
  <si>
    <t>.2.94</t>
  </si>
  <si>
    <t>.2.95</t>
  </si>
  <si>
    <t>.2.92</t>
  </si>
  <si>
    <t>.2.96</t>
  </si>
  <si>
    <t>5.2.</t>
  </si>
  <si>
    <t>Lực</t>
  </si>
  <si>
    <t>5.2.1.</t>
  </si>
  <si>
    <t>Lực kéo</t>
  </si>
  <si>
    <r>
      <t>Theo biểu thức (1.43), mô men xoắn M</t>
    </r>
    <r>
      <rPr>
        <vertAlign val="subscript"/>
        <sz val="13"/>
        <color theme="1"/>
        <rFont val="Times New Roman"/>
        <family val="1"/>
      </rPr>
      <t>e</t>
    </r>
    <r>
      <rPr>
        <sz val="13"/>
        <color theme="1"/>
        <rFont val="Times New Roman"/>
        <family val="1"/>
      </rPr>
      <t xml:space="preserve"> của động cơ đốt trong được xác định theo biểu thức:</t>
    </r>
  </si>
  <si>
    <t>Với các thông số có đơn vị tính tương ứng:</t>
  </si>
  <si>
    <r>
      <t>M</t>
    </r>
    <r>
      <rPr>
        <vertAlign val="subscript"/>
        <sz val="13"/>
        <color theme="1"/>
        <rFont val="Times New Roman"/>
        <family val="1"/>
      </rPr>
      <t>e</t>
    </r>
    <r>
      <rPr>
        <sz val="13"/>
        <color theme="1"/>
        <rFont val="Times New Roman"/>
        <family val="1"/>
      </rPr>
      <t xml:space="preserve"> – mô men xoắn động cơ, có đơn vị tính là: N.m;</t>
    </r>
  </si>
  <si>
    <r>
      <t>N</t>
    </r>
    <r>
      <rPr>
        <vertAlign val="subscript"/>
        <sz val="13"/>
        <color theme="1"/>
        <rFont val="Times New Roman"/>
        <family val="1"/>
      </rPr>
      <t>e</t>
    </r>
    <r>
      <rPr>
        <sz val="13"/>
        <color theme="1"/>
        <rFont val="Times New Roman"/>
        <family val="1"/>
      </rPr>
      <t xml:space="preserve"> – Công suất động cơ, có đơn vị tính là: kW;</t>
    </r>
  </si>
  <si>
    <r>
      <t>M</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(10</t>
    </r>
    <r>
      <rPr>
        <vertAlign val="superscript"/>
        <sz val="13"/>
        <color theme="1"/>
        <rFont val="Times New Roman"/>
        <family val="1"/>
      </rPr>
      <t>4</t>
    </r>
    <r>
      <rPr>
        <sz val="13"/>
        <color theme="1"/>
        <rFont val="Times New Roman"/>
        <family val="1"/>
      </rPr>
      <t>.N</t>
    </r>
    <r>
      <rPr>
        <vertAlign val="subscript"/>
        <sz val="13"/>
        <color theme="1"/>
        <rFont val="Times New Roman"/>
        <family val="1"/>
      </rPr>
      <t>e</t>
    </r>
    <r>
      <rPr>
        <sz val="13"/>
        <color theme="1"/>
        <rFont val="Times New Roman"/>
        <family val="1"/>
      </rPr>
      <t>)/(1.0472.n</t>
    </r>
    <r>
      <rPr>
        <vertAlign val="subscript"/>
        <sz val="13"/>
        <color theme="1"/>
        <rFont val="Times New Roman"/>
        <family val="1"/>
      </rPr>
      <t>e</t>
    </r>
    <r>
      <rPr>
        <sz val="13"/>
        <color theme="1"/>
        <rFont val="Times New Roman"/>
        <family val="1"/>
      </rPr>
      <t>); [N.m]</t>
    </r>
  </si>
  <si>
    <r>
      <t>Biểu thức mô men xoắn M</t>
    </r>
    <r>
      <rPr>
        <b/>
        <i/>
        <vertAlign val="subscript"/>
        <sz val="13"/>
        <color theme="1"/>
        <rFont val="Times New Roman"/>
        <family val="1"/>
      </rPr>
      <t>e</t>
    </r>
    <r>
      <rPr>
        <b/>
        <i/>
        <sz val="13"/>
        <color theme="1"/>
        <rFont val="Times New Roman"/>
        <family val="1"/>
      </rPr>
      <t xml:space="preserve"> của động cơ đốt trong</t>
    </r>
  </si>
  <si>
    <r>
      <t>P</t>
    </r>
    <r>
      <rPr>
        <vertAlign val="subscript"/>
        <sz val="13"/>
        <color theme="1"/>
        <rFont val="Times New Roman"/>
        <family val="1"/>
      </rPr>
      <t>kn</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hn</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</si>
  <si>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k1</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h1</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</si>
  <si>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i</t>
    </r>
    <r>
      <rPr>
        <vertAlign val="subscript"/>
        <sz val="13"/>
        <color theme="1"/>
        <rFont val="Times New Roman"/>
        <family val="1"/>
      </rPr>
      <t xml:space="preserve">o </t>
    </r>
    <r>
      <rPr>
        <sz val="13"/>
        <color theme="1"/>
        <rFont val="Times New Roman"/>
        <family val="1"/>
      </rPr>
      <t>=</t>
    </r>
  </si>
  <si>
    <r>
      <t>i</t>
    </r>
    <r>
      <rPr>
        <vertAlign val="subscript"/>
        <sz val="13"/>
        <color theme="1"/>
        <rFont val="Times New Roman"/>
        <family val="1"/>
      </rPr>
      <t xml:space="preserve">h2 </t>
    </r>
    <r>
      <rPr>
        <sz val="13"/>
        <color theme="1"/>
        <rFont val="Times New Roman"/>
        <family val="1"/>
      </rPr>
      <t>=</t>
    </r>
  </si>
  <si>
    <r>
      <t>i</t>
    </r>
    <r>
      <rPr>
        <vertAlign val="subscript"/>
        <sz val="13"/>
        <color theme="1"/>
        <rFont val="Times New Roman"/>
        <family val="1"/>
      </rPr>
      <t xml:space="preserve">h1 </t>
    </r>
    <r>
      <rPr>
        <sz val="13"/>
        <color theme="1"/>
        <rFont val="Times New Roman"/>
        <family val="1"/>
      </rPr>
      <t>=</t>
    </r>
  </si>
  <si>
    <r>
      <t>i</t>
    </r>
    <r>
      <rPr>
        <vertAlign val="subscript"/>
        <sz val="13"/>
        <color theme="1"/>
        <rFont val="Times New Roman"/>
        <family val="1"/>
      </rPr>
      <t xml:space="preserve">h3 </t>
    </r>
    <r>
      <rPr>
        <sz val="13"/>
        <color theme="1"/>
        <rFont val="Times New Roman"/>
        <family val="1"/>
      </rPr>
      <t>=</t>
    </r>
  </si>
  <si>
    <r>
      <t>i</t>
    </r>
    <r>
      <rPr>
        <vertAlign val="subscript"/>
        <sz val="13"/>
        <color theme="1"/>
        <rFont val="Times New Roman"/>
        <family val="1"/>
      </rPr>
      <t xml:space="preserve">h4 </t>
    </r>
    <r>
      <rPr>
        <sz val="13"/>
        <color theme="1"/>
        <rFont val="Times New Roman"/>
        <family val="1"/>
      </rPr>
      <t>=</t>
    </r>
  </si>
  <si>
    <r>
      <t>i</t>
    </r>
    <r>
      <rPr>
        <vertAlign val="subscript"/>
        <sz val="13"/>
        <color theme="1"/>
        <rFont val="Times New Roman"/>
        <family val="1"/>
      </rPr>
      <t xml:space="preserve">h5 </t>
    </r>
    <r>
      <rPr>
        <sz val="13"/>
        <color theme="1"/>
        <rFont val="Times New Roman"/>
        <family val="1"/>
      </rPr>
      <t>=</t>
    </r>
  </si>
  <si>
    <r>
      <t>i</t>
    </r>
    <r>
      <rPr>
        <vertAlign val="subscript"/>
        <sz val="13"/>
        <color theme="1"/>
        <rFont val="Times New Roman"/>
        <family val="1"/>
      </rPr>
      <t xml:space="preserve">hlui </t>
    </r>
    <r>
      <rPr>
        <sz val="13"/>
        <color theme="1"/>
        <rFont val="Times New Roman"/>
        <family val="1"/>
      </rPr>
      <t>=</t>
    </r>
  </si>
  <si>
    <r>
      <t>i</t>
    </r>
    <r>
      <rPr>
        <vertAlign val="subscript"/>
        <sz val="13"/>
        <color theme="1"/>
        <rFont val="Times New Roman"/>
        <family val="1"/>
      </rPr>
      <t xml:space="preserve">h6 </t>
    </r>
    <r>
      <rPr>
        <sz val="13"/>
        <color theme="1"/>
        <rFont val="Times New Roman"/>
        <family val="1"/>
      </rPr>
      <t>=</t>
    </r>
  </si>
  <si>
    <r>
      <t>r</t>
    </r>
    <r>
      <rPr>
        <vertAlign val="subscript"/>
        <sz val="13"/>
        <color theme="1"/>
        <rFont val="Times New Roman"/>
        <family val="1"/>
      </rPr>
      <t>b</t>
    </r>
    <r>
      <rPr>
        <sz val="13"/>
        <color theme="1"/>
        <rFont val="Times New Roman"/>
        <family val="1"/>
      </rPr>
      <t>=</t>
    </r>
  </si>
  <si>
    <r>
      <t>η</t>
    </r>
    <r>
      <rPr>
        <vertAlign val="subscript"/>
        <sz val="13"/>
        <color theme="1"/>
        <rFont val="Times New Roman"/>
        <family val="1"/>
      </rPr>
      <t xml:space="preserve">t </t>
    </r>
    <r>
      <rPr>
        <sz val="13"/>
        <color theme="1"/>
        <rFont val="Times New Roman"/>
        <family val="1"/>
      </rPr>
      <t>=</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</si>
  <si>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hlui</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</si>
  <si>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h1</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</si>
  <si>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h2</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</si>
  <si>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h3</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</si>
  <si>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h4</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</si>
  <si>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h5</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</si>
  <si>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h6</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</si>
  <si>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m = min(G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</si>
  <si>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r>
      <t>M = M(G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</si>
  <si>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r>
      <t>(G</t>
    </r>
    <r>
      <rPr>
        <vertAlign val="subscript"/>
        <sz val="13"/>
        <rFont val="Times New Roman"/>
        <family val="1"/>
      </rPr>
      <t>oφ</t>
    </r>
    <r>
      <rPr>
        <sz val="13"/>
        <rFont val="Times New Roman"/>
        <family val="1"/>
      </rPr>
      <t>; G</t>
    </r>
    <r>
      <rPr>
        <vertAlign val="subscript"/>
        <sz val="13"/>
        <rFont val="Times New Roman"/>
        <family val="1"/>
      </rPr>
      <t>aφ</t>
    </r>
    <r>
      <rPr>
        <sz val="13"/>
        <rFont val="Times New Roman"/>
        <family val="1"/>
      </rPr>
      <t>)</t>
    </r>
  </si>
  <si>
    <t>Theo biểu thức (2.41)………………………….</t>
  </si>
  <si>
    <t xml:space="preserve">Các khối lượng này cũng được gọi là trọng lượng bám của các bánh xe chủ động, và chúng là trọng lượng bám của xe, khi: </t>
  </si>
  <si>
    <r>
      <t>G</t>
    </r>
    <r>
      <rPr>
        <vertAlign val="subscript"/>
        <sz val="13"/>
        <color theme="1"/>
        <rFont val="Times New Roman"/>
        <family val="1"/>
      </rPr>
      <t xml:space="preserve">oφ </t>
    </r>
    <r>
      <rPr>
        <sz val="13"/>
        <color theme="1"/>
        <rFont val="Times New Roman"/>
        <family val="1"/>
      </rPr>
      <t>=</t>
    </r>
  </si>
  <si>
    <r>
      <t xml:space="preserve"> - Chỉ có trọng lượng bản thân G</t>
    </r>
    <r>
      <rPr>
        <vertAlign val="subscript"/>
        <sz val="13"/>
        <color theme="1"/>
        <rFont val="Times New Roman"/>
        <family val="1"/>
      </rPr>
      <t>o</t>
    </r>
  </si>
  <si>
    <r>
      <t xml:space="preserve"> - Chất đủ tải G</t>
    </r>
    <r>
      <rPr>
        <vertAlign val="subscript"/>
        <sz val="13"/>
        <color theme="1"/>
        <rFont val="Times New Roman"/>
        <family val="1"/>
      </rPr>
      <t>a</t>
    </r>
  </si>
  <si>
    <r>
      <t>G</t>
    </r>
    <r>
      <rPr>
        <vertAlign val="subscript"/>
        <sz val="13"/>
        <color theme="1"/>
        <rFont val="Times New Roman"/>
        <family val="1"/>
      </rPr>
      <t xml:space="preserve">aφ </t>
    </r>
    <r>
      <rPr>
        <sz val="13"/>
        <color theme="1"/>
        <rFont val="Times New Roman"/>
        <family val="1"/>
      </rPr>
      <t>=</t>
    </r>
  </si>
  <si>
    <r>
      <t>φ.G</t>
    </r>
    <r>
      <rPr>
        <vertAlign val="subscript"/>
        <sz val="13"/>
        <color theme="1"/>
        <rFont val="Times New Roman"/>
        <family val="1"/>
      </rPr>
      <t>oφ</t>
    </r>
    <r>
      <rPr>
        <sz val="13"/>
        <color theme="1"/>
        <rFont val="Times New Roman"/>
        <family val="1"/>
      </rPr>
      <t xml:space="preserve"> = φ.G</t>
    </r>
    <r>
      <rPr>
        <vertAlign val="subscript"/>
        <sz val="13"/>
        <color rgb="FFFF0000"/>
        <rFont val="Times New Roman"/>
        <family val="1"/>
      </rPr>
      <t>o1</t>
    </r>
    <r>
      <rPr>
        <sz val="13"/>
        <color theme="1"/>
        <rFont val="Times New Roman"/>
        <family val="1"/>
      </rPr>
      <t xml:space="preserve"> =</t>
    </r>
  </si>
  <si>
    <r>
      <t>φ.G</t>
    </r>
    <r>
      <rPr>
        <vertAlign val="subscript"/>
        <sz val="13"/>
        <color theme="1"/>
        <rFont val="Times New Roman"/>
        <family val="1"/>
      </rPr>
      <t>oφ</t>
    </r>
    <r>
      <rPr>
        <sz val="13"/>
        <color theme="1"/>
        <rFont val="Times New Roman"/>
        <family val="1"/>
      </rPr>
      <t xml:space="preserve"> = φ.G</t>
    </r>
    <r>
      <rPr>
        <vertAlign val="subscript"/>
        <sz val="13"/>
        <color rgb="FFFF0000"/>
        <rFont val="Times New Roman"/>
        <family val="1"/>
      </rPr>
      <t>o2</t>
    </r>
    <r>
      <rPr>
        <sz val="13"/>
        <color theme="1"/>
        <rFont val="Times New Roman"/>
        <family val="1"/>
      </rPr>
      <t xml:space="preserve"> =</t>
    </r>
  </si>
  <si>
    <r>
      <t>φ.G</t>
    </r>
    <r>
      <rPr>
        <vertAlign val="subscript"/>
        <sz val="13"/>
        <color theme="1"/>
        <rFont val="Times New Roman"/>
        <family val="1"/>
      </rPr>
      <t>aφ</t>
    </r>
    <r>
      <rPr>
        <sz val="13"/>
        <color theme="1"/>
        <rFont val="Times New Roman"/>
        <family val="1"/>
      </rPr>
      <t xml:space="preserve">  = φ.G</t>
    </r>
    <r>
      <rPr>
        <vertAlign val="subscript"/>
        <sz val="13"/>
        <color rgb="FFFF0000"/>
        <rFont val="Times New Roman"/>
        <family val="1"/>
      </rPr>
      <t>a1</t>
    </r>
    <r>
      <rPr>
        <sz val="13"/>
        <color theme="1"/>
        <rFont val="Times New Roman"/>
        <family val="1"/>
      </rPr>
      <t xml:space="preserve"> =</t>
    </r>
  </si>
  <si>
    <r>
      <t>φ.G</t>
    </r>
    <r>
      <rPr>
        <vertAlign val="subscript"/>
        <sz val="13"/>
        <color theme="1"/>
        <rFont val="Times New Roman"/>
        <family val="1"/>
      </rPr>
      <t>aφ</t>
    </r>
    <r>
      <rPr>
        <sz val="13"/>
        <color theme="1"/>
        <rFont val="Times New Roman"/>
        <family val="1"/>
      </rPr>
      <t xml:space="preserve">  = φ.G</t>
    </r>
    <r>
      <rPr>
        <vertAlign val="subscript"/>
        <sz val="13"/>
        <color rgb="FFFF0000"/>
        <rFont val="Times New Roman"/>
        <family val="1"/>
      </rPr>
      <t>a2</t>
    </r>
    <r>
      <rPr>
        <sz val="13"/>
        <color theme="1"/>
        <rFont val="Times New Roman"/>
        <family val="1"/>
      </rPr>
      <t xml:space="preserve"> =</t>
    </r>
  </si>
  <si>
    <r>
      <t>G</t>
    </r>
    <r>
      <rPr>
        <vertAlign val="subscript"/>
        <sz val="13"/>
        <color rgb="FFFF0000"/>
        <rFont val="Times New Roman"/>
        <family val="1"/>
      </rPr>
      <t>o1</t>
    </r>
    <r>
      <rPr>
        <sz val="13"/>
        <color rgb="FFFF0000"/>
        <rFont val="Times New Roman"/>
        <family val="1"/>
      </rPr>
      <t xml:space="preserve"> =</t>
    </r>
  </si>
  <si>
    <r>
      <t>G</t>
    </r>
    <r>
      <rPr>
        <vertAlign val="subscript"/>
        <sz val="13"/>
        <color rgb="FFFF0000"/>
        <rFont val="Times New Roman"/>
        <family val="1"/>
      </rPr>
      <t>o2</t>
    </r>
    <r>
      <rPr>
        <sz val="13"/>
        <color rgb="FFFF0000"/>
        <rFont val="Times New Roman"/>
        <family val="1"/>
      </rPr>
      <t xml:space="preserve"> =</t>
    </r>
  </si>
  <si>
    <r>
      <t>G</t>
    </r>
    <r>
      <rPr>
        <vertAlign val="subscript"/>
        <sz val="13"/>
        <color rgb="FFFF0000"/>
        <rFont val="Times New Roman"/>
        <family val="1"/>
      </rPr>
      <t>a1</t>
    </r>
    <r>
      <rPr>
        <sz val="13"/>
        <color rgb="FFFF0000"/>
        <rFont val="Times New Roman"/>
        <family val="1"/>
      </rPr>
      <t xml:space="preserve"> =</t>
    </r>
  </si>
  <si>
    <r>
      <t>G</t>
    </r>
    <r>
      <rPr>
        <vertAlign val="subscript"/>
        <sz val="13"/>
        <color rgb="FFFF0000"/>
        <rFont val="Times New Roman"/>
        <family val="1"/>
      </rPr>
      <t>a2</t>
    </r>
    <r>
      <rPr>
        <sz val="13"/>
        <color rgb="FFFF0000"/>
        <rFont val="Times New Roman"/>
        <family val="1"/>
      </rPr>
      <t xml:space="preserve"> =</t>
    </r>
  </si>
  <si>
    <r>
      <t>fv</t>
    </r>
    <r>
      <rPr>
        <vertAlign val="subscript"/>
        <sz val="13"/>
        <color theme="1"/>
        <rFont val="Times New Roman"/>
        <family val="1"/>
      </rPr>
      <t>i</t>
    </r>
    <r>
      <rPr>
        <sz val="13"/>
        <color theme="1"/>
        <rFont val="Times New Roman"/>
        <family val="1"/>
      </rPr>
      <t xml:space="preserve"> = (32+v</t>
    </r>
    <r>
      <rPr>
        <vertAlign val="subscript"/>
        <sz val="13"/>
        <color theme="1"/>
        <rFont val="Times New Roman"/>
        <family val="1"/>
      </rPr>
      <t>i</t>
    </r>
    <r>
      <rPr>
        <sz val="13"/>
        <color theme="1"/>
        <rFont val="Times New Roman"/>
        <family val="1"/>
      </rPr>
      <t xml:space="preserve">)/2800 </t>
    </r>
  </si>
  <si>
    <r>
      <t>f</t>
    </r>
    <r>
      <rPr>
        <vertAlign val="subscript"/>
        <sz val="13"/>
        <color theme="1"/>
        <rFont val="Times New Roman"/>
        <family val="1"/>
      </rPr>
      <t>ψ</t>
    </r>
    <r>
      <rPr>
        <sz val="13"/>
        <color theme="1"/>
        <rFont val="Times New Roman"/>
        <family val="1"/>
      </rPr>
      <t>= (fv</t>
    </r>
    <r>
      <rPr>
        <vertAlign val="subscript"/>
        <sz val="13"/>
        <color theme="1"/>
        <rFont val="Times New Roman"/>
        <family val="1"/>
      </rPr>
      <t>6</t>
    </r>
    <r>
      <rPr>
        <sz val="13"/>
        <color theme="1"/>
        <rFont val="Times New Roman"/>
        <family val="1"/>
      </rPr>
      <t>+i) =</t>
    </r>
  </si>
  <si>
    <r>
      <t>n</t>
    </r>
    <r>
      <rPr>
        <vertAlign val="subscript"/>
        <sz val="13"/>
        <rFont val="Times New Roman"/>
        <family val="1"/>
      </rPr>
      <t xml:space="preserve">e </t>
    </r>
    <r>
      <rPr>
        <sz val="13"/>
        <rFont val="Times New Roman"/>
        <family val="1"/>
      </rPr>
      <t>=</t>
    </r>
  </si>
  <si>
    <r>
      <t>N</t>
    </r>
    <r>
      <rPr>
        <vertAlign val="subscript"/>
        <sz val="13"/>
        <rFont val="Times New Roman"/>
        <family val="1"/>
      </rPr>
      <t>e</t>
    </r>
    <r>
      <rPr>
        <sz val="13"/>
        <rFont val="Times New Roman"/>
        <family val="1"/>
      </rPr>
      <t xml:space="preserve"> =</t>
    </r>
  </si>
  <si>
    <r>
      <t>M</t>
    </r>
    <r>
      <rPr>
        <vertAlign val="subscript"/>
        <sz val="13"/>
        <rFont val="Times New Roman"/>
        <family val="1"/>
      </rPr>
      <t>e</t>
    </r>
    <r>
      <rPr>
        <sz val="13"/>
        <rFont val="Times New Roman"/>
        <family val="1"/>
      </rPr>
      <t xml:space="preserve"> =</t>
    </r>
  </si>
  <si>
    <r>
      <t>v</t>
    </r>
    <r>
      <rPr>
        <vertAlign val="subscript"/>
        <sz val="13"/>
        <rFont val="Times New Roman"/>
        <family val="1"/>
      </rPr>
      <t>e1ui</t>
    </r>
    <r>
      <rPr>
        <sz val="13"/>
        <rFont val="Times New Roman"/>
        <family val="1"/>
      </rPr>
      <t xml:space="preserve"> =</t>
    </r>
  </si>
  <si>
    <r>
      <t>v</t>
    </r>
    <r>
      <rPr>
        <vertAlign val="subscript"/>
        <sz val="13"/>
        <rFont val="Times New Roman"/>
        <family val="1"/>
      </rPr>
      <t>e1</t>
    </r>
    <r>
      <rPr>
        <sz val="13"/>
        <rFont val="Times New Roman"/>
        <family val="1"/>
      </rPr>
      <t xml:space="preserve"> =</t>
    </r>
  </si>
  <si>
    <r>
      <t>v</t>
    </r>
    <r>
      <rPr>
        <vertAlign val="subscript"/>
        <sz val="13"/>
        <rFont val="Times New Roman"/>
        <family val="1"/>
      </rPr>
      <t>e2</t>
    </r>
    <r>
      <rPr>
        <sz val="13"/>
        <rFont val="Times New Roman"/>
        <family val="1"/>
      </rPr>
      <t xml:space="preserve"> =</t>
    </r>
  </si>
  <si>
    <r>
      <t>v</t>
    </r>
    <r>
      <rPr>
        <vertAlign val="subscript"/>
        <sz val="13"/>
        <rFont val="Times New Roman"/>
        <family val="1"/>
      </rPr>
      <t>e3</t>
    </r>
    <r>
      <rPr>
        <sz val="13"/>
        <rFont val="Times New Roman"/>
        <family val="1"/>
      </rPr>
      <t xml:space="preserve"> =</t>
    </r>
  </si>
  <si>
    <r>
      <t>v</t>
    </r>
    <r>
      <rPr>
        <vertAlign val="subscript"/>
        <sz val="13"/>
        <rFont val="Times New Roman"/>
        <family val="1"/>
      </rPr>
      <t>e4</t>
    </r>
    <r>
      <rPr>
        <sz val="13"/>
        <rFont val="Times New Roman"/>
        <family val="1"/>
      </rPr>
      <t xml:space="preserve"> =</t>
    </r>
  </si>
  <si>
    <r>
      <t>v</t>
    </r>
    <r>
      <rPr>
        <vertAlign val="subscript"/>
        <sz val="13"/>
        <rFont val="Times New Roman"/>
        <family val="1"/>
      </rPr>
      <t>e5</t>
    </r>
    <r>
      <rPr>
        <sz val="13"/>
        <rFont val="Times New Roman"/>
        <family val="1"/>
      </rPr>
      <t xml:space="preserve"> =</t>
    </r>
  </si>
  <si>
    <r>
      <t>v</t>
    </r>
    <r>
      <rPr>
        <vertAlign val="subscript"/>
        <sz val="13"/>
        <rFont val="Times New Roman"/>
        <family val="1"/>
      </rPr>
      <t>e6</t>
    </r>
    <r>
      <rPr>
        <sz val="13"/>
        <rFont val="Times New Roman"/>
        <family val="1"/>
      </rPr>
      <t xml:space="preserve"> =</t>
    </r>
  </si>
  <si>
    <r>
      <t>P</t>
    </r>
    <r>
      <rPr>
        <vertAlign val="subscript"/>
        <sz val="13"/>
        <color rgb="FFFF0000"/>
        <rFont val="Times New Roman"/>
        <family val="1"/>
      </rPr>
      <t>oφ</t>
    </r>
    <r>
      <rPr>
        <sz val="13"/>
        <color rgb="FFFF0000"/>
        <rFont val="Times New Roman"/>
        <family val="1"/>
      </rPr>
      <t xml:space="preserve"> =</t>
    </r>
  </si>
  <si>
    <r>
      <t>P</t>
    </r>
    <r>
      <rPr>
        <vertAlign val="subscript"/>
        <sz val="13"/>
        <color rgb="FFFF0000"/>
        <rFont val="Times New Roman"/>
        <family val="1"/>
      </rPr>
      <t>aφ</t>
    </r>
    <r>
      <rPr>
        <sz val="13"/>
        <color rgb="FFFF0000"/>
        <rFont val="Times New Roman"/>
        <family val="1"/>
      </rPr>
      <t xml:space="preserve"> =</t>
    </r>
  </si>
  <si>
    <r>
      <t>P</t>
    </r>
    <r>
      <rPr>
        <vertAlign val="subscript"/>
        <sz val="13"/>
        <rFont val="Times New Roman"/>
        <family val="1"/>
      </rPr>
      <t>klui</t>
    </r>
    <r>
      <rPr>
        <sz val="13"/>
        <rFont val="Times New Roman"/>
        <family val="1"/>
      </rPr>
      <t xml:space="preserve"> =</t>
    </r>
  </si>
  <si>
    <r>
      <t>P</t>
    </r>
    <r>
      <rPr>
        <vertAlign val="subscript"/>
        <sz val="13"/>
        <rFont val="Times New Roman"/>
        <family val="1"/>
      </rPr>
      <t>k1</t>
    </r>
    <r>
      <rPr>
        <sz val="13"/>
        <rFont val="Times New Roman"/>
        <family val="1"/>
      </rPr>
      <t xml:space="preserve"> =</t>
    </r>
  </si>
  <si>
    <r>
      <t>P</t>
    </r>
    <r>
      <rPr>
        <vertAlign val="subscript"/>
        <sz val="13"/>
        <rFont val="Times New Roman"/>
        <family val="1"/>
      </rPr>
      <t>k2</t>
    </r>
    <r>
      <rPr>
        <sz val="13"/>
        <rFont val="Times New Roman"/>
        <family val="1"/>
      </rPr>
      <t xml:space="preserve"> =</t>
    </r>
  </si>
  <si>
    <r>
      <t>P</t>
    </r>
    <r>
      <rPr>
        <vertAlign val="subscript"/>
        <sz val="13"/>
        <rFont val="Times New Roman"/>
        <family val="1"/>
      </rPr>
      <t>k3</t>
    </r>
    <r>
      <rPr>
        <sz val="13"/>
        <rFont val="Times New Roman"/>
        <family val="1"/>
      </rPr>
      <t xml:space="preserve"> =</t>
    </r>
  </si>
  <si>
    <r>
      <t>P</t>
    </r>
    <r>
      <rPr>
        <vertAlign val="subscript"/>
        <sz val="13"/>
        <rFont val="Times New Roman"/>
        <family val="1"/>
      </rPr>
      <t>k4</t>
    </r>
    <r>
      <rPr>
        <sz val="13"/>
        <rFont val="Times New Roman"/>
        <family val="1"/>
      </rPr>
      <t xml:space="preserve"> =</t>
    </r>
  </si>
  <si>
    <r>
      <t>P</t>
    </r>
    <r>
      <rPr>
        <vertAlign val="subscript"/>
        <sz val="13"/>
        <rFont val="Times New Roman"/>
        <family val="1"/>
      </rPr>
      <t>k5</t>
    </r>
    <r>
      <rPr>
        <sz val="13"/>
        <rFont val="Times New Roman"/>
        <family val="1"/>
      </rPr>
      <t xml:space="preserve"> =</t>
    </r>
  </si>
  <si>
    <r>
      <t>P</t>
    </r>
    <r>
      <rPr>
        <vertAlign val="subscript"/>
        <sz val="13"/>
        <rFont val="Times New Roman"/>
        <family val="1"/>
      </rPr>
      <t>k6</t>
    </r>
    <r>
      <rPr>
        <sz val="13"/>
        <rFont val="Times New Roman"/>
        <family val="1"/>
      </rPr>
      <t xml:space="preserve"> =</t>
    </r>
  </si>
  <si>
    <r>
      <t>P</t>
    </r>
    <r>
      <rPr>
        <vertAlign val="subscript"/>
        <sz val="13"/>
        <rFont val="Times New Roman"/>
        <family val="1"/>
      </rPr>
      <t>oφ</t>
    </r>
    <r>
      <rPr>
        <sz val="13"/>
        <rFont val="Times New Roman"/>
        <family val="1"/>
      </rPr>
      <t xml:space="preserve"> - P</t>
    </r>
    <r>
      <rPr>
        <vertAlign val="subscript"/>
        <sz val="13"/>
        <rFont val="Times New Roman"/>
        <family val="1"/>
      </rPr>
      <t xml:space="preserve">klui </t>
    </r>
    <r>
      <rPr>
        <sz val="13"/>
        <rFont val="Times New Roman"/>
        <family val="1"/>
      </rPr>
      <t>=</t>
    </r>
  </si>
  <si>
    <r>
      <t>P</t>
    </r>
    <r>
      <rPr>
        <vertAlign val="subscript"/>
        <sz val="13"/>
        <rFont val="Times New Roman"/>
        <family val="1"/>
      </rPr>
      <t>oφ</t>
    </r>
    <r>
      <rPr>
        <sz val="13"/>
        <rFont val="Times New Roman"/>
        <family val="1"/>
      </rPr>
      <t xml:space="preserve"> - P</t>
    </r>
    <r>
      <rPr>
        <vertAlign val="subscript"/>
        <sz val="13"/>
        <rFont val="Times New Roman"/>
        <family val="1"/>
      </rPr>
      <t xml:space="preserve">k1 </t>
    </r>
    <r>
      <rPr>
        <sz val="13"/>
        <rFont val="Times New Roman"/>
        <family val="1"/>
      </rPr>
      <t>=</t>
    </r>
  </si>
  <si>
    <t>Giá trị công suất tương ứng với số vòng quay</t>
  </si>
  <si>
    <r>
      <t>Lập bảng giá trị N</t>
    </r>
    <r>
      <rPr>
        <b/>
        <i/>
        <vertAlign val="subscript"/>
        <sz val="13"/>
        <color theme="1"/>
        <rFont val="Times New Roman"/>
        <family val="1"/>
      </rPr>
      <t>e</t>
    </r>
    <r>
      <rPr>
        <b/>
        <i/>
        <sz val="13"/>
        <color theme="1"/>
        <rFont val="Times New Roman"/>
        <family val="1"/>
      </rPr>
      <t>, M</t>
    </r>
    <r>
      <rPr>
        <b/>
        <i/>
        <vertAlign val="subscript"/>
        <sz val="13"/>
        <color theme="1"/>
        <rFont val="Times New Roman"/>
        <family val="1"/>
      </rPr>
      <t xml:space="preserve">e </t>
    </r>
    <r>
      <rPr>
        <b/>
        <i/>
        <sz val="13"/>
        <color theme="1"/>
        <rFont val="Times New Roman"/>
        <family val="1"/>
      </rPr>
      <t>theo n</t>
    </r>
    <r>
      <rPr>
        <b/>
        <i/>
        <vertAlign val="subscript"/>
        <sz val="13"/>
        <color theme="1"/>
        <rFont val="Times New Roman"/>
        <family val="1"/>
      </rPr>
      <t>e</t>
    </r>
  </si>
  <si>
    <t>Hàm số xác định giá trị lực kéo:</t>
  </si>
  <si>
    <r>
      <t>P</t>
    </r>
    <r>
      <rPr>
        <vertAlign val="subscript"/>
        <sz val="13"/>
        <color theme="1"/>
        <rFont val="Times New Roman"/>
        <family val="1"/>
      </rPr>
      <t>k(i,j)</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t(i,j)</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</si>
  <si>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t>Thành phần trong hệ thống truyền lực không có hộp số 
phụ, nên:</t>
  </si>
  <si>
    <r>
      <t>P</t>
    </r>
    <r>
      <rPr>
        <vertAlign val="subscript"/>
        <sz val="13"/>
        <color theme="1"/>
        <rFont val="Times New Roman"/>
        <family val="1"/>
      </rPr>
      <t>k(i,j)</t>
    </r>
    <r>
      <rPr>
        <sz val="13"/>
        <color theme="1"/>
        <rFont val="Times New Roman"/>
        <family val="1"/>
      </rPr>
      <t xml:space="preserve"> = P</t>
    </r>
    <r>
      <rPr>
        <vertAlign val="subscript"/>
        <sz val="13"/>
        <color theme="1"/>
        <rFont val="Times New Roman"/>
        <family val="1"/>
      </rPr>
      <t>ki</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hi</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</si>
  <si>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t>Do đó:</t>
  </si>
  <si>
    <r>
      <t>P</t>
    </r>
    <r>
      <rPr>
        <vertAlign val="subscript"/>
        <sz val="13"/>
        <color theme="1"/>
        <rFont val="Times New Roman"/>
        <family val="1"/>
      </rPr>
      <t>k2</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h2</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</si>
  <si>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klui</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hlui</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</si>
  <si>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k3</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h3</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</si>
  <si>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rFont val="Times New Roman"/>
        <family val="1"/>
      </rPr>
      <t>ω</t>
    </r>
    <r>
      <rPr>
        <sz val="13"/>
        <rFont val="Times New Roman"/>
        <family val="1"/>
      </rPr>
      <t xml:space="preserve"> =W.v</t>
    </r>
    <r>
      <rPr>
        <vertAlign val="superscript"/>
        <sz val="13"/>
        <rFont val="Times New Roman"/>
        <family val="1"/>
      </rPr>
      <t>2</t>
    </r>
    <r>
      <rPr>
        <sz val="13"/>
        <rFont val="Times New Roman"/>
        <family val="1"/>
      </rPr>
      <t>=</t>
    </r>
  </si>
  <si>
    <r>
      <t>P</t>
    </r>
    <r>
      <rPr>
        <vertAlign val="subscript"/>
        <sz val="13"/>
        <rFont val="Times New Roman"/>
        <family val="1"/>
      </rPr>
      <t>oψ</t>
    </r>
    <r>
      <rPr>
        <sz val="13"/>
        <rFont val="Times New Roman"/>
        <family val="1"/>
      </rPr>
      <t xml:space="preserve"> = f</t>
    </r>
    <r>
      <rPr>
        <vertAlign val="subscript"/>
        <sz val="13"/>
        <rFont val="Times New Roman"/>
        <family val="1"/>
      </rPr>
      <t>ψ</t>
    </r>
    <r>
      <rPr>
        <sz val="13"/>
        <rFont val="Times New Roman"/>
        <family val="1"/>
      </rPr>
      <t>.G</t>
    </r>
    <r>
      <rPr>
        <vertAlign val="subscript"/>
        <sz val="13"/>
        <rFont val="Times New Roman"/>
        <family val="1"/>
      </rPr>
      <t>o</t>
    </r>
    <r>
      <rPr>
        <sz val="13"/>
        <rFont val="Times New Roman"/>
        <family val="1"/>
      </rPr>
      <t>=</t>
    </r>
  </si>
  <si>
    <r>
      <t>P</t>
    </r>
    <r>
      <rPr>
        <vertAlign val="subscript"/>
        <sz val="13"/>
        <rFont val="Times New Roman"/>
        <family val="1"/>
      </rPr>
      <t>aψ</t>
    </r>
    <r>
      <rPr>
        <sz val="13"/>
        <rFont val="Times New Roman"/>
        <family val="1"/>
      </rPr>
      <t xml:space="preserve"> = f</t>
    </r>
    <r>
      <rPr>
        <vertAlign val="subscript"/>
        <sz val="13"/>
        <rFont val="Times New Roman"/>
        <family val="1"/>
      </rPr>
      <t>ψ</t>
    </r>
    <r>
      <rPr>
        <sz val="13"/>
        <rFont val="Times New Roman"/>
        <family val="1"/>
      </rPr>
      <t>.G</t>
    </r>
    <r>
      <rPr>
        <vertAlign val="subscript"/>
        <sz val="13"/>
        <rFont val="Times New Roman"/>
        <family val="1"/>
      </rPr>
      <t>a</t>
    </r>
    <r>
      <rPr>
        <sz val="13"/>
        <rFont val="Times New Roman"/>
        <family val="1"/>
      </rPr>
      <t>=</t>
    </r>
  </si>
  <si>
    <r>
      <t>P</t>
    </r>
    <r>
      <rPr>
        <vertAlign val="subscript"/>
        <sz val="13"/>
        <rFont val="Times New Roman"/>
        <family val="1"/>
      </rPr>
      <t>oc</t>
    </r>
    <r>
      <rPr>
        <sz val="13"/>
        <rFont val="Times New Roman"/>
        <family val="1"/>
      </rPr>
      <t xml:space="preserve"> = P</t>
    </r>
    <r>
      <rPr>
        <vertAlign val="subscript"/>
        <sz val="13"/>
        <rFont val="Times New Roman"/>
        <family val="1"/>
      </rPr>
      <t>oψ</t>
    </r>
    <r>
      <rPr>
        <sz val="13"/>
        <rFont val="Times New Roman"/>
        <family val="1"/>
      </rPr>
      <t>+P</t>
    </r>
    <r>
      <rPr>
        <vertAlign val="subscript"/>
        <sz val="13"/>
        <rFont val="Times New Roman"/>
        <family val="1"/>
      </rPr>
      <t>ω</t>
    </r>
    <r>
      <rPr>
        <sz val="13"/>
        <rFont val="Times New Roman"/>
        <family val="1"/>
      </rPr>
      <t xml:space="preserve"> =</t>
    </r>
  </si>
  <si>
    <r>
      <t>P</t>
    </r>
    <r>
      <rPr>
        <vertAlign val="subscript"/>
        <sz val="13"/>
        <rFont val="Times New Roman"/>
        <family val="1"/>
      </rPr>
      <t>ac</t>
    </r>
    <r>
      <rPr>
        <sz val="13"/>
        <rFont val="Times New Roman"/>
        <family val="1"/>
      </rPr>
      <t xml:space="preserve"> = P</t>
    </r>
    <r>
      <rPr>
        <vertAlign val="subscript"/>
        <sz val="13"/>
        <rFont val="Times New Roman"/>
        <family val="1"/>
      </rPr>
      <t>aψ</t>
    </r>
    <r>
      <rPr>
        <sz val="13"/>
        <rFont val="Times New Roman"/>
        <family val="1"/>
      </rPr>
      <t>+P</t>
    </r>
    <r>
      <rPr>
        <vertAlign val="subscript"/>
        <sz val="13"/>
        <rFont val="Times New Roman"/>
        <family val="1"/>
      </rPr>
      <t>ω</t>
    </r>
    <r>
      <rPr>
        <sz val="13"/>
        <rFont val="Times New Roman"/>
        <family val="1"/>
      </rPr>
      <t xml:space="preserve"> =</t>
    </r>
  </si>
  <si>
    <r>
      <t>P</t>
    </r>
    <r>
      <rPr>
        <vertAlign val="subscript"/>
        <sz val="13"/>
        <rFont val="Times New Roman"/>
        <family val="1"/>
      </rPr>
      <t>k6</t>
    </r>
    <r>
      <rPr>
        <sz val="13"/>
        <rFont val="Times New Roman"/>
        <family val="1"/>
      </rPr>
      <t xml:space="preserve"> - P</t>
    </r>
    <r>
      <rPr>
        <vertAlign val="subscript"/>
        <sz val="13"/>
        <rFont val="Times New Roman"/>
        <family val="1"/>
      </rPr>
      <t>oc</t>
    </r>
    <r>
      <rPr>
        <sz val="13"/>
        <rFont val="Times New Roman"/>
        <family val="1"/>
      </rPr>
      <t xml:space="preserve"> =</t>
    </r>
  </si>
  <si>
    <r>
      <t>P</t>
    </r>
    <r>
      <rPr>
        <vertAlign val="subscript"/>
        <sz val="13"/>
        <rFont val="Times New Roman"/>
        <family val="1"/>
      </rPr>
      <t>k6</t>
    </r>
    <r>
      <rPr>
        <sz val="13"/>
        <rFont val="Times New Roman"/>
        <family val="1"/>
      </rPr>
      <t xml:space="preserve"> - P</t>
    </r>
    <r>
      <rPr>
        <vertAlign val="subscript"/>
        <sz val="13"/>
        <rFont val="Times New Roman"/>
        <family val="1"/>
      </rPr>
      <t>ac</t>
    </r>
    <r>
      <rPr>
        <sz val="13"/>
        <rFont val="Times New Roman"/>
        <family val="1"/>
      </rPr>
      <t xml:space="preserve"> =</t>
    </r>
  </si>
  <si>
    <t>Học kỳ 1 Năm học 2023-2024</t>
  </si>
  <si>
    <r>
      <rPr>
        <b/>
        <sz val="11"/>
        <color theme="1"/>
        <rFont val="Arial"/>
        <family val="2"/>
      </rPr>
      <t xml:space="preserve">....:KT% </t>
    </r>
    <r>
      <rPr>
        <sz val="11"/>
        <color theme="1"/>
        <rFont val="Arial"/>
        <family val="2"/>
      </rPr>
      <t xml:space="preserve">   CBGD: </t>
    </r>
    <r>
      <rPr>
        <b/>
        <sz val="11"/>
        <color theme="1"/>
        <rFont val="Arial"/>
        <family val="2"/>
      </rPr>
      <t>Huỳnh Trọng Chương</t>
    </r>
  </si>
  <si>
    <t>User in: 1997001 - 18:13 04-09-2023</t>
  </si>
  <si>
    <t>THÔNG SỐ ĐẦU VÀO</t>
  </si>
  <si>
    <t xml:space="preserve">THÔNG SỐ LIÊN QUAN </t>
  </si>
  <si>
    <t>ĐỘNG CƠ</t>
  </si>
  <si>
    <t>HỆ THỐNG TREO</t>
  </si>
  <si>
    <t>HỆ THỐNG TRUYỀN ĐỘNG XE</t>
  </si>
  <si>
    <t>HỆ THỐNG PHANH</t>
  </si>
  <si>
    <t>HỆ THỐNG LÁI</t>
  </si>
  <si>
    <t>Con người - ng</t>
  </si>
  <si>
    <r>
      <rPr>
        <b/>
        <sz val="11"/>
        <color theme="1"/>
        <rFont val="Arial"/>
        <family val="2"/>
      </rPr>
      <t>Mặt đường</t>
    </r>
    <r>
      <rPr>
        <sz val="11"/>
        <color theme="1"/>
        <rFont val="Arial"/>
        <family val="2"/>
      </rPr>
      <t xml:space="preserve">:
</t>
    </r>
    <r>
      <rPr>
        <b/>
        <sz val="11"/>
        <color theme="1"/>
        <rFont val="Arial"/>
        <family val="2"/>
      </rPr>
      <t>Nhựa, bê tông khô sạch</t>
    </r>
  </si>
  <si>
    <t>TLC&amp;VS</t>
  </si>
  <si>
    <t>Bán Trục</t>
  </si>
  <si>
    <t>Phanh tay</t>
  </si>
  <si>
    <t>Phanh chân</t>
  </si>
  <si>
    <t>AB
(mm)</t>
  </si>
  <si>
    <t>AD = BC
(mm)</t>
  </si>
  <si>
    <t>Trợ lực</t>
  </si>
  <si>
    <t>Cơ cấu
lái</t>
  </si>
  <si>
    <t>n
(ng)</t>
  </si>
  <si>
    <r>
      <t>G</t>
    </r>
    <r>
      <rPr>
        <vertAlign val="subscript"/>
        <sz val="11"/>
        <color theme="1"/>
        <rFont val="Arial"/>
        <family val="2"/>
      </rPr>
      <t>hh</t>
    </r>
    <r>
      <rPr>
        <sz val="11"/>
        <color theme="1"/>
        <rFont val="Arial"/>
        <family val="2"/>
      </rPr>
      <t xml:space="preserve">
(kg)</t>
    </r>
  </si>
  <si>
    <t>Vận tốc</t>
  </si>
  <si>
    <t>Người Tham Gia</t>
  </si>
  <si>
    <r>
      <t>CHỦNG LOẠI XE - V</t>
    </r>
    <r>
      <rPr>
        <b/>
        <vertAlign val="subscript"/>
        <sz val="11"/>
        <color theme="1"/>
        <rFont val="Arial"/>
        <family val="2"/>
      </rPr>
      <t>e</t>
    </r>
  </si>
  <si>
    <t>Vị Trí Đặt</t>
  </si>
  <si>
    <t>Thông Số</t>
  </si>
  <si>
    <t>Trục Cầu</t>
  </si>
  <si>
    <t>Công Thức Bánh xe</t>
  </si>
  <si>
    <t>Hộp TLC&amp;VS</t>
  </si>
  <si>
    <t>Ly Hợp</t>
  </si>
  <si>
    <t>Hộp Số</t>
  </si>
  <si>
    <t>Trục Truyền</t>
  </si>
  <si>
    <t>Truyền Lực Chính (TLC) &amp; Vi Sai (VS)</t>
  </si>
  <si>
    <t>Bánh Xe Chủ Động</t>
  </si>
  <si>
    <r>
      <t>v</t>
    </r>
    <r>
      <rPr>
        <vertAlign val="subscript"/>
        <sz val="11"/>
        <rFont val="Arial"/>
        <family val="2"/>
      </rPr>
      <t>max</t>
    </r>
    <r>
      <rPr>
        <sz val="11"/>
        <rFont val="Arial"/>
        <family val="2"/>
      </rPr>
      <t xml:space="preserve">
(km/h)</t>
    </r>
  </si>
  <si>
    <t>Mặt đường</t>
  </si>
  <si>
    <r>
      <t>V</t>
    </r>
    <r>
      <rPr>
        <vertAlign val="subscript"/>
        <sz val="11"/>
        <color theme="1"/>
        <rFont val="Arial"/>
        <family val="2"/>
      </rPr>
      <t>e</t>
    </r>
  </si>
  <si>
    <r>
      <t>η</t>
    </r>
    <r>
      <rPr>
        <vertAlign val="subscript"/>
        <sz val="11"/>
        <color theme="1"/>
        <rFont val="Arial"/>
        <family val="2"/>
      </rPr>
      <t>tl</t>
    </r>
  </si>
  <si>
    <r>
      <t>[v</t>
    </r>
    <r>
      <rPr>
        <vertAlign val="subscript"/>
        <sz val="11"/>
        <color theme="1"/>
        <rFont val="Arial"/>
        <family val="2"/>
      </rPr>
      <t>min</t>
    </r>
    <r>
      <rPr>
        <sz val="11"/>
        <color theme="1"/>
        <rFont val="Arial"/>
        <family val="2"/>
      </rPr>
      <t>]
(km/h)</t>
    </r>
  </si>
  <si>
    <t>Thông Số Khối Lượng, Vận Tốc Lớn Nhất, Lốp Xe</t>
  </si>
  <si>
    <t>Thông Số Kích Thước</t>
  </si>
  <si>
    <t>Phía</t>
  </si>
  <si>
    <t>Theo
phương</t>
  </si>
  <si>
    <t>Nhiên liệu
sử dụng</t>
  </si>
  <si>
    <t>Bộ hạn chế số vòng quay</t>
  </si>
  <si>
    <t>Số kỳ</t>
  </si>
  <si>
    <t>Loại
Buồng đốt</t>
  </si>
  <si>
    <r>
      <t>[n</t>
    </r>
    <r>
      <rPr>
        <vertAlign val="subscript"/>
        <sz val="11"/>
        <rFont val="Arial"/>
        <family val="2"/>
      </rPr>
      <t>min</t>
    </r>
    <r>
      <rPr>
        <sz val="11"/>
        <rFont val="Arial"/>
        <family val="2"/>
      </rPr>
      <t>]
(v/ph)</t>
    </r>
  </si>
  <si>
    <r>
      <t>[λ] =
(n</t>
    </r>
    <r>
      <rPr>
        <vertAlign val="subscript"/>
        <sz val="11"/>
        <color theme="1"/>
        <rFont val="Arial"/>
        <family val="2"/>
      </rPr>
      <t>max</t>
    </r>
    <r>
      <rPr>
        <sz val="11"/>
        <color theme="1"/>
        <rFont val="Arial"/>
        <family val="2"/>
      </rPr>
      <t>/n</t>
    </r>
    <r>
      <rPr>
        <vertAlign val="subscript"/>
        <sz val="11"/>
        <color theme="1"/>
        <rFont val="Arial"/>
        <family val="2"/>
      </rPr>
      <t>N</t>
    </r>
    <r>
      <rPr>
        <sz val="11"/>
        <color theme="1"/>
        <rFont val="Arial"/>
        <family val="2"/>
      </rPr>
      <t>)</t>
    </r>
  </si>
  <si>
    <t>TLC loại 
cặp bánh răng</t>
  </si>
  <si>
    <t>Tỷ số truyền</t>
  </si>
  <si>
    <t>loại giảm</t>
  </si>
  <si>
    <t>Đường kính
mâm
(Inch)</t>
  </si>
  <si>
    <t>Chiều rộng
lốp
(mm)</t>
  </si>
  <si>
    <t>Chiều cao
hông lốp
(mm)</t>
  </si>
  <si>
    <r>
      <t>Bán kính bánh xe
chủ động 
[r</t>
    </r>
    <r>
      <rPr>
        <vertAlign val="subscript"/>
        <sz val="11"/>
        <rFont val="Arial"/>
        <family val="2"/>
      </rPr>
      <t>o</t>
    </r>
    <r>
      <rPr>
        <sz val="11"/>
        <rFont val="Arial"/>
        <family val="2"/>
      </rPr>
      <t>], (mm)</t>
    </r>
  </si>
  <si>
    <t>Dẫn động 
phanh</t>
  </si>
  <si>
    <r>
      <t>[G</t>
    </r>
    <r>
      <rPr>
        <vertAlign val="subscript"/>
        <sz val="11"/>
        <color theme="1"/>
        <rFont val="Arial"/>
        <family val="2"/>
      </rPr>
      <t>p</t>
    </r>
    <r>
      <rPr>
        <sz val="11"/>
        <color theme="1"/>
        <rFont val="Arial"/>
        <family val="2"/>
      </rPr>
      <t>]
(kg)</t>
    </r>
  </si>
  <si>
    <r>
      <t>[G</t>
    </r>
    <r>
      <rPr>
        <vertAlign val="subscript"/>
        <sz val="11"/>
        <color theme="1"/>
        <rFont val="Arial"/>
        <family val="2"/>
      </rPr>
      <t>hl/p</t>
    </r>
    <r>
      <rPr>
        <sz val="11"/>
        <color theme="1"/>
        <rFont val="Arial"/>
        <family val="2"/>
      </rPr>
      <t>]
(kg)</t>
    </r>
  </si>
  <si>
    <t>[φ]</t>
  </si>
  <si>
    <r>
      <t>[f</t>
    </r>
    <r>
      <rPr>
        <vertAlign val="subscript"/>
        <sz val="11"/>
        <color theme="1"/>
        <rFont val="Arial"/>
        <family val="2"/>
      </rPr>
      <t>≤80 km/h</t>
    </r>
    <r>
      <rPr>
        <sz val="11"/>
        <color theme="1"/>
        <rFont val="Arial"/>
        <family val="2"/>
      </rPr>
      <t>]</t>
    </r>
  </si>
  <si>
    <t>[i]</t>
  </si>
  <si>
    <r>
      <t>G</t>
    </r>
    <r>
      <rPr>
        <vertAlign val="subscript"/>
        <sz val="11"/>
        <color rgb="FFFF0000"/>
        <rFont val="Arial"/>
        <family val="2"/>
      </rPr>
      <t>0</t>
    </r>
    <r>
      <rPr>
        <sz val="11"/>
        <color rgb="FFFF0000"/>
        <rFont val="Arial"/>
        <family val="2"/>
      </rPr>
      <t>, kg</t>
    </r>
  </si>
  <si>
    <r>
      <t>G</t>
    </r>
    <r>
      <rPr>
        <vertAlign val="subscript"/>
        <sz val="11"/>
        <color rgb="FFFF0000"/>
        <rFont val="Arial"/>
        <family val="2"/>
      </rPr>
      <t>01</t>
    </r>
    <r>
      <rPr>
        <sz val="11"/>
        <color rgb="FFFF0000"/>
        <rFont val="Arial"/>
        <family val="2"/>
      </rPr>
      <t>, kg</t>
    </r>
  </si>
  <si>
    <r>
      <t>G</t>
    </r>
    <r>
      <rPr>
        <vertAlign val="subscript"/>
        <sz val="11"/>
        <color rgb="FFFF0000"/>
        <rFont val="Arial"/>
        <family val="2"/>
      </rPr>
      <t>02</t>
    </r>
    <r>
      <rPr>
        <sz val="11"/>
        <color rgb="FFFF0000"/>
        <rFont val="Arial"/>
        <family val="2"/>
      </rPr>
      <t>, kg</t>
    </r>
  </si>
  <si>
    <r>
      <t>[G</t>
    </r>
    <r>
      <rPr>
        <vertAlign val="subscript"/>
        <sz val="11"/>
        <color rgb="FFFF0000"/>
        <rFont val="Arial"/>
        <family val="2"/>
      </rPr>
      <t>01</t>
    </r>
    <r>
      <rPr>
        <sz val="11"/>
        <color rgb="FFFF0000"/>
        <rFont val="Arial"/>
        <family val="2"/>
      </rPr>
      <t>] %</t>
    </r>
  </si>
  <si>
    <r>
      <t>[G</t>
    </r>
    <r>
      <rPr>
        <vertAlign val="subscript"/>
        <sz val="11"/>
        <color rgb="FFFF0000"/>
        <rFont val="Arial"/>
        <family val="2"/>
      </rPr>
      <t>02</t>
    </r>
    <r>
      <rPr>
        <sz val="11"/>
        <color rgb="FFFF0000"/>
        <rFont val="Arial"/>
        <family val="2"/>
      </rPr>
      <t>] %</t>
    </r>
  </si>
  <si>
    <r>
      <t>G</t>
    </r>
    <r>
      <rPr>
        <vertAlign val="subscript"/>
        <sz val="11"/>
        <color rgb="FFFF0000"/>
        <rFont val="Arial"/>
        <family val="2"/>
      </rPr>
      <t>a</t>
    </r>
    <r>
      <rPr>
        <sz val="11"/>
        <color rgb="FFFF0000"/>
        <rFont val="Arial"/>
        <family val="2"/>
      </rPr>
      <t>, kg</t>
    </r>
  </si>
  <si>
    <r>
      <t>G</t>
    </r>
    <r>
      <rPr>
        <vertAlign val="subscript"/>
        <sz val="11"/>
        <color rgb="FFFF0000"/>
        <rFont val="Arial"/>
        <family val="2"/>
      </rPr>
      <t>a1</t>
    </r>
    <r>
      <rPr>
        <sz val="11"/>
        <color rgb="FFFF0000"/>
        <rFont val="Arial"/>
        <family val="2"/>
      </rPr>
      <t>.</t>
    </r>
  </si>
  <si>
    <r>
      <t>G</t>
    </r>
    <r>
      <rPr>
        <vertAlign val="subscript"/>
        <sz val="11"/>
        <color rgb="FFFF0000"/>
        <rFont val="Arial"/>
        <family val="2"/>
      </rPr>
      <t>a2</t>
    </r>
    <r>
      <rPr>
        <sz val="11"/>
        <color rgb="FFFF0000"/>
        <rFont val="Arial"/>
        <family val="2"/>
      </rPr>
      <t>.</t>
    </r>
  </si>
  <si>
    <t>P</t>
  </si>
  <si>
    <t>205
(mm)</t>
  </si>
  <si>
    <t>/</t>
  </si>
  <si>
    <t>B</t>
  </si>
  <si>
    <t>V</t>
  </si>
  <si>
    <r>
      <t>[G</t>
    </r>
    <r>
      <rPr>
        <vertAlign val="subscript"/>
        <sz val="11"/>
        <color rgb="FFFF0000"/>
        <rFont val="Arial"/>
        <family val="2"/>
      </rPr>
      <t>a1</t>
    </r>
    <r>
      <rPr>
        <sz val="11"/>
        <color rgb="FFFF0000"/>
        <rFont val="Arial"/>
        <family val="2"/>
      </rPr>
      <t>] %</t>
    </r>
  </si>
  <si>
    <r>
      <t>[G</t>
    </r>
    <r>
      <rPr>
        <vertAlign val="subscript"/>
        <sz val="11"/>
        <color rgb="FFFF0000"/>
        <rFont val="Arial"/>
        <family val="2"/>
      </rPr>
      <t>a2</t>
    </r>
    <r>
      <rPr>
        <sz val="11"/>
        <color rgb="FFFF0000"/>
        <rFont val="Arial"/>
        <family val="2"/>
      </rPr>
      <t>] %</t>
    </r>
  </si>
  <si>
    <t>[W]
(mm)</t>
  </si>
  <si>
    <r>
      <t>[W</t>
    </r>
    <r>
      <rPr>
        <vertAlign val="subscript"/>
        <sz val="11"/>
        <color rgb="FFFF0000"/>
        <rFont val="Arial"/>
        <family val="2"/>
      </rPr>
      <t>o</t>
    </r>
    <r>
      <rPr>
        <sz val="11"/>
        <color rgb="FFFF0000"/>
        <rFont val="Arial"/>
        <family val="2"/>
      </rPr>
      <t>]
(mm)</t>
    </r>
  </si>
  <si>
    <r>
      <t>[L</t>
    </r>
    <r>
      <rPr>
        <vertAlign val="subscript"/>
        <sz val="11"/>
        <color rgb="FFFF0000"/>
        <rFont val="Arial"/>
        <family val="2"/>
      </rPr>
      <t>o</t>
    </r>
    <r>
      <rPr>
        <sz val="11"/>
        <color rgb="FFFF0000"/>
        <rFont val="Arial"/>
        <family val="2"/>
      </rPr>
      <t>]
(mm)</t>
    </r>
  </si>
  <si>
    <r>
      <t>[H</t>
    </r>
    <r>
      <rPr>
        <vertAlign val="subscript"/>
        <sz val="11"/>
        <color rgb="FFFF0000"/>
        <rFont val="Arial"/>
        <family val="2"/>
      </rPr>
      <t>o</t>
    </r>
    <r>
      <rPr>
        <sz val="11"/>
        <color rgb="FFFF0000"/>
        <rFont val="Arial"/>
        <family val="2"/>
      </rPr>
      <t>]
(mm)</t>
    </r>
  </si>
  <si>
    <t>A x B</t>
  </si>
  <si>
    <t>Trục cầu 
chủ động, phía</t>
  </si>
  <si>
    <t xml:space="preserve">Ly hợp Truyền động </t>
  </si>
  <si>
    <t>Hộp số
điều khiển</t>
  </si>
  <si>
    <t>Tỷ số truyền 
tay số 1</t>
  </si>
  <si>
    <t>Khớp Cardan</t>
  </si>
  <si>
    <t>Khoảng</t>
  </si>
  <si>
    <t>Chọn
(theo số răng)</t>
  </si>
  <si>
    <t>Điều hòa 
lực phanh</t>
  </si>
  <si>
    <t>ABS</t>
  </si>
  <si>
    <t>Phía 
trước</t>
  </si>
  <si>
    <t>Phía 
sau</t>
  </si>
  <si>
    <t>chon (cá nhân)</t>
  </si>
  <si>
    <t>Trước, trục cầu trước</t>
  </si>
  <si>
    <t>Ngang xe</t>
  </si>
  <si>
    <t xml:space="preserve">Không </t>
  </si>
  <si>
    <t>Đồng tốc</t>
  </si>
  <si>
    <t>Trụ - răng nghiêng</t>
  </si>
  <si>
    <t>tải 1/2</t>
  </si>
  <si>
    <t>Đòn</t>
  </si>
  <si>
    <t>Khoảng giữa, 
trục cầu trước và sau</t>
  </si>
  <si>
    <t>Dọc xe</t>
  </si>
  <si>
    <t>Chữ thập</t>
  </si>
  <si>
    <t>Côn - răng xoắn</t>
  </si>
  <si>
    <t>tải 3/4</t>
  </si>
  <si>
    <t>cáp</t>
  </si>
  <si>
    <t>Khoảng giữa, 
gần trục cầu trước</t>
  </si>
  <si>
    <t>tải hoàn toàn</t>
  </si>
  <si>
    <t>Khí nén</t>
  </si>
  <si>
    <t>Khoảng giữa, 
gần trục cầu sau</t>
  </si>
  <si>
    <t>Sau, trục cầu sau</t>
  </si>
  <si>
    <t xml:space="preserve"> + Khoảng khối lượng trung bình của 1 người, kg</t>
  </si>
  <si>
    <r>
      <rPr>
        <sz val="11"/>
        <color theme="1"/>
        <rFont val="Arial"/>
        <family val="2"/>
      </rPr>
      <t>[G</t>
    </r>
    <r>
      <rPr>
        <vertAlign val="subscript"/>
        <sz val="11"/>
        <color theme="1"/>
        <rFont val="Arial"/>
        <family val="2"/>
      </rPr>
      <t>p</t>
    </r>
    <r>
      <rPr>
        <sz val="11"/>
        <color theme="1"/>
        <rFont val="Arial"/>
        <family val="2"/>
      </rPr>
      <t>] =</t>
    </r>
  </si>
  <si>
    <t xml:space="preserve"> + Khoảng khối lượng trung bình hành lý cho 1 người, kg</t>
  </si>
  <si>
    <r>
      <rPr>
        <sz val="11"/>
        <color theme="1"/>
        <rFont val="Arial"/>
        <family val="2"/>
      </rPr>
      <t>[G</t>
    </r>
    <r>
      <rPr>
        <vertAlign val="subscript"/>
        <sz val="11"/>
        <color theme="1"/>
        <rFont val="Arial"/>
        <family val="2"/>
      </rPr>
      <t>hl/p</t>
    </r>
    <r>
      <rPr>
        <sz val="11"/>
        <color theme="1"/>
        <rFont val="Arial"/>
        <family val="2"/>
      </rPr>
      <t>] =</t>
    </r>
  </si>
  <si>
    <r>
      <rPr>
        <sz val="11"/>
        <rFont val="Arial"/>
        <family val="2"/>
      </rPr>
      <t>G</t>
    </r>
    <r>
      <rPr>
        <vertAlign val="subscript"/>
        <sz val="11"/>
        <rFont val="Arial"/>
        <family val="2"/>
      </rPr>
      <t>hh</t>
    </r>
    <r>
      <rPr>
        <sz val="11"/>
        <rFont val="Arial"/>
        <family val="2"/>
      </rPr>
      <t xml:space="preserve"> =</t>
    </r>
  </si>
  <si>
    <t>Mặt đường ứng với vận tốc lớn nhất, và nhỏ nhất</t>
  </si>
  <si>
    <t xml:space="preserve"> + Khoảng giá trị hệ số bám</t>
  </si>
  <si>
    <t xml:space="preserve"> + Khoảng giá trị hệ số cản lăn ứng với vận tốc nhỏ hơn 80 km/h</t>
  </si>
  <si>
    <r>
      <rPr>
        <sz val="11"/>
        <color theme="1"/>
        <rFont val="Arial"/>
        <family val="2"/>
      </rPr>
      <t>[f</t>
    </r>
    <r>
      <rPr>
        <vertAlign val="subscript"/>
        <sz val="11"/>
        <color theme="1"/>
        <rFont val="Arial"/>
        <family val="2"/>
      </rPr>
      <t>≤80km</t>
    </r>
    <r>
      <rPr>
        <sz val="11"/>
        <color theme="1"/>
        <rFont val="Arial"/>
        <family val="2"/>
      </rPr>
      <t>]=</t>
    </r>
  </si>
  <si>
    <t xml:space="preserve"> + Khoảng độ dốc mặt đường [i]</t>
  </si>
  <si>
    <r>
      <rPr>
        <sz val="11"/>
        <rFont val="Arial"/>
        <family val="2"/>
      </rPr>
      <t>v</t>
    </r>
    <r>
      <rPr>
        <vertAlign val="subscript"/>
        <sz val="11"/>
        <rFont val="Arial"/>
        <family val="2"/>
      </rPr>
      <t>max</t>
    </r>
    <r>
      <rPr>
        <sz val="11"/>
        <rFont val="Arial"/>
        <family val="2"/>
      </rPr>
      <t xml:space="preserve"> =</t>
    </r>
  </si>
  <si>
    <t>Chủng loại xe</t>
  </si>
  <si>
    <r>
      <rPr>
        <sz val="11"/>
        <color theme="1"/>
        <rFont val="Arial"/>
        <family val="2"/>
      </rPr>
      <t>V</t>
    </r>
    <r>
      <rPr>
        <vertAlign val="subscript"/>
        <sz val="11"/>
        <color theme="1"/>
        <rFont val="Arial"/>
        <family val="2"/>
      </rPr>
      <t>e</t>
    </r>
    <r>
      <rPr>
        <sz val="11"/>
        <color theme="1"/>
        <rFont val="Arial"/>
        <family val="2"/>
      </rPr>
      <t xml:space="preserve"> =</t>
    </r>
  </si>
  <si>
    <t xml:space="preserve"> + Khối lượng bản thân xe, kg: </t>
  </si>
  <si>
    <r>
      <rPr>
        <sz val="11"/>
        <rFont val="Arial"/>
        <family val="2"/>
      </rPr>
      <t>G</t>
    </r>
    <r>
      <rPr>
        <vertAlign val="subscript"/>
        <sz val="11"/>
        <rFont val="Arial"/>
        <family val="2"/>
      </rPr>
      <t>o</t>
    </r>
  </si>
  <si>
    <t xml:space="preserve">   - Khoảng khối lượng bản thân xe, kg: </t>
  </si>
  <si>
    <r>
      <rPr>
        <sz val="11"/>
        <rFont val="Arial"/>
        <family val="2"/>
      </rPr>
      <t>[G</t>
    </r>
    <r>
      <rPr>
        <vertAlign val="subscript"/>
        <sz val="11"/>
        <rFont val="Arial"/>
        <family val="2"/>
      </rPr>
      <t>o</t>
    </r>
    <r>
      <rPr>
        <sz val="11"/>
        <rFont val="Arial"/>
        <family val="2"/>
      </rPr>
      <t>] =</t>
    </r>
  </si>
  <si>
    <r>
      <rPr>
        <sz val="11"/>
        <color theme="1"/>
        <rFont val="Arial"/>
        <family val="2"/>
      </rPr>
      <t xml:space="preserve">   - Khoảng phần trăm (%) G</t>
    </r>
    <r>
      <rPr>
        <vertAlign val="subscript"/>
        <sz val="11"/>
        <color theme="1"/>
        <rFont val="Arial"/>
        <family val="2"/>
      </rPr>
      <t>o</t>
    </r>
    <r>
      <rPr>
        <sz val="11"/>
        <color theme="1"/>
        <rFont val="Arial"/>
        <family val="2"/>
      </rPr>
      <t>, phân bố ra phía trục</t>
    </r>
  </si>
  <si>
    <t xml:space="preserve">       Trục cầu trước:</t>
  </si>
  <si>
    <r>
      <rPr>
        <sz val="11"/>
        <rFont val="Arial"/>
        <family val="2"/>
      </rPr>
      <t>[G</t>
    </r>
    <r>
      <rPr>
        <vertAlign val="subscript"/>
        <sz val="11"/>
        <rFont val="Arial"/>
        <family val="2"/>
      </rPr>
      <t>o1</t>
    </r>
    <r>
      <rPr>
        <sz val="11"/>
        <rFont val="Arial"/>
        <family val="2"/>
      </rPr>
      <t>]% =</t>
    </r>
  </si>
  <si>
    <t xml:space="preserve">       Trục cầu sau:</t>
  </si>
  <si>
    <r>
      <rPr>
        <sz val="11"/>
        <rFont val="Arial"/>
        <family val="2"/>
      </rPr>
      <t>[G</t>
    </r>
    <r>
      <rPr>
        <vertAlign val="subscript"/>
        <sz val="11"/>
        <rFont val="Arial"/>
        <family val="2"/>
      </rPr>
      <t>o2</t>
    </r>
    <r>
      <rPr>
        <sz val="11"/>
        <rFont val="Arial"/>
        <family val="2"/>
      </rPr>
      <t>]% =</t>
    </r>
  </si>
  <si>
    <t xml:space="preserve"> + Khối lượng toàn bộ xe, kg: </t>
  </si>
  <si>
    <r>
      <rPr>
        <sz val="11"/>
        <rFont val="Arial"/>
        <family val="2"/>
      </rPr>
      <t>G</t>
    </r>
    <r>
      <rPr>
        <vertAlign val="subscript"/>
        <sz val="11"/>
        <rFont val="Arial"/>
        <family val="2"/>
      </rPr>
      <t>a</t>
    </r>
  </si>
  <si>
    <r>
      <rPr>
        <sz val="11"/>
        <color theme="1"/>
        <rFont val="Arial"/>
        <family val="2"/>
      </rPr>
      <t xml:space="preserve">   Khoảng phần trăm (%) G</t>
    </r>
    <r>
      <rPr>
        <vertAlign val="subscript"/>
        <sz val="11"/>
        <color theme="1"/>
        <rFont val="Arial"/>
        <family val="2"/>
      </rPr>
      <t>a</t>
    </r>
    <r>
      <rPr>
        <sz val="11"/>
        <color theme="1"/>
        <rFont val="Arial"/>
        <family val="2"/>
      </rPr>
      <t>, phân bố ra phía:</t>
    </r>
  </si>
  <si>
    <t xml:space="preserve">      Trục cầu trước, kg; </t>
  </si>
  <si>
    <r>
      <rPr>
        <sz val="11"/>
        <rFont val="Arial"/>
        <family val="2"/>
      </rPr>
      <t>[G</t>
    </r>
    <r>
      <rPr>
        <vertAlign val="subscript"/>
        <sz val="11"/>
        <rFont val="Arial"/>
        <family val="2"/>
      </rPr>
      <t>a1</t>
    </r>
    <r>
      <rPr>
        <sz val="11"/>
        <rFont val="Arial"/>
        <family val="2"/>
      </rPr>
      <t>]% =</t>
    </r>
  </si>
  <si>
    <t xml:space="preserve">      Trục cầu sau, kg; </t>
  </si>
  <si>
    <r>
      <rPr>
        <sz val="11"/>
        <rFont val="Arial"/>
        <family val="2"/>
      </rPr>
      <t>[G</t>
    </r>
    <r>
      <rPr>
        <vertAlign val="subscript"/>
        <sz val="11"/>
        <rFont val="Arial"/>
        <family val="2"/>
      </rPr>
      <t>a2</t>
    </r>
    <r>
      <rPr>
        <sz val="11"/>
        <rFont val="Arial"/>
        <family val="2"/>
      </rPr>
      <t>]% =</t>
    </r>
  </si>
  <si>
    <t xml:space="preserve"> + Khoảng giá trị vận tốc nhỏ nhất, km/h</t>
  </si>
  <si>
    <r>
      <rPr>
        <sz val="11"/>
        <color theme="1"/>
        <rFont val="Arial"/>
        <family val="2"/>
      </rPr>
      <t>[v</t>
    </r>
    <r>
      <rPr>
        <vertAlign val="subscript"/>
        <sz val="11"/>
        <color theme="1"/>
        <rFont val="Arial"/>
        <family val="2"/>
      </rPr>
      <t>min</t>
    </r>
    <r>
      <rPr>
        <sz val="11"/>
        <color theme="1"/>
        <rFont val="Arial"/>
        <family val="2"/>
      </rPr>
      <t>] =</t>
    </r>
  </si>
  <si>
    <t xml:space="preserve"> + Thông số kích thước xe, mm</t>
  </si>
  <si>
    <t xml:space="preserve">     - Khoảng chiều rộng 2 vệt bánh xe trước</t>
  </si>
  <si>
    <t xml:space="preserve">     - Khoảng chiều rộng bao của xe</t>
  </si>
  <si>
    <r>
      <rPr>
        <sz val="11"/>
        <color theme="1"/>
        <rFont val="Arial"/>
        <family val="2"/>
      </rPr>
      <t>[W</t>
    </r>
    <r>
      <rPr>
        <vertAlign val="subscript"/>
        <sz val="11"/>
        <color theme="1"/>
        <rFont val="Arial"/>
        <family val="2"/>
      </rPr>
      <t>o</t>
    </r>
    <r>
      <rPr>
        <sz val="11"/>
        <color theme="1"/>
        <rFont val="Arial"/>
        <family val="2"/>
      </rPr>
      <t>] =</t>
    </r>
  </si>
  <si>
    <t xml:space="preserve">     - Khoảng chiều dài cơ sở</t>
  </si>
  <si>
    <r>
      <rPr>
        <sz val="11"/>
        <color theme="1"/>
        <rFont val="Arial"/>
        <family val="2"/>
      </rPr>
      <t>[L</t>
    </r>
    <r>
      <rPr>
        <vertAlign val="subscript"/>
        <sz val="11"/>
        <color theme="1"/>
        <rFont val="Arial"/>
        <family val="2"/>
      </rPr>
      <t>o</t>
    </r>
    <r>
      <rPr>
        <sz val="11"/>
        <color theme="1"/>
        <rFont val="Arial"/>
        <family val="2"/>
      </rPr>
      <t>] =</t>
    </r>
  </si>
  <si>
    <t xml:space="preserve">     - Khoảng chiều cao bao</t>
  </si>
  <si>
    <r>
      <rPr>
        <sz val="11"/>
        <color theme="1"/>
        <rFont val="Arial"/>
        <family val="2"/>
      </rPr>
      <t>[H</t>
    </r>
    <r>
      <rPr>
        <vertAlign val="subscript"/>
        <sz val="11"/>
        <color theme="1"/>
        <rFont val="Arial"/>
        <family val="2"/>
      </rPr>
      <t>o</t>
    </r>
    <r>
      <rPr>
        <sz val="11"/>
        <color theme="1"/>
        <rFont val="Arial"/>
        <family val="2"/>
      </rPr>
      <t>] =</t>
    </r>
  </si>
  <si>
    <t xml:space="preserve"> + Động cơ</t>
  </si>
  <si>
    <t xml:space="preserve">     - Khoảng số vòng quay nhỏ nhất của động cơ, v/p:</t>
  </si>
  <si>
    <r>
      <rPr>
        <sz val="11"/>
        <rFont val="Arial"/>
        <family val="2"/>
      </rPr>
      <t>[n</t>
    </r>
    <r>
      <rPr>
        <vertAlign val="subscript"/>
        <sz val="11"/>
        <rFont val="Arial"/>
        <family val="2"/>
      </rPr>
      <t>min</t>
    </r>
    <r>
      <rPr>
        <sz val="11"/>
        <rFont val="Arial"/>
        <family val="2"/>
      </rPr>
      <t>] =</t>
    </r>
  </si>
  <si>
    <t xml:space="preserve">     - Khoảng số vòng quay ứng với công suất lơn nhất, v/p:</t>
  </si>
  <si>
    <r>
      <rPr>
        <sz val="11"/>
        <rFont val="Arial"/>
        <family val="2"/>
      </rPr>
      <t>[n</t>
    </r>
    <r>
      <rPr>
        <vertAlign val="subscript"/>
        <sz val="11"/>
        <rFont val="Arial"/>
        <family val="2"/>
      </rPr>
      <t>N</t>
    </r>
    <r>
      <rPr>
        <sz val="11"/>
        <rFont val="Arial"/>
        <family val="2"/>
      </rPr>
      <t>] =</t>
    </r>
  </si>
  <si>
    <t xml:space="preserve">     - Khoảng số vòng quay lớn nhất của động cơ, v/p:</t>
  </si>
  <si>
    <r>
      <rPr>
        <sz val="11"/>
        <rFont val="Arial"/>
        <family val="2"/>
      </rPr>
      <t>[n</t>
    </r>
    <r>
      <rPr>
        <vertAlign val="subscript"/>
        <sz val="11"/>
        <rFont val="Arial"/>
        <family val="2"/>
      </rPr>
      <t>max</t>
    </r>
    <r>
      <rPr>
        <sz val="11"/>
        <rFont val="Arial"/>
        <family val="2"/>
      </rPr>
      <t>] =</t>
    </r>
  </si>
  <si>
    <t xml:space="preserve">     - Với:</t>
  </si>
  <si>
    <t xml:space="preserve">        nhiên liệu sử dụng; số kỳ; và loại buồng đốt đã chọn</t>
  </si>
  <si>
    <t xml:space="preserve">        có giá trị các hệ số kinh nghiệm tương ứng, với:</t>
  </si>
  <si>
    <r>
      <rPr>
        <i/>
        <sz val="11"/>
        <color theme="1"/>
        <rFont val="Arial"/>
        <family val="2"/>
      </rPr>
      <t xml:space="preserve"> + </t>
    </r>
    <r>
      <rPr>
        <sz val="11"/>
        <color theme="1"/>
        <rFont val="Arial"/>
        <family val="2"/>
      </rPr>
      <t>Hiệu suất của hệ thống truyền lực</t>
    </r>
  </si>
  <si>
    <r>
      <rPr>
        <sz val="11"/>
        <color theme="1"/>
        <rFont val="Arial"/>
        <family val="2"/>
      </rPr>
      <t>η</t>
    </r>
    <r>
      <rPr>
        <vertAlign val="subscript"/>
        <sz val="11"/>
        <color theme="1"/>
        <rFont val="Arial"/>
        <family val="2"/>
      </rPr>
      <t>t</t>
    </r>
    <r>
      <rPr>
        <sz val="11"/>
        <color theme="1"/>
        <rFont val="Arial"/>
        <family val="2"/>
      </rPr>
      <t xml:space="preserve"> =</t>
    </r>
  </si>
  <si>
    <t>Phanh chóng hãm cứng</t>
  </si>
  <si>
    <t xml:space="preserve">     - Điểm giao của 2 đường tâm Kingpin với mặt phẳng chưa hình thang lái</t>
  </si>
  <si>
    <t>A, B</t>
  </si>
  <si>
    <t xml:space="preserve">     - Đường tâm trục sau đối với xe chỉ có 2 trục cầu</t>
  </si>
  <si>
    <t>CD</t>
  </si>
  <si>
    <t xml:space="preserve">     - Chiều dài cơ sơ xe chỉ có 2 trục cầu</t>
  </si>
  <si>
    <t>AD = CD</t>
  </si>
  <si>
    <t>Nhựa, 
bê tông 
khô sạch</t>
  </si>
  <si>
    <t>GHI CHÚ</t>
  </si>
  <si>
    <r>
      <t xml:space="preserve">Môn học: </t>
    </r>
    <r>
      <rPr>
        <b/>
        <sz val="11"/>
        <color theme="1"/>
        <rFont val="Arial"/>
        <family val="2"/>
      </rPr>
      <t>Đồ án kết cấu, tính toán ô tô (AUE373) / Nhóm: 63.CNOT-3</t>
    </r>
  </si>
  <si>
    <t>Ân</t>
  </si>
  <si>
    <t>Chevrolet  spart</t>
  </si>
  <si>
    <t>65 ÷ 75</t>
  </si>
  <si>
    <t>0 ÷ 5</t>
  </si>
  <si>
    <t>0.012 ÷ 0.018</t>
  </si>
  <si>
    <t>0.7</t>
  </si>
  <si>
    <t>0.005 ÷ 0.015</t>
  </si>
  <si>
    <t>0.005</t>
  </si>
  <si>
    <t>con</t>
  </si>
  <si>
    <t>0.93</t>
  </si>
  <si>
    <t>1470 ÷ 1967</t>
  </si>
  <si>
    <t>600 ÷ 1000</t>
  </si>
  <si>
    <t>1.1 ÷  1.3</t>
  </si>
  <si>
    <t>1.1</t>
  </si>
  <si>
    <t>Độc lập</t>
  </si>
  <si>
    <t>Phụ thuộc</t>
  </si>
  <si>
    <t>4x2</t>
  </si>
  <si>
    <t>Ma sát</t>
  </si>
  <si>
    <t>Tự động</t>
  </si>
  <si>
    <t>3.9</t>
  </si>
  <si>
    <t>Thanh Răng - Bánh Răng</t>
  </si>
  <si>
    <t>Điện</t>
  </si>
  <si>
    <t>Đĩa</t>
  </si>
  <si>
    <t>Bánh xe - Đĩa</t>
  </si>
  <si>
    <t>Chất lỏng</t>
  </si>
  <si>
    <t>Chân không</t>
  </si>
  <si>
    <t>Tang trống</t>
  </si>
  <si>
    <t>3.63</t>
  </si>
  <si>
    <t>Chevrolet spart 2</t>
  </si>
  <si>
    <t>Chevrolet spart 3</t>
  </si>
  <si>
    <t>Chevrolet spart 4</t>
  </si>
  <si>
    <t>Chevrolet spart 1</t>
  </si>
  <si>
    <t>FORD TERRITORY</t>
  </si>
  <si>
    <t>45/13</t>
  </si>
  <si>
    <t>Con</t>
  </si>
  <si>
    <t>BMW X3</t>
  </si>
  <si>
    <t>Y</t>
  </si>
  <si>
    <t>1590/1610</t>
  </si>
  <si>
    <t>0 ÷5</t>
  </si>
  <si>
    <t xml:space="preserve">Con </t>
  </si>
  <si>
    <t>19/21</t>
  </si>
  <si>
    <t>MAZDA 3</t>
  </si>
  <si>
    <t>3.55</t>
  </si>
  <si>
    <t>3.42</t>
  </si>
  <si>
    <t>48/13</t>
  </si>
  <si>
    <t>20/20</t>
  </si>
  <si>
    <t>0.018</t>
  </si>
  <si>
    <t>0.01</t>
  </si>
  <si>
    <t>Trục cầu trước</t>
  </si>
  <si>
    <t>1.2</t>
  </si>
  <si>
    <t>3.5</t>
  </si>
  <si>
    <t>3.75</t>
  </si>
  <si>
    <t>Thanh răng - Bánh răng</t>
  </si>
  <si>
    <t>Bảo</t>
  </si>
  <si>
    <t>MAZDA CX-5</t>
  </si>
  <si>
    <t>0,005 ÷ 0,015</t>
  </si>
  <si>
    <t>33  ÷ 56</t>
  </si>
  <si>
    <t>Dương</t>
  </si>
  <si>
    <t>3.7</t>
  </si>
  <si>
    <t>21/21</t>
  </si>
  <si>
    <t>19/20</t>
  </si>
  <si>
    <t>AW_Territory_leaflet4pVN (hanoi-ford.com)</t>
  </si>
  <si>
    <t>Thong so ky thuat oto (vr.org.vn)</t>
  </si>
  <si>
    <t>https://www.automobile-catalog.com/car/2014/1598180/ford_territory_tx_tdci_awd.html#gsc.tab=0</t>
  </si>
  <si>
    <t>Ford Territory 2023 Specs And Feature Philippines | Zigwheels</t>
  </si>
  <si>
    <t>https://www.motivegear.com/auto-parts-product/341122-346-ratio-differential-ring-and-pinion-d44-4-346/</t>
  </si>
  <si>
    <t>Specifications for BMW X3 G01 (car.info)</t>
  </si>
  <si>
    <t>https://www.car.info/en-se/bmw/x3/x3-xdrive35i-6778776/specs</t>
  </si>
  <si>
    <t>Mazda CX-5 1</t>
  </si>
  <si>
    <t>Mazda CX-5 2</t>
  </si>
  <si>
    <t>Mazda CX-5 3</t>
  </si>
  <si>
    <t>Mazda CX-5 4</t>
  </si>
  <si>
    <t xml:space="preserve">Mazda CX-5 </t>
  </si>
  <si>
    <t>https://www.hyundai.news/eu/articles/press-releases/all-new-hyundai-kona-hybrid-technical-specifications.html</t>
  </si>
  <si>
    <t>https://www.hyundai.news/newsroom/dam/eu/models/20210715_kona_n_driving_experience/hyundai-kona-n-technical-specifications-0721.pdf</t>
  </si>
  <si>
    <t>https://lopxehaitrieu.vn/lop-xe/bridgestone-turanza-er300-205-60-r16-runflat/</t>
  </si>
  <si>
    <t>https://cars.usnews.com/cars-trucks/hyundai/kona/performance</t>
  </si>
  <si>
    <t>THÔNG SỐ LỐP</t>
  </si>
  <si>
    <t>mazda 3</t>
  </si>
  <si>
    <t>mazda 3-2</t>
  </si>
  <si>
    <t>mazda 3-3</t>
  </si>
  <si>
    <t>mazda 3-4</t>
  </si>
  <si>
    <t>Chương</t>
  </si>
  <si>
    <t>46/14</t>
  </si>
  <si>
    <t>TOYOTA</t>
  </si>
  <si>
    <t>toyota</t>
  </si>
  <si>
    <t>Danh</t>
  </si>
  <si>
    <t>0,7 ÷ 0,8</t>
  </si>
  <si>
    <t xml:space="preserve"> 0,012 ÷ 0,018</t>
  </si>
  <si>
    <t xml:space="preserve"> 37 ÷ 53</t>
  </si>
  <si>
    <t>Huyndai elantra n line 6-speed (man.6)</t>
  </si>
  <si>
    <t>HYUNDAI ELANTRA N LINE 6-SPEED ( man.6)</t>
  </si>
  <si>
    <t>Đốt trong</t>
  </si>
  <si>
    <t>https://www.automobile-catalog.com/car/2022/2972870/hyundai_elantra_n_line_6-speed.html#gsc.tab=0</t>
  </si>
  <si>
    <t>https://vnexpress.net/oto-xe-may/v-car/phien-ban-xe/hyundai-elantra-2022-n-line-559</t>
  </si>
  <si>
    <t>https://hyundaicity.com.vn/hyundai-elantra-n-line</t>
  </si>
  <si>
    <t>https://www.edmunds.com/hyundai/elantra/2022/</t>
  </si>
  <si>
    <t>https://www.hyundai3s-sontay.com.vn/elantra/hyundai-elantra-n-line/</t>
  </si>
  <si>
    <t>https://g7auto.vn/lop-michelin-235-40zr18-pilot-sport-4</t>
  </si>
  <si>
    <t>0.012</t>
  </si>
  <si>
    <t>chung (theo tài liệu)</t>
  </si>
  <si>
    <t>75 ÷65</t>
  </si>
  <si>
    <t>5 ÷7</t>
  </si>
  <si>
    <t>1560÷2075</t>
  </si>
  <si>
    <t>xe chon</t>
  </si>
  <si>
    <t>3.46</t>
  </si>
  <si>
    <t>0.75</t>
  </si>
  <si>
    <t>0.016</t>
  </si>
  <si>
    <t>1.3</t>
  </si>
  <si>
    <t>Cơ khí</t>
  </si>
  <si>
    <t>Phanh tay cơ</t>
  </si>
  <si>
    <t>Trợ lực điện</t>
  </si>
  <si>
    <t>Thanh răng-bánh răng</t>
  </si>
  <si>
    <t>Trước, Trục cầu trước</t>
  </si>
  <si>
    <t>Cáp</t>
  </si>
  <si>
    <t>64/65</t>
  </si>
  <si>
    <t>TOYOTA CAMRY</t>
  </si>
  <si>
    <t>độc lập</t>
  </si>
  <si>
    <t>4 x 2</t>
  </si>
  <si>
    <t>cơ khí</t>
  </si>
  <si>
    <t>chất lỏng</t>
  </si>
  <si>
    <t>có</t>
  </si>
  <si>
    <t>Thanh răng- bánh răng</t>
  </si>
  <si>
    <t>39/9</t>
  </si>
  <si>
    <t>50/11</t>
  </si>
  <si>
    <t>Hyundai Kona</t>
  </si>
  <si>
    <t>HYUNDAI KONA</t>
  </si>
  <si>
    <t>xx/xx</t>
  </si>
  <si>
    <t>65/65</t>
  </si>
  <si>
    <t>T</t>
  </si>
  <si>
    <t>3.6</t>
  </si>
  <si>
    <t>15/20</t>
  </si>
  <si>
    <t>Hộp số tay</t>
  </si>
  <si>
    <t>600- 1100</t>
  </si>
  <si>
    <t>42/13</t>
  </si>
  <si>
    <t>18/20</t>
  </si>
  <si>
    <t>cầu trước</t>
  </si>
  <si>
    <t>11/20</t>
  </si>
  <si>
    <t>0.014</t>
  </si>
  <si>
    <t>0.015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</si>
</sst>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170">
    <font>
      <sz val="11"/>
      <color theme="1"/>
      <name val="Arial"/>
      <charset val="134"/>
      <scheme val="minor"/>
    </font>
    <font>
      <b/>
      <sz val="11"/>
      <name val="Arial"/>
      <charset val="134"/>
      <scheme val="minor"/>
    </font>
    <font>
      <sz val="11"/>
      <name val="Arial"/>
      <charset val="134"/>
      <scheme val="minor"/>
    </font>
    <font>
      <u/>
      <sz val="11"/>
      <color theme="10"/>
      <name val="Arial"/>
      <charset val="134"/>
      <scheme val="minor"/>
    </font>
    <font>
      <i/>
      <sz val="11"/>
      <name val="Arial"/>
      <charset val="134"/>
    </font>
    <font>
      <b/>
      <i/>
      <sz val="11"/>
      <name val="Arial"/>
      <charset val="134"/>
    </font>
    <font>
      <sz val="11"/>
      <name val="Arial"/>
      <charset val="134"/>
    </font>
    <font>
      <b/>
      <sz val="11"/>
      <name val="Arial"/>
      <charset val="134"/>
    </font>
    <font>
      <sz val="11"/>
      <name val="Arial"/>
      <charset val="163"/>
    </font>
    <font>
      <i/>
      <u/>
      <sz val="11"/>
      <name val="Arial"/>
      <charset val="134"/>
    </font>
    <font>
      <u/>
      <sz val="11"/>
      <name val="Arial"/>
      <charset val="134"/>
    </font>
    <font>
      <b/>
      <sz val="11"/>
      <name val="Times New Roman"/>
      <charset val="134"/>
      <scheme val="major"/>
    </font>
    <font>
      <b/>
      <sz val="13"/>
      <name val="Times New Roman"/>
      <charset val="163"/>
    </font>
    <font>
      <sz val="13"/>
      <name val="Times New Roman"/>
      <charset val="163"/>
    </font>
    <font>
      <b/>
      <sz val="13"/>
      <name val="Arial"/>
      <charset val="163"/>
      <scheme val="minor"/>
    </font>
    <font>
      <b/>
      <sz val="13"/>
      <name val="Times New Roman"/>
      <charset val="134"/>
    </font>
    <font>
      <b/>
      <i/>
      <sz val="13"/>
      <name val="Times New Roman"/>
      <charset val="134"/>
    </font>
    <font>
      <sz val="13"/>
      <name val="Times New Roman"/>
      <charset val="134"/>
    </font>
    <font>
      <b/>
      <sz val="11"/>
      <name val="Arial"/>
      <charset val="163"/>
    </font>
    <font>
      <b/>
      <sz val="11"/>
      <color rgb="FFFF0000"/>
      <name val="Arial"/>
      <charset val="134"/>
    </font>
    <font>
      <sz val="11"/>
      <color rgb="FFFF0000"/>
      <name val="Arial"/>
      <charset val="134"/>
    </font>
    <font>
      <b/>
      <sz val="11"/>
      <name val="Times New Roman"/>
      <charset val="134"/>
    </font>
    <font>
      <sz val="11"/>
      <color rgb="FFFF0000"/>
      <name val="Arial"/>
      <charset val="163"/>
    </font>
    <font>
      <b/>
      <sz val="11"/>
      <color rgb="FFFF0000"/>
      <name val="Arial"/>
      <charset val="163"/>
    </font>
    <font>
      <sz val="7"/>
      <color theme="1"/>
      <name val="Arial"/>
      <charset val="163"/>
      <scheme val="minor"/>
    </font>
    <font>
      <sz val="7"/>
      <color theme="1"/>
      <name val="Arial"/>
      <charset val="134"/>
      <scheme val="minor"/>
    </font>
    <font>
      <b/>
      <sz val="7"/>
      <color theme="1"/>
      <name val="Arial"/>
      <charset val="163"/>
      <scheme val="minor"/>
    </font>
    <font>
      <b/>
      <sz val="7"/>
      <color theme="1"/>
      <name val="Times New Roman"/>
      <charset val="134"/>
    </font>
    <font>
      <sz val="11"/>
      <color theme="1"/>
      <name val="Arial"/>
      <charset val="163"/>
      <scheme val="minor"/>
    </font>
    <font>
      <b/>
      <sz val="7"/>
      <color theme="1"/>
      <name val="Arial"/>
      <charset val="134"/>
    </font>
    <font>
      <sz val="7"/>
      <color theme="1"/>
      <name val="Arial"/>
      <charset val="134"/>
    </font>
    <font>
      <i/>
      <sz val="7"/>
      <color theme="1"/>
      <name val="Arial"/>
      <charset val="134"/>
    </font>
    <font>
      <sz val="13"/>
      <color theme="1"/>
      <name val="Times New Roman"/>
      <charset val="134"/>
    </font>
    <font>
      <b/>
      <sz val="13"/>
      <color theme="1"/>
      <name val="Times New Roman"/>
      <charset val="134"/>
    </font>
    <font>
      <b/>
      <sz val="16"/>
      <color theme="1"/>
      <name val="Times New Roman"/>
      <charset val="134"/>
    </font>
    <font>
      <sz val="13"/>
      <color rgb="FFFF0000"/>
      <name val="Times New Roman"/>
      <charset val="134"/>
    </font>
    <font>
      <sz val="13"/>
      <color theme="1"/>
      <name val="Calibri"/>
      <charset val="134"/>
    </font>
    <font>
      <sz val="13"/>
      <name val="Calibri"/>
      <charset val="134"/>
    </font>
    <font>
      <sz val="8"/>
      <name val="Times New Roman"/>
      <charset val="134"/>
    </font>
    <font>
      <sz val="9"/>
      <name val="Times New Roman"/>
      <charset val="134"/>
    </font>
    <font>
      <sz val="11"/>
      <name val="Symbol"/>
      <charset val="2"/>
    </font>
    <font>
      <vertAlign val="subscript"/>
      <sz val="11"/>
      <name val="Arial"/>
      <charset val="134"/>
    </font>
    <font>
      <b/>
      <i/>
      <vertAlign val="subscript"/>
      <sz val="11"/>
      <name val="Arial"/>
      <charset val="134"/>
    </font>
    <font>
      <b/>
      <vertAlign val="subscript"/>
      <sz val="11"/>
      <name val="Arial"/>
      <charset val="163"/>
    </font>
    <font>
      <b/>
      <vertAlign val="subscript"/>
      <sz val="11"/>
      <name val="Arial"/>
      <charset val="134"/>
    </font>
    <font>
      <sz val="11"/>
      <name val="Times New Roman"/>
      <charset val="134"/>
    </font>
    <font>
      <vertAlign val="subscript"/>
      <sz val="11"/>
      <name val="Arial"/>
      <charset val="163"/>
    </font>
    <font>
      <b/>
      <vertAlign val="subscript"/>
      <sz val="13"/>
      <name val="Times New Roman"/>
      <charset val="163"/>
    </font>
    <font>
      <vertAlign val="subscript"/>
      <sz val="11"/>
      <name val="Calibri Light"/>
      <charset val="134"/>
    </font>
    <font>
      <vertAlign val="subscript"/>
      <sz val="11"/>
      <name val="Symbol"/>
      <charset val="2"/>
    </font>
    <font>
      <vertAlign val="superscript"/>
      <sz val="11"/>
      <name val="Arial"/>
      <charset val="134"/>
    </font>
    <font>
      <i/>
      <vertAlign val="superscript"/>
      <sz val="11"/>
      <name val="Arial"/>
      <charset val="134"/>
    </font>
    <font>
      <b/>
      <vertAlign val="subscript"/>
      <sz val="13"/>
      <name val="Arial"/>
      <charset val="163"/>
      <scheme val="minor"/>
    </font>
    <font>
      <i/>
      <sz val="13"/>
      <name val="Times New Roman"/>
      <charset val="134"/>
    </font>
    <font>
      <sz val="6"/>
      <name val="Times New Roman"/>
      <charset val="134"/>
    </font>
    <font>
      <sz val="9.35"/>
      <name val="Arial"/>
      <charset val="134"/>
    </font>
    <font>
      <vertAlign val="superscript"/>
      <sz val="11"/>
      <name val="Arial"/>
      <charset val="163"/>
    </font>
    <font>
      <b/>
      <sz val="11"/>
      <name val="Symbol"/>
      <charset val="2"/>
    </font>
    <font>
      <b/>
      <vertAlign val="subscript"/>
      <sz val="11"/>
      <name val="Symbol"/>
      <charset val="2"/>
    </font>
    <font>
      <b/>
      <vertAlign val="subscript"/>
      <sz val="11"/>
      <name val="Times New Roman"/>
      <charset val="134"/>
    </font>
    <font>
      <b/>
      <sz val="9.35"/>
      <name val="Arial"/>
      <charset val="134"/>
    </font>
    <font>
      <b/>
      <vertAlign val="superscript"/>
      <sz val="11"/>
      <name val="Arial"/>
      <charset val="134"/>
    </font>
    <font>
      <b/>
      <sz val="11"/>
      <name val="Calibri"/>
      <charset val="163"/>
    </font>
    <font>
      <b/>
      <sz val="8.8000000000000007"/>
      <name val="Arial"/>
      <charset val="134"/>
    </font>
    <font>
      <sz val="11"/>
      <name val="Times New Roman"/>
      <charset val="163"/>
    </font>
    <font>
      <sz val="13.2"/>
      <name val="Arial"/>
      <charset val="134"/>
    </font>
    <font>
      <vertAlign val="subscript"/>
      <sz val="13"/>
      <name val="Times New Roman"/>
      <charset val="134"/>
    </font>
    <font>
      <vertAlign val="subscript"/>
      <sz val="13"/>
      <name val="Times New Roman"/>
      <charset val="163"/>
    </font>
    <font>
      <sz val="13.2"/>
      <name val="Arial"/>
      <charset val="163"/>
    </font>
    <font>
      <b/>
      <sz val="7"/>
      <color theme="1"/>
      <name val="Arial"/>
      <charset val="134"/>
      <scheme val="minor"/>
    </font>
    <font>
      <vertAlign val="subscript"/>
      <sz val="7"/>
      <color theme="1"/>
      <name val="Arial"/>
      <charset val="134"/>
      <scheme val="minor"/>
    </font>
    <font>
      <vertAlign val="subscript"/>
      <sz val="7"/>
      <color theme="1"/>
      <name val="Symbol"/>
      <charset val="2"/>
    </font>
    <font>
      <b/>
      <vertAlign val="subscript"/>
      <sz val="7"/>
      <color theme="1"/>
      <name val="Times New Roman"/>
      <charset val="134"/>
    </font>
    <font>
      <b/>
      <vertAlign val="subscript"/>
      <sz val="7"/>
      <color theme="1"/>
      <name val="Arial"/>
      <charset val="163"/>
      <scheme val="minor"/>
    </font>
    <font>
      <b/>
      <vertAlign val="subscript"/>
      <sz val="7"/>
      <color theme="1"/>
      <name val="Arial"/>
      <charset val="134"/>
      <scheme val="minor"/>
    </font>
    <font>
      <sz val="7"/>
      <color theme="1"/>
      <name val="Symbol"/>
      <charset val="2"/>
    </font>
    <font>
      <sz val="9.1"/>
      <color theme="1"/>
      <name val="Calibri"/>
      <charset val="134"/>
    </font>
    <font>
      <b/>
      <sz val="10"/>
      <color theme="1"/>
      <name val="Times New Roman"/>
      <charset val="134"/>
    </font>
    <font>
      <sz val="10"/>
      <color theme="1"/>
      <name val="Times New Roman"/>
      <charset val="134"/>
    </font>
    <font>
      <sz val="10"/>
      <color theme="1"/>
      <name val="Calibri"/>
      <charset val="134"/>
    </font>
    <font>
      <sz val="11.7"/>
      <color theme="1"/>
      <name val="Times New Roman"/>
      <charset val="134"/>
    </font>
    <font>
      <sz val="8"/>
      <color theme="1"/>
      <name val="Times New Roman"/>
      <charset val="134"/>
    </font>
    <font>
      <vertAlign val="subscript"/>
      <sz val="13"/>
      <color theme="1"/>
      <name val="Times New Roman"/>
      <charset val="134"/>
    </font>
    <font>
      <sz val="7"/>
      <name val="Times New Roman"/>
      <charset val="134"/>
    </font>
    <font>
      <b/>
      <sz val="11"/>
      <color rgb="FFFF0000"/>
      <name val="Arial"/>
      <family val="2"/>
    </font>
    <font>
      <sz val="11"/>
      <color rgb="FFFF0000"/>
      <name val="Arial"/>
      <family val="2"/>
    </font>
    <font>
      <b/>
      <sz val="11"/>
      <name val="Arial"/>
      <family val="2"/>
    </font>
    <font>
      <sz val="11"/>
      <name val="Arial"/>
      <family val="2"/>
    </font>
    <font>
      <b/>
      <vertAlign val="subscript"/>
      <sz val="11"/>
      <color rgb="FFFF0000"/>
      <name val="Arabic Typesetting"/>
      <family val="4"/>
    </font>
    <font>
      <b/>
      <vertAlign val="subscript"/>
      <sz val="11"/>
      <color rgb="FFFF0000"/>
      <name val="Arial"/>
      <family val="2"/>
    </font>
    <font>
      <vertAlign val="subscript"/>
      <sz val="11"/>
      <color rgb="FFFF0000"/>
      <name val="Arial"/>
      <family val="2"/>
    </font>
    <font>
      <b/>
      <i/>
      <sz val="11"/>
      <color rgb="FFFF0000"/>
      <name val="Arial"/>
      <family val="2"/>
    </font>
    <font>
      <sz val="13"/>
      <color theme="1"/>
      <name val="Times New Roman"/>
      <family val="1"/>
    </font>
    <font>
      <vertAlign val="subscript"/>
      <sz val="13"/>
      <color theme="1"/>
      <name val="Times New Roman"/>
      <family val="1"/>
    </font>
    <font>
      <b/>
      <sz val="13"/>
      <color theme="1"/>
      <name val="Times New Roman"/>
      <family val="1"/>
    </font>
    <font>
      <b/>
      <i/>
      <sz val="13"/>
      <color theme="1"/>
      <name val="Times New Roman"/>
      <family val="1"/>
    </font>
    <font>
      <sz val="13"/>
      <color rgb="FFFF0000"/>
      <name val="Times New Roman"/>
      <family val="1"/>
    </font>
    <font>
      <b/>
      <vertAlign val="subscript"/>
      <sz val="13"/>
      <color theme="1"/>
      <name val="Times New Roman"/>
      <family val="1"/>
    </font>
    <font>
      <sz val="13"/>
      <name val="Times New Roman"/>
      <family val="1"/>
    </font>
    <font>
      <vertAlign val="subscript"/>
      <sz val="13"/>
      <name val="Times New Roman"/>
      <family val="1"/>
    </font>
    <font>
      <b/>
      <sz val="13"/>
      <name val="Times New Roman"/>
      <family val="1"/>
    </font>
    <font>
      <vertAlign val="subscript"/>
      <sz val="13"/>
      <color rgb="FFFF0000"/>
      <name val="Times New Roman"/>
      <family val="1"/>
    </font>
    <font>
      <vertAlign val="superscript"/>
      <sz val="13"/>
      <color theme="1"/>
      <name val="Times New Roman"/>
      <family val="1"/>
    </font>
    <font>
      <b/>
      <i/>
      <sz val="13"/>
      <color rgb="FFFF0000"/>
      <name val="Times New Roman"/>
      <family val="1"/>
    </font>
    <font>
      <b/>
      <i/>
      <sz val="13"/>
      <name val="Times New Roman"/>
      <family val="1"/>
    </font>
    <font>
      <b/>
      <sz val="13"/>
      <color rgb="FFFF0000"/>
      <name val="Times New Roman"/>
      <family val="1"/>
    </font>
    <font>
      <i/>
      <sz val="13"/>
      <color theme="1"/>
      <name val="Times New Roman"/>
      <family val="1"/>
    </font>
    <font>
      <i/>
      <sz val="13"/>
      <name val="Times New Roman"/>
      <family val="1"/>
    </font>
    <font>
      <b/>
      <i/>
      <vertAlign val="subscript"/>
      <sz val="13"/>
      <color theme="1"/>
      <name val="Times New Roman"/>
      <family val="1"/>
    </font>
    <font>
      <sz val="13"/>
      <color rgb="FF000000"/>
      <name val="Times New Roman"/>
      <family val="1"/>
    </font>
    <font>
      <vertAlign val="subscript"/>
      <sz val="13"/>
      <color rgb="FF000000"/>
      <name val="Times New Roman"/>
      <family val="1"/>
    </font>
    <font>
      <vertAlign val="superscript"/>
      <sz val="13"/>
      <color rgb="FF000000"/>
      <name val="Times New Roman"/>
      <family val="1"/>
    </font>
    <font>
      <b/>
      <sz val="13"/>
      <color rgb="FF000000"/>
      <name val="Times New Roman"/>
      <family val="1"/>
    </font>
    <font>
      <i/>
      <sz val="13"/>
      <color rgb="FFFF0000"/>
      <name val="Times New Roman"/>
      <family val="1"/>
    </font>
    <font>
      <vertAlign val="superscript"/>
      <sz val="13"/>
      <name val="Times New Roman"/>
      <family val="1"/>
    </font>
    <font>
      <b/>
      <sz val="11"/>
      <color theme="1"/>
      <name val="Arial"/>
      <family val="2"/>
    </font>
    <font>
      <sz val="11"/>
      <color theme="1"/>
      <name val="Arial"/>
      <family val="2"/>
    </font>
    <font>
      <i/>
      <sz val="11"/>
      <color theme="1"/>
      <name val="Arial"/>
      <family val="2"/>
    </font>
    <font>
      <vertAlign val="subscript"/>
      <sz val="11"/>
      <color theme="1"/>
      <name val="Arial"/>
      <family val="2"/>
    </font>
    <font>
      <b/>
      <vertAlign val="subscript"/>
      <sz val="11"/>
      <color theme="1"/>
      <name val="Arial"/>
      <family val="2"/>
    </font>
    <font>
      <vertAlign val="subscript"/>
      <sz val="11"/>
      <name val="Arial"/>
      <family val="2"/>
    </font>
    <font>
      <b/>
      <sz val="11"/>
      <color rgb="FF000000"/>
      <name val="Arial"/>
      <family val="2"/>
    </font>
    <font>
      <u/>
      <sz val="11"/>
      <color theme="10"/>
      <name val="Arial"/>
      <family val="2"/>
    </font>
    <font>
      <sz val="11"/>
      <color rgb="FF000000"/>
      <name val="Arial"/>
      <family val="2"/>
    </font>
    <font>
      <sz val="11"/>
      <color rgb="FF222222"/>
      <name val="Arial"/>
      <family val="2"/>
    </font>
    <font>
      <b/>
      <sz val="14"/>
      <color rgb="FF000000"/>
      <name val="Arial"/>
      <family val="2"/>
    </font>
    <font>
      <sz val="13"/>
      <color theme="1"/>
      <name val="Arial"/>
      <family val="2"/>
    </font>
    <font>
      <sz val="14"/>
      <color rgb="FFFF0000"/>
      <name val="Arial"/>
      <family val="2"/>
    </font>
    <font>
      <b/>
      <sz val="11"/>
      <color theme="1"/>
      <name val="Times New Roman"/>
      <family val="1"/>
    </font>
    <font>
      <sz val="11"/>
      <color theme="1"/>
      <name val="Times New Roman"/>
      <family val="1"/>
    </font>
    <font>
      <b/>
      <sz val="14"/>
      <color rgb="FF000000"/>
      <name val="Times New Roman"/>
      <family val="1"/>
    </font>
    <font>
      <sz val="11"/>
      <name val="Times New Roman"/>
      <family val="1"/>
    </font>
    <font>
      <sz val="11"/>
      <color rgb="FFFF0000"/>
      <name val="Times New Roman"/>
      <family val="1"/>
    </font>
    <font>
      <sz val="9.75"/>
      <color rgb="FF000000"/>
      <name val="Times New Roman"/>
      <family val="1"/>
    </font>
    <font>
      <sz val="10.5"/>
      <color rgb="FF222222"/>
      <name val="Times New Roman"/>
      <family val="1"/>
    </font>
    <font>
      <sz val="10.5"/>
      <color rgb="FFFF0000"/>
      <name val="Times New Roman"/>
      <family val="1"/>
    </font>
    <font>
      <sz val="8"/>
      <name val="Arial"/>
      <charset val="134"/>
      <scheme val="minor"/>
    </font>
    <font>
      <sz val="11"/>
      <name val="Arial"/>
      <family val="2"/>
      <charset val="163"/>
    </font>
    <font>
      <sz val="11"/>
      <color theme="1"/>
      <name val="Arial"/>
      <family val="2"/>
      <charset val="163"/>
    </font>
    <font>
      <sz val="11"/>
      <color theme="1"/>
      <name val="Arial"/>
      <family val="2"/>
      <scheme val="minor"/>
    </font>
    <font>
      <b/>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0"/>
      <name val="Arial"/>
      <family val="2"/>
      <scheme val="minor"/>
    </font>
    <font>
      <sz val="13"/>
      <color theme="1"/>
      <name val="Times New Roman"/>
      <family val="1"/>
      <charset val="163"/>
    </font>
    <font>
      <u/>
      <sz val="11"/>
      <color theme="10"/>
      <name val="Arial"/>
      <family val="2"/>
      <charset val="163"/>
      <scheme val="minor"/>
    </font>
    <font>
      <sz val="11"/>
      <color theme="1"/>
      <name val="Calibri"/>
      <family val="2"/>
      <charset val="163"/>
    </font>
    <font>
      <sz val="11"/>
      <color rgb="FFFF0000"/>
      <name val="Arial"/>
      <family val="2"/>
      <charset val="163"/>
    </font>
    <font>
      <u/>
      <sz val="11"/>
      <color rgb="FF800080"/>
      <name val="Arial"/>
      <family val="2"/>
      <scheme val="minor"/>
    </font>
    <font>
      <u/>
      <sz val="11"/>
      <color theme="1"/>
      <name val="Times New Roman"/>
      <family val="1"/>
    </font>
    <font>
      <u/>
      <sz val="11"/>
      <color theme="1"/>
      <name val="Arial"/>
      <family val="2"/>
    </font>
    <font>
      <sz val="11"/>
      <color theme="1"/>
      <name val="Calibri"/>
      <family val="2"/>
    </font>
    <font>
      <sz val="11"/>
      <color theme="1"/>
      <name val="Arial"/>
    </font>
    <font>
      <sz val="11"/>
      <name val="Arial"/>
    </font>
    <font>
      <sz val="11"/>
      <color rgb="FFFF0000"/>
      <name val="Arial"/>
    </font>
    <font>
      <sz val="11"/>
      <color theme="1"/>
      <name val="Arial"/>
      <charset val="134"/>
    </font>
    <font>
      <sz val="11"/>
      <color rgb="FF000000"/>
      <name val="Arial"/>
      <family val="2"/>
      <scheme val="minor"/>
    </font>
  </fonts>
  <fills count="35">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5">
    <border>
      <left/>
      <right/>
      <top/>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top/>
      <bottom/>
      <diagonal/>
    </border>
    <border>
      <left style="medium">
        <color auto="1"/>
      </left>
      <right style="medium">
        <color auto="1"/>
      </right>
      <top style="medium">
        <color auto="1"/>
      </top>
      <bottom/>
      <diagonal/>
    </border>
    <border>
      <left/>
      <right style="medium">
        <color rgb="FF000000"/>
      </right>
      <top style="medium">
        <color auto="1"/>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style="medium">
        <color rgb="FF000000"/>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rgb="FF000000"/>
      </right>
      <top style="medium">
        <color auto="1"/>
      </top>
      <bottom style="medium">
        <color auto="1"/>
      </bottom>
      <diagonal/>
    </border>
    <border>
      <left style="medium">
        <color auto="1"/>
      </left>
      <right style="medium">
        <color auto="1"/>
      </right>
      <top/>
      <bottom/>
      <diagonal/>
    </border>
    <border>
      <left style="medium">
        <color auto="1"/>
      </left>
      <right style="medium">
        <color rgb="FF000000"/>
      </right>
      <top style="medium">
        <color auto="1"/>
      </top>
      <bottom/>
      <diagonal/>
    </border>
    <border>
      <left style="medium">
        <color auto="1"/>
      </left>
      <right style="medium">
        <color rgb="FF000000"/>
      </right>
      <top/>
      <bottom/>
      <diagonal/>
    </border>
    <border>
      <left/>
      <right style="medium">
        <color rgb="FF000000"/>
      </right>
      <top/>
      <bottom/>
      <diagonal/>
    </border>
    <border>
      <left style="medium">
        <color auto="1"/>
      </left>
      <right style="medium">
        <color rgb="FF000000"/>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rgb="FF000000"/>
      </left>
      <right/>
      <top style="thin">
        <color rgb="FF000000"/>
      </top>
      <bottom/>
      <diagonal/>
    </border>
    <border>
      <left/>
      <right style="thin">
        <color auto="1"/>
      </right>
      <top style="thin">
        <color rgb="FF000000"/>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style="thin">
        <color rgb="FF000000"/>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rgb="FF000000"/>
      </top>
      <bottom/>
      <diagonal/>
    </border>
    <border>
      <left style="thin">
        <color auto="1"/>
      </left>
      <right/>
      <top style="thin">
        <color rgb="FF000000"/>
      </top>
      <bottom style="thin">
        <color rgb="FF000000"/>
      </bottom>
      <diagonal/>
    </border>
    <border>
      <left style="thin">
        <color auto="1"/>
      </left>
      <right/>
      <top style="thin">
        <color rgb="FF000000"/>
      </top>
      <bottom style="thin">
        <color auto="1"/>
      </bottom>
      <diagonal/>
    </border>
    <border>
      <left/>
      <right/>
      <top style="thin">
        <color rgb="FF000000"/>
      </top>
      <bottom style="thin">
        <color auto="1"/>
      </bottom>
      <diagonal/>
    </border>
    <border>
      <left/>
      <right style="thin">
        <color auto="1"/>
      </right>
      <top style="thin">
        <color rgb="FF000000"/>
      </top>
      <bottom style="thin">
        <color auto="1"/>
      </bottom>
      <diagonal/>
    </border>
    <border>
      <left style="thin">
        <color auto="1"/>
      </left>
      <right style="thin">
        <color rgb="FF000000"/>
      </right>
      <top/>
      <bottom style="thin">
        <color auto="1"/>
      </bottom>
      <diagonal/>
    </border>
    <border>
      <left style="thin">
        <color rgb="FF000000"/>
      </left>
      <right/>
      <top style="thin">
        <color auto="1"/>
      </top>
      <bottom/>
      <diagonal/>
    </border>
    <border>
      <left style="thin">
        <color rgb="FF000000"/>
      </left>
      <right/>
      <top style="thin">
        <color auto="1"/>
      </top>
      <bottom style="thin">
        <color auto="1"/>
      </bottom>
      <diagonal/>
    </border>
    <border>
      <left/>
      <right style="thin">
        <color rgb="FF000000"/>
      </right>
      <top/>
      <bottom style="thin">
        <color auto="1"/>
      </bottom>
      <diagonal/>
    </border>
    <border>
      <left style="thin">
        <color rgb="FF000000"/>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000000"/>
      </right>
      <top/>
      <bottom/>
      <diagonal/>
    </border>
    <border>
      <left style="thin">
        <color rgb="FF000000"/>
      </left>
      <right/>
      <top/>
      <bottom style="thin">
        <color auto="1"/>
      </bottom>
      <diagonal/>
    </border>
    <border>
      <left style="thin">
        <color rgb="FF000000"/>
      </left>
      <right/>
      <top/>
      <bottom style="thin">
        <color rgb="FF000000"/>
      </bottom>
      <diagonal/>
    </border>
  </borders>
  <cellStyleXfs count="59">
    <xf numFmtId="0" fontId="0" fillId="0" borderId="0"/>
    <xf numFmtId="0" fontId="28" fillId="0" borderId="0"/>
    <xf numFmtId="0" fontId="3" fillId="0" borderId="0" applyNumberFormat="0" applyFill="0" applyBorder="0" applyAlignment="0" applyProtection="0"/>
    <xf numFmtId="0" fontId="139" fillId="0" borderId="0"/>
    <xf numFmtId="0" fontId="140" fillId="0" borderId="0" applyNumberFormat="0" applyFill="0" applyBorder="0" applyAlignment="0" applyProtection="0"/>
    <xf numFmtId="0" fontId="141" fillId="0" borderId="63" applyNumberFormat="0" applyFill="0" applyAlignment="0" applyProtection="0"/>
    <xf numFmtId="0" fontId="142" fillId="0" borderId="64" applyNumberFormat="0" applyFill="0" applyAlignment="0" applyProtection="0"/>
    <xf numFmtId="0" fontId="143" fillId="0" borderId="65" applyNumberFormat="0" applyFill="0" applyAlignment="0" applyProtection="0"/>
    <xf numFmtId="0" fontId="143" fillId="0" borderId="0" applyNumberFormat="0" applyFill="0" applyBorder="0" applyAlignment="0" applyProtection="0"/>
    <xf numFmtId="0" fontId="144" fillId="4" borderId="0" applyNumberFormat="0" applyBorder="0" applyAlignment="0" applyProtection="0"/>
    <xf numFmtId="0" fontId="145" fillId="5" borderId="0" applyNumberFormat="0" applyBorder="0" applyAlignment="0" applyProtection="0"/>
    <xf numFmtId="0" fontId="146" fillId="6" borderId="0" applyNumberFormat="0" applyBorder="0" applyAlignment="0" applyProtection="0"/>
    <xf numFmtId="0" fontId="147" fillId="7" borderId="66" applyNumberFormat="0" applyAlignment="0" applyProtection="0"/>
    <xf numFmtId="0" fontId="148" fillId="8" borderId="67" applyNumberFormat="0" applyAlignment="0" applyProtection="0"/>
    <xf numFmtId="0" fontId="149" fillId="8" borderId="66" applyNumberFormat="0" applyAlignment="0" applyProtection="0"/>
    <xf numFmtId="0" fontId="150" fillId="0" borderId="68" applyNumberFormat="0" applyFill="0" applyAlignment="0" applyProtection="0"/>
    <xf numFmtId="0" fontId="151" fillId="9" borderId="69" applyNumberFormat="0" applyAlignment="0" applyProtection="0"/>
    <xf numFmtId="0" fontId="152" fillId="0" borderId="0" applyNumberFormat="0" applyFill="0" applyBorder="0" applyAlignment="0" applyProtection="0"/>
    <xf numFmtId="0" fontId="139" fillId="10" borderId="70" applyNumberFormat="0" applyFont="0" applyAlignment="0" applyProtection="0"/>
    <xf numFmtId="0" fontId="153" fillId="0" borderId="0" applyNumberFormat="0" applyFill="0" applyBorder="0" applyAlignment="0" applyProtection="0"/>
    <xf numFmtId="0" fontId="154" fillId="0" borderId="71" applyNumberFormat="0" applyFill="0" applyAlignment="0" applyProtection="0"/>
    <xf numFmtId="0" fontId="155" fillId="11" borderId="0" applyNumberFormat="0" applyBorder="0" applyAlignment="0" applyProtection="0"/>
    <xf numFmtId="0" fontId="139" fillId="12" borderId="0" applyNumberFormat="0" applyBorder="0" applyAlignment="0" applyProtection="0"/>
    <xf numFmtId="0" fontId="139" fillId="13" borderId="0" applyNumberFormat="0" applyBorder="0" applyAlignment="0" applyProtection="0"/>
    <xf numFmtId="0" fontId="155" fillId="14" borderId="0" applyNumberFormat="0" applyBorder="0" applyAlignment="0" applyProtection="0"/>
    <xf numFmtId="0" fontId="155" fillId="15" borderId="0" applyNumberFormat="0" applyBorder="0" applyAlignment="0" applyProtection="0"/>
    <xf numFmtId="0" fontId="139" fillId="16" borderId="0" applyNumberFormat="0" applyBorder="0" applyAlignment="0" applyProtection="0"/>
    <xf numFmtId="0" fontId="139" fillId="17" borderId="0" applyNumberFormat="0" applyBorder="0" applyAlignment="0" applyProtection="0"/>
    <xf numFmtId="0" fontId="155" fillId="18" borderId="0" applyNumberFormat="0" applyBorder="0" applyAlignment="0" applyProtection="0"/>
    <xf numFmtId="0" fontId="155" fillId="19" borderId="0" applyNumberFormat="0" applyBorder="0" applyAlignment="0" applyProtection="0"/>
    <xf numFmtId="0" fontId="139" fillId="20" borderId="0" applyNumberFormat="0" applyBorder="0" applyAlignment="0" applyProtection="0"/>
    <xf numFmtId="0" fontId="139" fillId="21" borderId="0" applyNumberFormat="0" applyBorder="0" applyAlignment="0" applyProtection="0"/>
    <xf numFmtId="0" fontId="155" fillId="22" borderId="0" applyNumberFormat="0" applyBorder="0" applyAlignment="0" applyProtection="0"/>
    <xf numFmtId="0" fontId="155" fillId="23" borderId="0" applyNumberFormat="0" applyBorder="0" applyAlignment="0" applyProtection="0"/>
    <xf numFmtId="0" fontId="139" fillId="24" borderId="0" applyNumberFormat="0" applyBorder="0" applyAlignment="0" applyProtection="0"/>
    <xf numFmtId="0" fontId="139" fillId="25" borderId="0" applyNumberFormat="0" applyBorder="0" applyAlignment="0" applyProtection="0"/>
    <xf numFmtId="0" fontId="155" fillId="26" borderId="0" applyNumberFormat="0" applyBorder="0" applyAlignment="0" applyProtection="0"/>
    <xf numFmtId="0" fontId="155" fillId="27" borderId="0" applyNumberFormat="0" applyBorder="0" applyAlignment="0" applyProtection="0"/>
    <xf numFmtId="0" fontId="139" fillId="28" borderId="0" applyNumberFormat="0" applyBorder="0" applyAlignment="0" applyProtection="0"/>
    <xf numFmtId="0" fontId="139" fillId="29" borderId="0" applyNumberFormat="0" applyBorder="0" applyAlignment="0" applyProtection="0"/>
    <xf numFmtId="0" fontId="155" fillId="30" borderId="0" applyNumberFormat="0" applyBorder="0" applyAlignment="0" applyProtection="0"/>
    <xf numFmtId="0" fontId="155" fillId="31" borderId="0" applyNumberFormat="0" applyBorder="0" applyAlignment="0" applyProtection="0"/>
    <xf numFmtId="0" fontId="139" fillId="32" borderId="0" applyNumberFormat="0" applyBorder="0" applyAlignment="0" applyProtection="0"/>
    <xf numFmtId="0" fontId="139" fillId="33" borderId="0" applyNumberFormat="0" applyBorder="0" applyAlignment="0" applyProtection="0"/>
    <xf numFmtId="0" fontId="155" fillId="34" borderId="0" applyNumberFormat="0" applyBorder="0" applyAlignment="0" applyProtection="0"/>
    <xf numFmtId="0" fontId="139" fillId="10" borderId="70" applyNumberFormat="0" applyFont="0" applyAlignment="0" applyProtection="0"/>
    <xf numFmtId="0" fontId="139" fillId="12" borderId="0" applyNumberFormat="0" applyBorder="0" applyAlignment="0" applyProtection="0"/>
    <xf numFmtId="0" fontId="139" fillId="13" borderId="0" applyNumberFormat="0" applyBorder="0" applyAlignment="0" applyProtection="0"/>
    <xf numFmtId="0" fontId="139" fillId="16" borderId="0" applyNumberFormat="0" applyBorder="0" applyAlignment="0" applyProtection="0"/>
    <xf numFmtId="0" fontId="139" fillId="17" borderId="0" applyNumberFormat="0" applyBorder="0" applyAlignment="0" applyProtection="0"/>
    <xf numFmtId="0" fontId="139" fillId="20" borderId="0" applyNumberFormat="0" applyBorder="0" applyAlignment="0" applyProtection="0"/>
    <xf numFmtId="0" fontId="139" fillId="21" borderId="0" applyNumberFormat="0" applyBorder="0" applyAlignment="0" applyProtection="0"/>
    <xf numFmtId="0" fontId="139" fillId="24" borderId="0" applyNumberFormat="0" applyBorder="0" applyAlignment="0" applyProtection="0"/>
    <xf numFmtId="0" fontId="139" fillId="25" borderId="0" applyNumberFormat="0" applyBorder="0" applyAlignment="0" applyProtection="0"/>
    <xf numFmtId="0" fontId="139" fillId="28" borderId="0" applyNumberFormat="0" applyBorder="0" applyAlignment="0" applyProtection="0"/>
    <xf numFmtId="0" fontId="139" fillId="29" borderId="0" applyNumberFormat="0" applyBorder="0" applyAlignment="0" applyProtection="0"/>
    <xf numFmtId="0" fontId="139" fillId="32" borderId="0" applyNumberFormat="0" applyBorder="0" applyAlignment="0" applyProtection="0"/>
    <xf numFmtId="0" fontId="139" fillId="33" borderId="0" applyNumberFormat="0" applyBorder="0" applyAlignment="0" applyProtection="0"/>
    <xf numFmtId="0" fontId="156" fillId="0" borderId="0" applyNumberFormat="0" applyFill="0" applyBorder="0" applyAlignment="0" applyProtection="0"/>
  </cellStyleXfs>
  <cellXfs count="675">
    <xf numFmtId="0" fontId="0" fillId="0" borderId="0" xfId="0"/>
    <xf numFmtId="0" fontId="0" fillId="0" borderId="0" xfId="0" applyAlignment="1">
      <alignment horizontal="center" vertical="center"/>
    </xf>
    <xf numFmtId="0" fontId="4" fillId="0" borderId="0" xfId="0" applyFont="1"/>
    <xf numFmtId="0" fontId="5" fillId="0" borderId="0" xfId="0" applyFont="1"/>
    <xf numFmtId="0" fontId="6" fillId="0" borderId="0" xfId="0" applyFont="1"/>
    <xf numFmtId="0" fontId="6" fillId="0" borderId="0" xfId="0" applyFont="1" applyAlignment="1">
      <alignment wrapText="1"/>
    </xf>
    <xf numFmtId="0" fontId="6" fillId="0" borderId="0" xfId="0" applyFont="1" applyAlignment="1">
      <alignment vertical="center"/>
    </xf>
    <xf numFmtId="0" fontId="6" fillId="0" borderId="0" xfId="0" applyFont="1" applyAlignment="1">
      <alignment horizontal="left" vertical="center"/>
    </xf>
    <xf numFmtId="0" fontId="6" fillId="0" borderId="0" xfId="0" applyFont="1" applyAlignment="1">
      <alignment vertical="center" wrapText="1"/>
    </xf>
    <xf numFmtId="0" fontId="7" fillId="0" borderId="0" xfId="0" applyFont="1"/>
    <xf numFmtId="0" fontId="6" fillId="0" borderId="0" xfId="0" applyFont="1" applyAlignment="1">
      <alignment horizontal="left"/>
    </xf>
    <xf numFmtId="0" fontId="8" fillId="0" borderId="0" xfId="0" applyFont="1"/>
    <xf numFmtId="0" fontId="6" fillId="0" borderId="0" xfId="0" applyFont="1" applyAlignment="1">
      <alignment horizontal="center" vertical="center"/>
    </xf>
    <xf numFmtId="0" fontId="4" fillId="0" borderId="0" xfId="0" applyFont="1" applyAlignment="1">
      <alignment vertical="center"/>
    </xf>
    <xf numFmtId="0" fontId="7" fillId="0" borderId="0" xfId="0" applyFont="1" applyAlignment="1">
      <alignment horizontal="center" vertical="center" wrapText="1"/>
    </xf>
    <xf numFmtId="0" fontId="6" fillId="0" borderId="0" xfId="0" applyFont="1" applyAlignment="1">
      <alignment horizontal="center"/>
    </xf>
    <xf numFmtId="0" fontId="7" fillId="0" borderId="0" xfId="0" applyFont="1" applyAlignment="1">
      <alignment horizontal="center" vertical="center"/>
    </xf>
    <xf numFmtId="0" fontId="7" fillId="0" borderId="0" xfId="0" applyFont="1" applyAlignment="1">
      <alignment horizontal="left" vertical="center" wrapText="1"/>
    </xf>
    <xf numFmtId="0" fontId="7" fillId="0" borderId="0" xfId="0" applyFont="1" applyAlignment="1">
      <alignment wrapText="1"/>
    </xf>
    <xf numFmtId="0" fontId="6" fillId="0" borderId="0" xfId="0" applyFont="1" applyAlignment="1">
      <alignment horizontal="justify" vertical="center"/>
    </xf>
    <xf numFmtId="0" fontId="6" fillId="0" borderId="0" xfId="2" applyFont="1" applyAlignment="1">
      <alignment horizontal="center" vertical="center"/>
    </xf>
    <xf numFmtId="0" fontId="6" fillId="0" borderId="0" xfId="0" applyFont="1" applyAlignment="1">
      <alignment horizontal="left" vertical="center" wrapText="1"/>
    </xf>
    <xf numFmtId="0" fontId="7" fillId="0" borderId="0" xfId="0" applyFont="1" applyAlignment="1">
      <alignment vertical="center"/>
    </xf>
    <xf numFmtId="0" fontId="7" fillId="0" borderId="1"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7" xfId="0" applyFont="1" applyBorder="1" applyAlignment="1">
      <alignment vertical="center" wrapText="1"/>
    </xf>
    <xf numFmtId="0" fontId="6" fillId="0" borderId="8" xfId="0" applyFont="1" applyBorder="1" applyAlignment="1">
      <alignment vertical="center" wrapText="1"/>
    </xf>
    <xf numFmtId="0" fontId="5" fillId="0" borderId="9" xfId="0" applyFont="1" applyBorder="1" applyAlignment="1">
      <alignment horizontal="center" vertical="center" wrapText="1"/>
    </xf>
    <xf numFmtId="0" fontId="5" fillId="0" borderId="8" xfId="0" applyFont="1" applyBorder="1" applyAlignment="1">
      <alignment horizontal="center" vertical="center" wrapText="1"/>
    </xf>
    <xf numFmtId="0" fontId="5" fillId="0" borderId="10" xfId="0" applyFont="1" applyBorder="1" applyAlignment="1">
      <alignment vertical="center" wrapText="1"/>
    </xf>
    <xf numFmtId="0" fontId="6" fillId="0" borderId="5" xfId="0" applyFont="1" applyBorder="1" applyAlignment="1">
      <alignment vertical="center" wrapText="1"/>
    </xf>
    <xf numFmtId="0" fontId="6" fillId="0" borderId="11" xfId="0" applyFont="1" applyBorder="1" applyAlignment="1">
      <alignment horizontal="center" vertical="center"/>
    </xf>
    <xf numFmtId="0" fontId="6" fillId="0" borderId="11" xfId="0" applyFont="1" applyBorder="1" applyAlignment="1">
      <alignment horizontal="center" vertical="center" wrapText="1"/>
    </xf>
    <xf numFmtId="0" fontId="6" fillId="0" borderId="12" xfId="0" applyFont="1" applyBorder="1" applyAlignment="1">
      <alignment vertical="center" wrapText="1"/>
    </xf>
    <xf numFmtId="0" fontId="6" fillId="0" borderId="0" xfId="0" applyFont="1" applyAlignment="1">
      <alignment horizontal="center" vertical="center" wrapText="1"/>
    </xf>
    <xf numFmtId="0" fontId="6" fillId="0" borderId="13" xfId="0" applyFont="1" applyBorder="1" applyAlignment="1">
      <alignment vertical="center" wrapText="1"/>
    </xf>
    <xf numFmtId="0" fontId="6" fillId="0" borderId="13" xfId="0" applyFont="1" applyBorder="1" applyAlignment="1">
      <alignment vertical="center"/>
    </xf>
    <xf numFmtId="0" fontId="6" fillId="0" borderId="5" xfId="0" applyFont="1" applyBorder="1" applyAlignment="1">
      <alignment vertical="center"/>
    </xf>
    <xf numFmtId="0" fontId="6" fillId="0" borderId="8" xfId="0" applyFont="1" applyBorder="1" applyAlignment="1">
      <alignment vertical="center"/>
    </xf>
    <xf numFmtId="0" fontId="6" fillId="0" borderId="14" xfId="0" applyFont="1" applyBorder="1" applyAlignment="1">
      <alignment horizontal="center" vertical="center"/>
    </xf>
    <xf numFmtId="0" fontId="6" fillId="0" borderId="15" xfId="0" applyFont="1" applyBorder="1" applyAlignment="1">
      <alignmen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9" fillId="0" borderId="0" xfId="2" applyFont="1" applyAlignment="1">
      <alignment horizontal="center" vertical="center"/>
    </xf>
    <xf numFmtId="0" fontId="4" fillId="0" borderId="0" xfId="0" applyFont="1" applyAlignment="1">
      <alignment horizontal="center" vertical="center"/>
    </xf>
    <xf numFmtId="0" fontId="6" fillId="0" borderId="0" xfId="2" applyFont="1" applyAlignment="1">
      <alignment horizontal="left" vertical="center" wrapText="1"/>
    </xf>
    <xf numFmtId="0" fontId="10" fillId="0" borderId="0" xfId="2" applyFont="1" applyAlignment="1">
      <alignment horizontal="center" vertical="center"/>
    </xf>
    <xf numFmtId="0" fontId="7" fillId="0" borderId="0" xfId="2"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horizontal="justify" vertical="center"/>
    </xf>
    <xf numFmtId="0" fontId="5" fillId="0" borderId="0" xfId="2" applyFont="1" applyAlignment="1">
      <alignment horizontal="right" vertical="center"/>
    </xf>
    <xf numFmtId="0" fontId="6" fillId="0" borderId="0" xfId="2" applyFont="1" applyAlignment="1">
      <alignment horizontal="left" vertical="center"/>
    </xf>
    <xf numFmtId="0" fontId="6" fillId="0" borderId="0" xfId="2" applyFont="1" applyAlignment="1">
      <alignment horizontal="right" vertical="center"/>
    </xf>
    <xf numFmtId="0" fontId="7" fillId="0" borderId="14" xfId="0" applyFont="1" applyBorder="1" applyAlignment="1">
      <alignment vertical="center" wrapText="1"/>
    </xf>
    <xf numFmtId="0" fontId="7" fillId="0" borderId="14" xfId="0" applyFont="1" applyBorder="1" applyAlignment="1">
      <alignment vertical="center"/>
    </xf>
    <xf numFmtId="0" fontId="7" fillId="0" borderId="14" xfId="0" applyFont="1" applyBorder="1" applyAlignment="1">
      <alignment horizontal="center" vertical="center"/>
    </xf>
    <xf numFmtId="0" fontId="7" fillId="0" borderId="0" xfId="0" applyFont="1" applyAlignment="1">
      <alignment horizontal="right" vertical="center"/>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9" xfId="0" applyFont="1" applyBorder="1" applyAlignment="1">
      <alignment horizontal="left" vertical="center" wrapText="1"/>
    </xf>
    <xf numFmtId="0" fontId="1" fillId="0" borderId="17" xfId="0" applyFont="1" applyBorder="1" applyAlignment="1">
      <alignment horizontal="center" vertical="center"/>
    </xf>
    <xf numFmtId="0" fontId="6" fillId="0" borderId="17" xfId="0" applyFont="1" applyBorder="1" applyAlignment="1">
      <alignment horizontal="center" vertical="center"/>
    </xf>
    <xf numFmtId="0" fontId="2" fillId="0" borderId="18" xfId="0" applyFont="1" applyBorder="1" applyAlignment="1">
      <alignment horizontal="center" vertical="center"/>
    </xf>
    <xf numFmtId="0" fontId="11" fillId="0" borderId="18" xfId="0" applyFont="1" applyBorder="1" applyAlignment="1">
      <alignment horizontal="center" vertical="center"/>
    </xf>
    <xf numFmtId="0" fontId="1" fillId="0" borderId="18" xfId="0" applyFont="1" applyBorder="1" applyAlignment="1">
      <alignment horizontal="center" vertical="center"/>
    </xf>
    <xf numFmtId="0" fontId="1" fillId="2" borderId="18" xfId="0" applyFont="1" applyFill="1" applyBorder="1" applyAlignment="1">
      <alignment horizontal="center" vertical="center"/>
    </xf>
    <xf numFmtId="0" fontId="6" fillId="0" borderId="9" xfId="0" applyFont="1" applyBorder="1" applyAlignment="1">
      <alignment horizontal="center" vertical="center" wrapText="1"/>
    </xf>
    <xf numFmtId="1" fontId="1" fillId="0" borderId="18" xfId="0" applyNumberFormat="1" applyFont="1" applyBorder="1" applyAlignment="1">
      <alignment horizontal="center" vertical="center"/>
    </xf>
    <xf numFmtId="0" fontId="6" fillId="0" borderId="15" xfId="0" applyFont="1" applyBorder="1" applyAlignment="1">
      <alignment horizontal="center" vertical="center" wrapText="1"/>
    </xf>
    <xf numFmtId="0" fontId="2" fillId="0" borderId="19" xfId="0" applyFont="1" applyBorder="1" applyAlignment="1">
      <alignment horizontal="center" vertical="center"/>
    </xf>
    <xf numFmtId="0" fontId="2" fillId="0" borderId="0" xfId="0" applyFont="1"/>
    <xf numFmtId="0" fontId="5" fillId="0" borderId="0" xfId="0" applyFont="1" applyAlignment="1">
      <alignment vertical="center" wrapText="1"/>
    </xf>
    <xf numFmtId="0" fontId="5" fillId="0" borderId="0" xfId="2" applyFont="1" applyAlignment="1">
      <alignment horizontal="center" vertical="center"/>
    </xf>
    <xf numFmtId="0" fontId="5" fillId="0" borderId="0" xfId="2" applyFont="1" applyAlignment="1">
      <alignment horizontal="left" vertical="center"/>
    </xf>
    <xf numFmtId="0" fontId="4" fillId="0" borderId="0" xfId="2" applyFont="1" applyAlignment="1">
      <alignment horizontal="left" vertical="center"/>
    </xf>
    <xf numFmtId="0" fontId="4" fillId="0" borderId="0" xfId="2" applyFont="1" applyAlignment="1">
      <alignment horizontal="center" vertical="center"/>
    </xf>
    <xf numFmtId="0" fontId="8" fillId="0" borderId="0" xfId="0" applyFont="1" applyAlignment="1">
      <alignment vertical="center" wrapText="1"/>
    </xf>
    <xf numFmtId="0" fontId="7" fillId="0" borderId="0" xfId="0" applyFont="1" applyAlignment="1">
      <alignment vertical="center" wrapText="1"/>
    </xf>
    <xf numFmtId="0" fontId="12" fillId="0" borderId="17" xfId="0" applyFont="1" applyBorder="1" applyAlignment="1">
      <alignment horizontal="center" vertical="center"/>
    </xf>
    <xf numFmtId="0" fontId="12" fillId="0" borderId="4" xfId="0" applyFont="1" applyBorder="1" applyAlignment="1">
      <alignment horizontal="center" vertical="center"/>
    </xf>
    <xf numFmtId="0" fontId="13" fillId="0" borderId="9" xfId="0" applyFont="1" applyBorder="1" applyAlignment="1">
      <alignment vertical="center"/>
    </xf>
    <xf numFmtId="0" fontId="13" fillId="0" borderId="10" xfId="0" applyFont="1" applyBorder="1" applyAlignment="1">
      <alignment horizontal="center" vertical="center"/>
    </xf>
    <xf numFmtId="0" fontId="7" fillId="0" borderId="9" xfId="0" applyFont="1" applyBorder="1" applyAlignment="1">
      <alignment horizontal="center" vertical="center" wrapText="1"/>
    </xf>
    <xf numFmtId="0" fontId="2" fillId="0" borderId="2" xfId="0" applyFont="1" applyBorder="1" applyAlignment="1">
      <alignment horizontal="center" vertical="center"/>
    </xf>
    <xf numFmtId="0" fontId="2" fillId="0" borderId="20" xfId="0" applyFont="1" applyBorder="1" applyAlignment="1">
      <alignment horizontal="center" vertical="center"/>
    </xf>
    <xf numFmtId="0" fontId="1" fillId="0" borderId="18" xfId="0" applyFont="1" applyBorder="1" applyAlignment="1">
      <alignment horizontal="center" vertical="center" wrapText="1"/>
    </xf>
    <xf numFmtId="0" fontId="7" fillId="0" borderId="21" xfId="0" applyFont="1" applyBorder="1" applyAlignment="1">
      <alignment horizontal="center" vertical="center" wrapText="1"/>
    </xf>
    <xf numFmtId="0" fontId="6" fillId="0" borderId="22" xfId="0" applyFont="1" applyBorder="1" applyAlignment="1">
      <alignment horizontal="justify" vertical="center" wrapText="1"/>
    </xf>
    <xf numFmtId="0" fontId="7" fillId="0" borderId="13"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9" xfId="0" applyFont="1" applyBorder="1" applyAlignment="1">
      <alignment horizontal="justify" vertical="center" wrapText="1"/>
    </xf>
    <xf numFmtId="0" fontId="14" fillId="0" borderId="0" xfId="0" applyFont="1" applyAlignment="1">
      <alignment horizontal="center" vertical="center" wrapText="1"/>
    </xf>
    <xf numFmtId="0" fontId="12" fillId="0" borderId="0" xfId="0" applyFont="1" applyAlignment="1">
      <alignment horizontal="justify" vertical="center" wrapText="1"/>
    </xf>
    <xf numFmtId="0" fontId="13" fillId="0" borderId="0" xfId="0" applyFont="1" applyAlignment="1">
      <alignment horizontal="center" vertical="center" wrapText="1"/>
    </xf>
    <xf numFmtId="0" fontId="15" fillId="0" borderId="6" xfId="0" applyFont="1" applyBorder="1" applyAlignment="1">
      <alignment horizontal="center" vertical="center" wrapText="1"/>
    </xf>
    <xf numFmtId="0" fontId="15" fillId="0" borderId="22" xfId="0" applyFont="1" applyBorder="1" applyAlignment="1">
      <alignment horizontal="center" vertical="center" wrapText="1"/>
    </xf>
    <xf numFmtId="0" fontId="15" fillId="0" borderId="15" xfId="0" applyFont="1" applyBorder="1" applyAlignment="1">
      <alignment horizontal="center" vertical="center" wrapText="1"/>
    </xf>
    <xf numFmtId="0" fontId="2" fillId="0" borderId="9" xfId="0" applyFont="1" applyBorder="1" applyAlignment="1">
      <alignment vertical="center" wrapText="1"/>
    </xf>
    <xf numFmtId="0" fontId="16" fillId="0" borderId="15" xfId="0" applyFont="1" applyBorder="1" applyAlignment="1">
      <alignment horizontal="center" vertical="center" wrapText="1"/>
    </xf>
    <xf numFmtId="0" fontId="17" fillId="0" borderId="15" xfId="0" applyFont="1" applyBorder="1" applyAlignment="1">
      <alignment horizontal="center" vertical="center" wrapText="1"/>
    </xf>
    <xf numFmtId="0" fontId="15" fillId="0" borderId="9" xfId="0" applyFont="1" applyBorder="1" applyAlignment="1">
      <alignment horizontal="justify" vertical="center" wrapText="1"/>
    </xf>
    <xf numFmtId="0" fontId="15" fillId="0" borderId="9"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0" xfId="0" applyFont="1" applyAlignment="1">
      <alignment horizontal="center" vertical="center" wrapText="1"/>
    </xf>
    <xf numFmtId="0" fontId="17" fillId="0" borderId="13"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4" xfId="0" applyFont="1" applyBorder="1" applyAlignment="1">
      <alignment horizontal="center" vertical="center" wrapText="1"/>
    </xf>
    <xf numFmtId="0" fontId="5" fillId="0" borderId="0" xfId="0" applyFont="1" applyAlignment="1">
      <alignment horizontal="left" vertical="center"/>
    </xf>
    <xf numFmtId="0" fontId="5" fillId="0" borderId="0" xfId="0" applyFont="1" applyAlignment="1">
      <alignment vertical="center"/>
    </xf>
    <xf numFmtId="0" fontId="7" fillId="0" borderId="0" xfId="0" applyFont="1" applyAlignment="1">
      <alignment horizontal="justify" vertical="center"/>
    </xf>
    <xf numFmtId="0" fontId="7" fillId="0" borderId="23" xfId="0" applyFont="1" applyBorder="1" applyAlignment="1">
      <alignment horizontal="center" vertical="center"/>
    </xf>
    <xf numFmtId="0" fontId="7" fillId="0" borderId="7" xfId="0" applyFont="1" applyBorder="1" applyAlignment="1">
      <alignment horizontal="center" vertical="center" wrapText="1"/>
    </xf>
    <xf numFmtId="0" fontId="7" fillId="0" borderId="24" xfId="0" applyFont="1" applyBorder="1" applyAlignment="1">
      <alignment horizontal="center" vertical="center"/>
    </xf>
    <xf numFmtId="0" fontId="7" fillId="0" borderId="25" xfId="0" applyFont="1" applyBorder="1" applyAlignment="1">
      <alignment horizontal="center" vertical="center" wrapText="1"/>
    </xf>
    <xf numFmtId="0" fontId="7" fillId="0" borderId="26" xfId="0" applyFont="1" applyBorder="1" applyAlignment="1">
      <alignment horizontal="center" vertical="center"/>
    </xf>
    <xf numFmtId="0" fontId="7" fillId="0" borderId="10" xfId="0" applyFont="1" applyBorder="1" applyAlignment="1">
      <alignment horizontal="center" vertical="center" wrapText="1"/>
    </xf>
    <xf numFmtId="0" fontId="6" fillId="0" borderId="22" xfId="0" applyFont="1" applyBorder="1" applyAlignment="1">
      <alignment vertical="center"/>
    </xf>
    <xf numFmtId="0" fontId="6" fillId="0" borderId="13" xfId="0" applyFont="1" applyBorder="1" applyAlignment="1">
      <alignment horizontal="center" vertical="center"/>
    </xf>
    <xf numFmtId="0" fontId="6" fillId="0" borderId="9" xfId="0" applyFont="1" applyBorder="1" applyAlignment="1">
      <alignment vertical="center"/>
    </xf>
    <xf numFmtId="0" fontId="6" fillId="0" borderId="15" xfId="0" applyFont="1" applyBorder="1" applyAlignment="1">
      <alignment horizontal="center" vertical="center"/>
    </xf>
    <xf numFmtId="0" fontId="7" fillId="0" borderId="0" xfId="0" applyFont="1" applyAlignment="1">
      <alignment horizontal="left" vertical="center"/>
    </xf>
    <xf numFmtId="0" fontId="5" fillId="0" borderId="0" xfId="0" applyFont="1" applyAlignment="1">
      <alignment horizontal="center"/>
    </xf>
    <xf numFmtId="0" fontId="4" fillId="0" borderId="0" xfId="0" applyFont="1" applyAlignment="1">
      <alignment horizontal="justify" vertical="center"/>
    </xf>
    <xf numFmtId="0" fontId="4" fillId="0" borderId="0" xfId="0" applyFont="1" applyAlignment="1">
      <alignment horizontal="center"/>
    </xf>
    <xf numFmtId="0" fontId="7" fillId="0" borderId="0" xfId="0" applyFont="1" applyAlignment="1">
      <alignment horizontal="center"/>
    </xf>
    <xf numFmtId="0" fontId="18" fillId="0" borderId="0" xfId="0" applyFont="1" applyAlignment="1">
      <alignment horizontal="center" vertical="center"/>
    </xf>
    <xf numFmtId="0" fontId="8" fillId="0" borderId="0" xfId="0"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wrapText="1"/>
    </xf>
    <xf numFmtId="0" fontId="8" fillId="0" borderId="0" xfId="0" applyFont="1" applyAlignment="1">
      <alignment horizontal="left" vertical="center" wrapText="1"/>
    </xf>
    <xf numFmtId="0" fontId="20" fillId="0" borderId="0" xfId="0" applyFont="1" applyAlignment="1">
      <alignment horizontal="center" vertical="center"/>
    </xf>
    <xf numFmtId="0" fontId="19" fillId="0" borderId="0" xfId="0" applyFont="1" applyAlignment="1">
      <alignment horizontal="center" vertical="center" wrapText="1"/>
    </xf>
    <xf numFmtId="0" fontId="8" fillId="0" borderId="0" xfId="0" applyFont="1" applyAlignment="1">
      <alignment horizontal="left" vertical="center"/>
    </xf>
    <xf numFmtId="0" fontId="18" fillId="0" borderId="0" xfId="0" applyFont="1" applyAlignment="1">
      <alignment horizontal="left" vertical="center" wrapText="1"/>
    </xf>
    <xf numFmtId="0" fontId="21" fillId="0" borderId="0" xfId="0" applyFont="1" applyAlignment="1">
      <alignment horizontal="left" vertical="center" wrapText="1"/>
    </xf>
    <xf numFmtId="0" fontId="18"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xf>
    <xf numFmtId="0" fontId="6" fillId="0" borderId="0" xfId="0" applyFont="1" applyAlignment="1">
      <alignment horizontal="center" wrapText="1"/>
    </xf>
    <xf numFmtId="16" fontId="20" fillId="0" borderId="0" xfId="0" applyNumberFormat="1" applyFont="1" applyAlignment="1">
      <alignment horizontal="center" vertical="center"/>
    </xf>
    <xf numFmtId="0" fontId="17" fillId="0" borderId="0" xfId="0" applyFont="1" applyAlignment="1">
      <alignment horizontal="left" vertical="center" wrapText="1"/>
    </xf>
    <xf numFmtId="0" fontId="22" fillId="0" borderId="0" xfId="0" applyFont="1" applyAlignment="1">
      <alignment horizontal="center" vertical="center"/>
    </xf>
    <xf numFmtId="0" fontId="24" fillId="0" borderId="0" xfId="0" applyFont="1" applyAlignment="1">
      <alignment horizontal="center" vertical="center"/>
    </xf>
    <xf numFmtId="0" fontId="25" fillId="0" borderId="0" xfId="0" applyFont="1"/>
    <xf numFmtId="0" fontId="26" fillId="0" borderId="0" xfId="1" applyFont="1" applyAlignment="1">
      <alignment horizontal="left" vertical="top" wrapText="1"/>
    </xf>
    <xf numFmtId="0" fontId="26" fillId="0" borderId="0" xfId="1" applyFont="1" applyAlignment="1">
      <alignment horizontal="center" vertical="center" wrapText="1"/>
    </xf>
    <xf numFmtId="0" fontId="26" fillId="0" borderId="27" xfId="1" applyFont="1" applyBorder="1" applyAlignment="1">
      <alignment horizontal="center" vertical="center" wrapText="1"/>
    </xf>
    <xf numFmtId="0" fontId="25" fillId="0" borderId="20" xfId="0" applyFont="1" applyBorder="1" applyAlignment="1">
      <alignment horizontal="center" vertical="center"/>
    </xf>
    <xf numFmtId="0" fontId="27" fillId="0" borderId="18" xfId="0" applyFont="1" applyBorder="1" applyAlignment="1">
      <alignment horizontal="center" vertical="center"/>
    </xf>
    <xf numFmtId="0" fontId="26" fillId="0" borderId="19" xfId="0" applyFont="1" applyBorder="1" applyAlignment="1">
      <alignment horizontal="center" vertical="center"/>
    </xf>
    <xf numFmtId="0" fontId="24" fillId="0" borderId="27" xfId="1" applyFont="1" applyBorder="1" applyAlignment="1">
      <alignment horizontal="center" vertical="center"/>
    </xf>
    <xf numFmtId="0" fontId="24" fillId="0" borderId="28" xfId="1" applyFont="1" applyBorder="1" applyAlignment="1">
      <alignment horizontal="left" vertical="center"/>
    </xf>
    <xf numFmtId="0" fontId="24" fillId="0" borderId="30" xfId="1" applyFont="1" applyBorder="1" applyAlignment="1">
      <alignment horizontal="left" vertical="center"/>
    </xf>
    <xf numFmtId="0" fontId="24" fillId="0" borderId="31" xfId="1" applyFont="1" applyBorder="1" applyAlignment="1">
      <alignment horizontal="left" vertical="center"/>
    </xf>
    <xf numFmtId="0" fontId="24" fillId="0" borderId="18" xfId="1" applyFont="1" applyBorder="1" applyAlignment="1">
      <alignment horizontal="left" vertical="center"/>
    </xf>
    <xf numFmtId="49" fontId="24" fillId="0" borderId="32" xfId="1" applyNumberFormat="1" applyFont="1" applyBorder="1" applyAlignment="1">
      <alignment horizontal="center" vertical="center"/>
    </xf>
    <xf numFmtId="0" fontId="24" fillId="0" borderId="32" xfId="1" applyFont="1" applyBorder="1" applyAlignment="1">
      <alignment horizontal="left" vertical="center"/>
    </xf>
    <xf numFmtId="49" fontId="24" fillId="0" borderId="27" xfId="1" applyNumberFormat="1" applyFont="1" applyBorder="1" applyAlignment="1">
      <alignment horizontal="center" vertical="center"/>
    </xf>
    <xf numFmtId="0" fontId="24" fillId="0" borderId="33" xfId="1" applyFont="1" applyBorder="1" applyAlignment="1">
      <alignment horizontal="left" vertical="center"/>
    </xf>
    <xf numFmtId="49" fontId="24" fillId="0" borderId="34" xfId="1" applyNumberFormat="1" applyFont="1" applyBorder="1" applyAlignment="1">
      <alignment horizontal="center" vertical="center"/>
    </xf>
    <xf numFmtId="0" fontId="25" fillId="0" borderId="18" xfId="0" applyFont="1" applyBorder="1" applyAlignment="1">
      <alignment horizontal="center" vertical="center"/>
    </xf>
    <xf numFmtId="0" fontId="25" fillId="0" borderId="18" xfId="0" applyFont="1" applyBorder="1" applyAlignment="1">
      <alignment horizontal="center" vertical="center" wrapText="1"/>
    </xf>
    <xf numFmtId="0" fontId="0" fillId="0" borderId="18" xfId="0" applyBorder="1" applyAlignment="1">
      <alignment horizontal="center" vertical="center"/>
    </xf>
    <xf numFmtId="0" fontId="26" fillId="0" borderId="0" xfId="1" applyFont="1" applyAlignment="1">
      <alignment horizontal="left" vertical="center" wrapText="1"/>
    </xf>
    <xf numFmtId="0" fontId="26" fillId="0" borderId="18" xfId="0" applyFont="1" applyBorder="1" applyAlignment="1">
      <alignment horizontal="center" vertical="center"/>
    </xf>
    <xf numFmtId="49" fontId="24" fillId="0" borderId="35" xfId="1" applyNumberFormat="1" applyFont="1" applyBorder="1" applyAlignment="1">
      <alignment horizontal="center" vertical="center"/>
    </xf>
    <xf numFmtId="49" fontId="24" fillId="0" borderId="27" xfId="1" applyNumberFormat="1" applyFont="1" applyBorder="1" applyAlignment="1">
      <alignment horizontal="center" vertical="center" wrapText="1"/>
    </xf>
    <xf numFmtId="0" fontId="24" fillId="0" borderId="27" xfId="1" applyFont="1" applyBorder="1" applyAlignment="1">
      <alignment horizontal="center" vertical="center" wrapText="1"/>
    </xf>
    <xf numFmtId="49" fontId="24" fillId="0" borderId="34" xfId="1" applyNumberFormat="1" applyFont="1" applyBorder="1" applyAlignment="1">
      <alignment horizontal="center" vertical="center" wrapText="1"/>
    </xf>
    <xf numFmtId="0" fontId="24" fillId="0" borderId="34" xfId="1" applyFont="1" applyBorder="1" applyAlignment="1">
      <alignment horizontal="center" vertical="center" wrapText="1"/>
    </xf>
    <xf numFmtId="0" fontId="28" fillId="0" borderId="0" xfId="1"/>
    <xf numFmtId="0" fontId="27" fillId="0" borderId="0" xfId="0" applyFont="1"/>
    <xf numFmtId="0" fontId="29" fillId="0" borderId="0" xfId="0" applyFont="1" applyAlignment="1">
      <alignment horizontal="center" vertical="center" wrapText="1"/>
    </xf>
    <xf numFmtId="0" fontId="29" fillId="0" borderId="27" xfId="0" applyFont="1" applyBorder="1" applyAlignment="1">
      <alignment horizontal="center" vertical="center" wrapText="1"/>
    </xf>
    <xf numFmtId="0" fontId="30" fillId="0" borderId="27" xfId="0" applyFont="1" applyBorder="1" applyAlignment="1">
      <alignment horizontal="center" vertical="center"/>
    </xf>
    <xf numFmtId="0" fontId="30" fillId="0" borderId="28" xfId="0" applyFont="1" applyBorder="1" applyAlignment="1">
      <alignment horizontal="left" vertical="center"/>
    </xf>
    <xf numFmtId="0" fontId="30" fillId="0" borderId="30" xfId="0" applyFont="1" applyBorder="1" applyAlignment="1">
      <alignment horizontal="left" vertical="center"/>
    </xf>
    <xf numFmtId="49" fontId="30" fillId="0" borderId="27" xfId="0" applyNumberFormat="1" applyFont="1" applyBorder="1" applyAlignment="1">
      <alignment horizontal="center" vertical="center"/>
    </xf>
    <xf numFmtId="49" fontId="30" fillId="0" borderId="27" xfId="0" applyNumberFormat="1" applyFont="1" applyBorder="1" applyAlignment="1">
      <alignment horizontal="center" vertical="center" wrapText="1"/>
    </xf>
    <xf numFmtId="0" fontId="30" fillId="0" borderId="27" xfId="0" applyFont="1" applyBorder="1" applyAlignment="1">
      <alignment horizontal="center" vertical="center" wrapText="1"/>
    </xf>
    <xf numFmtId="0" fontId="30" fillId="0" borderId="0" xfId="0" applyFont="1" applyAlignment="1">
      <alignment wrapText="1"/>
    </xf>
    <xf numFmtId="0" fontId="30" fillId="0" borderId="0" xfId="0" applyFont="1" applyAlignment="1">
      <alignment horizontal="center" vertical="top" wrapText="1"/>
    </xf>
    <xf numFmtId="0" fontId="29" fillId="0" borderId="0" xfId="0" applyFont="1" applyAlignment="1">
      <alignment horizontal="left" vertical="center" wrapText="1"/>
    </xf>
    <xf numFmtId="0" fontId="30" fillId="0" borderId="27" xfId="0" applyFont="1" applyBorder="1" applyAlignment="1">
      <alignment horizontal="left" vertical="center" wrapText="1"/>
    </xf>
    <xf numFmtId="0" fontId="30" fillId="0" borderId="0" xfId="0" applyFont="1" applyAlignment="1">
      <alignment horizontal="left" vertical="top" wrapText="1"/>
    </xf>
    <xf numFmtId="0" fontId="32" fillId="0" borderId="0" xfId="0" applyFont="1" applyAlignment="1">
      <alignment horizontal="center" vertical="center"/>
    </xf>
    <xf numFmtId="0" fontId="17" fillId="0" borderId="0" xfId="0" applyFont="1"/>
    <xf numFmtId="0" fontId="33" fillId="0" borderId="0" xfId="0" applyFont="1" applyAlignment="1">
      <alignment vertical="center"/>
    </xf>
    <xf numFmtId="0" fontId="32" fillId="0" borderId="0" xfId="0" applyFont="1"/>
    <xf numFmtId="0" fontId="17" fillId="0" borderId="0" xfId="0" applyFont="1" applyAlignment="1">
      <alignment horizontal="center" vertical="center"/>
    </xf>
    <xf numFmtId="0" fontId="32" fillId="0" borderId="0" xfId="0" applyFont="1" applyAlignment="1">
      <alignment horizontal="center"/>
    </xf>
    <xf numFmtId="0" fontId="34" fillId="0" borderId="0" xfId="0" applyFont="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35" fillId="0" borderId="0" xfId="0" applyFont="1" applyAlignment="1">
      <alignment horizontal="center" vertical="center"/>
    </xf>
    <xf numFmtId="0" fontId="32" fillId="0" borderId="0" xfId="0" applyFont="1" applyAlignment="1">
      <alignment vertical="center"/>
    </xf>
    <xf numFmtId="0" fontId="32" fillId="0" borderId="0" xfId="0" applyFont="1" applyAlignment="1">
      <alignment horizontal="left" vertical="center"/>
    </xf>
    <xf numFmtId="0" fontId="17" fillId="0" borderId="0" xfId="0" applyFont="1" applyAlignment="1">
      <alignment vertical="center"/>
    </xf>
    <xf numFmtId="0" fontId="36" fillId="0" borderId="0" xfId="0" applyFont="1" applyAlignment="1">
      <alignment horizontal="left" vertical="center"/>
    </xf>
    <xf numFmtId="0" fontId="15" fillId="0" borderId="0" xfId="0" applyFont="1" applyAlignment="1">
      <alignment vertical="center"/>
    </xf>
    <xf numFmtId="0" fontId="17" fillId="0" borderId="0" xfId="0" applyFont="1" applyAlignment="1">
      <alignment vertical="center" wrapText="1"/>
    </xf>
    <xf numFmtId="0" fontId="32" fillId="0" borderId="0" xfId="0" applyFont="1" applyAlignment="1">
      <alignment vertical="center" wrapText="1"/>
    </xf>
    <xf numFmtId="0" fontId="2" fillId="0" borderId="0" xfId="0" applyFont="1" applyAlignment="1">
      <alignment vertical="center" wrapText="1"/>
    </xf>
    <xf numFmtId="0" fontId="35" fillId="0" borderId="0" xfId="0" applyFont="1" applyAlignment="1">
      <alignment vertical="center"/>
    </xf>
    <xf numFmtId="0" fontId="35" fillId="3" borderId="0" xfId="0" applyFont="1" applyFill="1" applyAlignment="1">
      <alignment horizontal="center" vertical="center"/>
    </xf>
    <xf numFmtId="0" fontId="17" fillId="3" borderId="0" xfId="0" applyFont="1" applyFill="1" applyAlignment="1">
      <alignment horizontal="center" vertical="center"/>
    </xf>
    <xf numFmtId="0" fontId="37" fillId="0" borderId="0" xfId="0" applyFont="1" applyAlignment="1">
      <alignment horizontal="left" vertical="center"/>
    </xf>
    <xf numFmtId="9" fontId="17" fillId="0" borderId="0" xfId="0" applyNumberFormat="1" applyFont="1" applyAlignment="1">
      <alignment horizontal="center" vertical="center"/>
    </xf>
    <xf numFmtId="10" fontId="17" fillId="0" borderId="0" xfId="0" applyNumberFormat="1" applyFont="1" applyAlignment="1">
      <alignment horizontal="center" vertical="center"/>
    </xf>
    <xf numFmtId="0" fontId="38" fillId="0" borderId="0" xfId="0" applyFont="1" applyAlignment="1">
      <alignment horizontal="center" vertical="center"/>
    </xf>
    <xf numFmtId="0" fontId="17" fillId="3" borderId="0" xfId="0" applyFont="1" applyFill="1" applyAlignment="1">
      <alignment horizontal="center" vertical="center" wrapText="1"/>
    </xf>
    <xf numFmtId="9" fontId="17" fillId="3" borderId="0" xfId="0" applyNumberFormat="1" applyFont="1" applyFill="1" applyAlignment="1">
      <alignment horizontal="center" vertical="center"/>
    </xf>
    <xf numFmtId="0" fontId="39" fillId="0" borderId="0" xfId="0" applyFont="1" applyAlignment="1">
      <alignment horizontal="center" vertical="center"/>
    </xf>
    <xf numFmtId="0" fontId="84" fillId="0" borderId="0" xfId="0" applyFont="1" applyAlignment="1">
      <alignment horizontal="center" vertical="center" wrapText="1"/>
    </xf>
    <xf numFmtId="0" fontId="85" fillId="0" borderId="0" xfId="0" applyFont="1" applyAlignment="1">
      <alignment horizontal="left" vertical="center"/>
    </xf>
    <xf numFmtId="0" fontId="85" fillId="0" borderId="0" xfId="0" applyFont="1" applyAlignment="1">
      <alignment horizontal="center"/>
    </xf>
    <xf numFmtId="0" fontId="85" fillId="0" borderId="0" xfId="0" applyFont="1" applyAlignment="1">
      <alignment horizontal="center" vertical="center"/>
    </xf>
    <xf numFmtId="0" fontId="85" fillId="0" borderId="0" xfId="0" applyFont="1"/>
    <xf numFmtId="0" fontId="84" fillId="0" borderId="0" xfId="0" applyFont="1" applyAlignment="1">
      <alignment horizontal="left" vertical="center"/>
    </xf>
    <xf numFmtId="0" fontId="84" fillId="0" borderId="0" xfId="0" applyFont="1" applyAlignment="1">
      <alignment horizontal="center"/>
    </xf>
    <xf numFmtId="0" fontId="84" fillId="0" borderId="0" xfId="0" applyFont="1" applyAlignment="1">
      <alignment horizontal="center" vertical="center"/>
    </xf>
    <xf numFmtId="0" fontId="84" fillId="0" borderId="0" xfId="0" applyFont="1"/>
    <xf numFmtId="0" fontId="85" fillId="0" borderId="0" xfId="0" applyFont="1" applyAlignment="1">
      <alignment horizontal="center" vertical="center" wrapText="1"/>
    </xf>
    <xf numFmtId="0" fontId="87" fillId="0" borderId="0" xfId="0" applyFont="1" applyAlignment="1">
      <alignment horizontal="left" vertical="center"/>
    </xf>
    <xf numFmtId="0" fontId="87" fillId="0" borderId="0" xfId="0" applyFont="1" applyAlignment="1">
      <alignment horizontal="center" vertical="center"/>
    </xf>
    <xf numFmtId="0" fontId="85" fillId="0" borderId="0" xfId="0" applyFont="1" applyAlignment="1">
      <alignment vertical="center" wrapText="1"/>
    </xf>
    <xf numFmtId="0" fontId="85" fillId="0" borderId="0" xfId="0" applyFont="1" applyAlignment="1">
      <alignment horizontal="left" vertical="center" wrapText="1"/>
    </xf>
    <xf numFmtId="0" fontId="85" fillId="0" borderId="0" xfId="0" applyFont="1" applyAlignment="1">
      <alignment horizontal="justify" vertical="center"/>
    </xf>
    <xf numFmtId="0" fontId="85" fillId="0" borderId="0" xfId="2" applyFont="1" applyAlignment="1">
      <alignment horizontal="center" vertical="center"/>
    </xf>
    <xf numFmtId="0" fontId="91" fillId="0" borderId="0" xfId="0" applyFont="1" applyAlignment="1">
      <alignment horizontal="left" vertical="center"/>
    </xf>
    <xf numFmtId="0" fontId="91" fillId="0" borderId="0" xfId="0" applyFont="1" applyAlignment="1">
      <alignment horizontal="center"/>
    </xf>
    <xf numFmtId="0" fontId="91" fillId="0" borderId="0" xfId="0" applyFont="1" applyAlignment="1">
      <alignment horizontal="center" vertical="center"/>
    </xf>
    <xf numFmtId="0" fontId="91" fillId="0" borderId="0" xfId="0" applyFont="1"/>
    <xf numFmtId="0" fontId="84" fillId="0" borderId="0" xfId="0" applyFont="1" applyAlignment="1">
      <alignment vertical="center" wrapText="1"/>
    </xf>
    <xf numFmtId="0" fontId="85" fillId="0" borderId="0" xfId="0" applyFont="1" applyAlignment="1">
      <alignment horizontal="left" wrapText="1"/>
    </xf>
    <xf numFmtId="0" fontId="86" fillId="0" borderId="0" xfId="0" applyFont="1" applyAlignment="1">
      <alignment horizontal="center" vertical="center" wrapText="1"/>
    </xf>
    <xf numFmtId="0" fontId="87" fillId="0" borderId="0" xfId="0" applyFont="1" applyAlignment="1">
      <alignment horizontal="center"/>
    </xf>
    <xf numFmtId="0" fontId="87" fillId="0" borderId="0" xfId="0" applyFont="1"/>
    <xf numFmtId="0" fontId="92" fillId="0" borderId="0" xfId="0" applyFont="1" applyAlignment="1">
      <alignment horizontal="center" vertical="center"/>
    </xf>
    <xf numFmtId="0" fontId="92" fillId="0" borderId="0" xfId="0" applyFont="1" applyAlignment="1">
      <alignment horizontal="left" vertical="center"/>
    </xf>
    <xf numFmtId="0" fontId="92" fillId="0" borderId="0" xfId="0" applyFont="1" applyAlignment="1">
      <alignment horizontal="left" vertical="center" wrapText="1"/>
    </xf>
    <xf numFmtId="0" fontId="94" fillId="0" borderId="0" xfId="0" applyFont="1" applyAlignment="1">
      <alignment horizontal="left" vertical="center" wrapText="1"/>
    </xf>
    <xf numFmtId="0" fontId="94" fillId="0" borderId="0" xfId="0" applyFont="1" applyAlignment="1">
      <alignment horizontal="center" vertical="center" wrapText="1"/>
    </xf>
    <xf numFmtId="0" fontId="95" fillId="0" borderId="0" xfId="0" applyFont="1" applyAlignment="1">
      <alignment horizontal="justify" vertical="center"/>
    </xf>
    <xf numFmtId="0" fontId="94" fillId="0" borderId="0" xfId="0" applyFont="1" applyAlignment="1">
      <alignment horizontal="right" vertical="center"/>
    </xf>
    <xf numFmtId="0" fontId="95" fillId="0" borderId="0" xfId="0" applyFont="1" applyAlignment="1">
      <alignment horizontal="right" vertical="center"/>
    </xf>
    <xf numFmtId="0" fontId="96" fillId="0" borderId="0" xfId="0" applyFont="1" applyAlignment="1">
      <alignment horizontal="left" vertical="center"/>
    </xf>
    <xf numFmtId="0" fontId="96" fillId="0" borderId="0" xfId="0" applyFont="1" applyAlignment="1">
      <alignment horizontal="center" vertical="center"/>
    </xf>
    <xf numFmtId="0" fontId="100" fillId="0" borderId="0" xfId="0" applyFont="1" applyAlignment="1">
      <alignment horizontal="center" vertical="center" wrapText="1"/>
    </xf>
    <xf numFmtId="0" fontId="98" fillId="0" borderId="0" xfId="0" applyFont="1" applyAlignment="1">
      <alignment horizontal="left" vertical="center"/>
    </xf>
    <xf numFmtId="0" fontId="96" fillId="0" borderId="0" xfId="0" applyFont="1"/>
    <xf numFmtId="0" fontId="98" fillId="0" borderId="0" xfId="0" applyFont="1" applyAlignment="1">
      <alignment horizontal="center" vertical="center"/>
    </xf>
    <xf numFmtId="0" fontId="98" fillId="0" borderId="0" xfId="0" applyFont="1" applyAlignment="1">
      <alignment horizontal="left" vertical="center" wrapText="1"/>
    </xf>
    <xf numFmtId="0" fontId="92" fillId="0" borderId="0" xfId="0" applyFont="1"/>
    <xf numFmtId="0" fontId="94" fillId="0" borderId="0" xfId="0" applyFont="1" applyAlignment="1">
      <alignment horizontal="left" vertical="center"/>
    </xf>
    <xf numFmtId="0" fontId="103" fillId="0" borderId="0" xfId="0" applyFont="1" applyAlignment="1">
      <alignment horizontal="justify" vertical="center"/>
    </xf>
    <xf numFmtId="0" fontId="95" fillId="0" borderId="0" xfId="0" applyFont="1" applyAlignment="1">
      <alignment horizontal="center" vertical="center" wrapText="1"/>
    </xf>
    <xf numFmtId="0" fontId="104" fillId="0" borderId="0" xfId="0" applyFont="1" applyAlignment="1">
      <alignment horizontal="center" vertical="center" wrapText="1"/>
    </xf>
    <xf numFmtId="0" fontId="104" fillId="0" borderId="0" xfId="0" applyFont="1" applyAlignment="1">
      <alignment horizontal="justify" vertical="center"/>
    </xf>
    <xf numFmtId="0" fontId="106" fillId="0" borderId="0" xfId="0" applyFont="1" applyAlignment="1">
      <alignment horizontal="center" vertical="center" wrapText="1"/>
    </xf>
    <xf numFmtId="0" fontId="107" fillId="0" borderId="0" xfId="0" applyFont="1" applyAlignment="1">
      <alignment horizontal="center" vertical="center" wrapText="1"/>
    </xf>
    <xf numFmtId="0" fontId="92" fillId="0" borderId="0" xfId="0" applyFont="1" applyAlignment="1">
      <alignment horizontal="center"/>
    </xf>
    <xf numFmtId="0" fontId="109" fillId="0" borderId="0" xfId="0" applyFont="1" applyAlignment="1">
      <alignment horizontal="justify" vertical="center"/>
    </xf>
    <xf numFmtId="0" fontId="92" fillId="0" borderId="0" xfId="0" applyFont="1" applyAlignment="1">
      <alignment horizontal="center" vertical="center" wrapText="1"/>
    </xf>
    <xf numFmtId="0" fontId="94" fillId="0" borderId="0" xfId="0" applyFont="1" applyAlignment="1">
      <alignment horizontal="justify" vertical="center"/>
    </xf>
    <xf numFmtId="0" fontId="92" fillId="0" borderId="0" xfId="0" applyFont="1" applyAlignment="1">
      <alignment horizontal="justify" vertical="center"/>
    </xf>
    <xf numFmtId="0" fontId="96" fillId="0" borderId="0" xfId="0" applyFont="1" applyAlignment="1">
      <alignment horizontal="justify" vertical="center"/>
    </xf>
    <xf numFmtId="0" fontId="96" fillId="0" borderId="0" xfId="0" applyFont="1" applyAlignment="1">
      <alignment horizontal="center" vertical="center" wrapText="1"/>
    </xf>
    <xf numFmtId="0" fontId="98" fillId="0" borderId="0" xfId="0" applyFont="1" applyAlignment="1">
      <alignment horizontal="justify" vertical="center"/>
    </xf>
    <xf numFmtId="0" fontId="98" fillId="0" borderId="0" xfId="0" applyFont="1" applyAlignment="1">
      <alignment horizontal="center" vertical="center" wrapText="1"/>
    </xf>
    <xf numFmtId="0" fontId="98" fillId="0" borderId="0" xfId="0" applyFont="1"/>
    <xf numFmtId="16" fontId="96" fillId="0" borderId="0" xfId="0" applyNumberFormat="1" applyFont="1" applyAlignment="1">
      <alignment horizontal="center" vertical="center" wrapText="1"/>
    </xf>
    <xf numFmtId="0" fontId="100" fillId="0" borderId="0" xfId="0" applyFont="1" applyAlignment="1">
      <alignment horizontal="right" vertical="center" wrapText="1"/>
    </xf>
    <xf numFmtId="0" fontId="98" fillId="0" borderId="0" xfId="0" applyFont="1" applyAlignment="1">
      <alignment horizontal="right" vertical="center" wrapText="1"/>
    </xf>
    <xf numFmtId="0" fontId="98" fillId="0" borderId="0" xfId="0" applyFont="1" applyAlignment="1">
      <alignment horizontal="right"/>
    </xf>
    <xf numFmtId="0" fontId="98" fillId="0" borderId="0" xfId="0" applyFont="1" applyAlignment="1">
      <alignment horizontal="right" vertical="center"/>
    </xf>
    <xf numFmtId="0" fontId="92" fillId="0" borderId="0" xfId="0" applyFont="1" applyAlignment="1">
      <alignment horizontal="right"/>
    </xf>
    <xf numFmtId="0" fontId="92" fillId="0" borderId="0" xfId="0" applyFont="1" applyAlignment="1">
      <alignment horizontal="right" vertical="center"/>
    </xf>
    <xf numFmtId="0" fontId="96" fillId="0" borderId="0" xfId="0" applyFont="1" applyAlignment="1">
      <alignment horizontal="right" vertical="center"/>
    </xf>
    <xf numFmtId="0" fontId="95" fillId="0" borderId="0" xfId="0" applyFont="1" applyAlignment="1">
      <alignment horizontal="right"/>
    </xf>
    <xf numFmtId="0" fontId="107" fillId="0" borderId="0" xfId="0" applyFont="1" applyAlignment="1">
      <alignment horizontal="right"/>
    </xf>
    <xf numFmtId="0" fontId="100" fillId="0" borderId="0" xfId="0" applyFont="1" applyAlignment="1">
      <alignment horizontal="center" vertical="center"/>
    </xf>
    <xf numFmtId="0" fontId="94" fillId="0" borderId="0" xfId="0" applyFont="1" applyAlignment="1">
      <alignment horizontal="right"/>
    </xf>
    <xf numFmtId="0" fontId="94" fillId="0" borderId="0" xfId="0" applyFont="1" applyAlignment="1">
      <alignment horizontal="center" vertical="center"/>
    </xf>
    <xf numFmtId="0" fontId="94" fillId="0" borderId="0" xfId="0" applyFont="1"/>
    <xf numFmtId="0" fontId="109" fillId="0" borderId="0" xfId="0" applyFont="1" applyAlignment="1">
      <alignment horizontal="center" vertical="center"/>
    </xf>
    <xf numFmtId="0" fontId="105" fillId="0" borderId="0" xfId="0" applyFont="1" applyAlignment="1">
      <alignment horizontal="left" vertical="center" wrapText="1"/>
    </xf>
    <xf numFmtId="0" fontId="95" fillId="0" borderId="0" xfId="0" applyFont="1" applyAlignment="1">
      <alignment horizontal="left" vertical="center" wrapText="1"/>
    </xf>
    <xf numFmtId="0" fontId="103" fillId="0" borderId="0" xfId="0" applyFont="1" applyAlignment="1">
      <alignment horizontal="left" vertical="center" wrapText="1"/>
    </xf>
    <xf numFmtId="0" fontId="92" fillId="0" borderId="0" xfId="0" applyFont="1" applyAlignment="1">
      <alignment horizontal="right" vertical="center" wrapText="1"/>
    </xf>
    <xf numFmtId="0" fontId="109" fillId="0" borderId="0" xfId="0" applyFont="1" applyAlignment="1">
      <alignment horizontal="right" vertical="center"/>
    </xf>
    <xf numFmtId="0" fontId="100" fillId="0" borderId="0" xfId="0" applyFont="1" applyAlignment="1">
      <alignment horizontal="left" vertical="center" wrapText="1"/>
    </xf>
    <xf numFmtId="0" fontId="98" fillId="0" borderId="0" xfId="0" applyFont="1" applyAlignment="1">
      <alignment horizontal="center"/>
    </xf>
    <xf numFmtId="0" fontId="103" fillId="0" borderId="0" xfId="0" applyFont="1" applyAlignment="1">
      <alignment horizontal="center" vertical="center"/>
    </xf>
    <xf numFmtId="0" fontId="95" fillId="0" borderId="0" xfId="0" applyFont="1"/>
    <xf numFmtId="0" fontId="100" fillId="0" borderId="0" xfId="0" applyFont="1" applyAlignment="1">
      <alignment horizontal="justify" vertical="center"/>
    </xf>
    <xf numFmtId="0" fontId="105" fillId="0" borderId="0" xfId="0" applyFont="1" applyAlignment="1">
      <alignment horizontal="center" vertical="center"/>
    </xf>
    <xf numFmtId="0" fontId="104" fillId="0" borderId="0" xfId="0" applyFont="1" applyAlignment="1">
      <alignment horizontal="left" vertical="center" wrapText="1"/>
    </xf>
    <xf numFmtId="0" fontId="104" fillId="0" borderId="0" xfId="0" applyFont="1"/>
    <xf numFmtId="0" fontId="100" fillId="0" borderId="0" xfId="0" applyFont="1" applyAlignment="1">
      <alignment horizontal="right"/>
    </xf>
    <xf numFmtId="0" fontId="94" fillId="0" borderId="0" xfId="0" applyFont="1" applyAlignment="1">
      <alignment horizontal="center"/>
    </xf>
    <xf numFmtId="0" fontId="95" fillId="0" borderId="0" xfId="0" applyFont="1" applyAlignment="1">
      <alignment horizontal="center" vertical="center"/>
    </xf>
    <xf numFmtId="0" fontId="104" fillId="0" borderId="0" xfId="0" applyFont="1" applyAlignment="1">
      <alignment horizontal="center" vertical="center"/>
    </xf>
    <xf numFmtId="0" fontId="104" fillId="0" borderId="0" xfId="0" applyFont="1" applyAlignment="1">
      <alignment horizontal="right" vertical="center"/>
    </xf>
    <xf numFmtId="0" fontId="100" fillId="0" borderId="0" xfId="0" applyFont="1" applyAlignment="1">
      <alignment horizontal="right" vertical="center"/>
    </xf>
    <xf numFmtId="0" fontId="94" fillId="0" borderId="0" xfId="0" applyFont="1" applyAlignment="1">
      <alignment horizontal="left" wrapText="1"/>
    </xf>
    <xf numFmtId="17" fontId="98" fillId="0" borderId="0" xfId="0" applyNumberFormat="1" applyFont="1" applyAlignment="1">
      <alignment horizontal="center" vertical="center" wrapText="1"/>
    </xf>
    <xf numFmtId="0" fontId="106" fillId="0" borderId="0" xfId="0" applyFont="1"/>
    <xf numFmtId="0" fontId="95" fillId="0" borderId="0" xfId="0" applyFont="1" applyAlignment="1">
      <alignment horizontal="left" vertical="center"/>
    </xf>
    <xf numFmtId="0" fontId="105" fillId="0" borderId="0" xfId="0" applyFont="1" applyAlignment="1">
      <alignment horizontal="center" vertical="center" wrapText="1"/>
    </xf>
    <xf numFmtId="0" fontId="96" fillId="0" borderId="0" xfId="0" applyFont="1" applyAlignment="1">
      <alignment horizontal="left" vertical="center" wrapText="1"/>
    </xf>
    <xf numFmtId="0" fontId="103" fillId="0" borderId="0" xfId="0" applyFont="1" applyAlignment="1">
      <alignment horizontal="center" vertical="center" wrapText="1"/>
    </xf>
    <xf numFmtId="0" fontId="113" fillId="0" borderId="0" xfId="0" applyFont="1" applyAlignment="1">
      <alignment horizontal="center" vertical="center" wrapText="1"/>
    </xf>
    <xf numFmtId="0" fontId="0" fillId="0" borderId="0" xfId="0" applyAlignment="1">
      <alignment vertical="center"/>
    </xf>
    <xf numFmtId="0" fontId="115" fillId="0" borderId="0" xfId="0" applyFont="1" applyAlignment="1">
      <alignment horizontal="center" vertical="center" wrapText="1"/>
    </xf>
    <xf numFmtId="0" fontId="116" fillId="0" borderId="0" xfId="0" applyFont="1" applyAlignment="1">
      <alignment vertical="center"/>
    </xf>
    <xf numFmtId="0" fontId="115" fillId="0" borderId="0" xfId="0" applyFont="1" applyAlignment="1">
      <alignment vertical="center" wrapText="1"/>
    </xf>
    <xf numFmtId="0" fontId="115" fillId="0" borderId="44" xfId="0" applyFont="1" applyBorder="1" applyAlignment="1">
      <alignment vertical="center" wrapText="1"/>
    </xf>
    <xf numFmtId="0" fontId="115" fillId="0" borderId="47" xfId="0" applyFont="1" applyBorder="1" applyAlignment="1">
      <alignment vertical="center" wrapText="1"/>
    </xf>
    <xf numFmtId="0" fontId="115" fillId="0" borderId="47" xfId="0" applyFont="1" applyBorder="1" applyAlignment="1">
      <alignment vertical="center"/>
    </xf>
    <xf numFmtId="0" fontId="86" fillId="0" borderId="47" xfId="0" applyFont="1" applyBorder="1" applyAlignment="1">
      <alignment vertical="center" wrapText="1"/>
    </xf>
    <xf numFmtId="0" fontId="86" fillId="0" borderId="49" xfId="0" applyFont="1" applyBorder="1" applyAlignment="1">
      <alignment vertical="center"/>
    </xf>
    <xf numFmtId="0" fontId="86" fillId="0" borderId="49" xfId="0" applyFont="1" applyBorder="1" applyAlignment="1">
      <alignment vertical="center" wrapText="1"/>
    </xf>
    <xf numFmtId="0" fontId="86" fillId="0" borderId="43" xfId="0" applyFont="1" applyBorder="1" applyAlignment="1">
      <alignment vertical="center" wrapText="1"/>
    </xf>
    <xf numFmtId="0" fontId="116" fillId="0" borderId="0" xfId="0" applyFont="1" applyAlignment="1">
      <alignment horizontal="center" vertical="center" wrapText="1"/>
    </xf>
    <xf numFmtId="0" fontId="86" fillId="0" borderId="47" xfId="0" applyFont="1" applyBorder="1" applyAlignment="1">
      <alignment vertical="center"/>
    </xf>
    <xf numFmtId="0" fontId="86" fillId="0" borderId="47" xfId="0" applyFont="1" applyBorder="1" applyAlignment="1">
      <alignment horizontal="center" vertical="center" wrapText="1"/>
    </xf>
    <xf numFmtId="0" fontId="86" fillId="0" borderId="37" xfId="0" applyFont="1" applyBorder="1" applyAlignment="1">
      <alignment vertical="center" wrapText="1"/>
    </xf>
    <xf numFmtId="0" fontId="87" fillId="0" borderId="47" xfId="0" applyFont="1" applyBorder="1" applyAlignment="1">
      <alignment vertical="center"/>
    </xf>
    <xf numFmtId="0" fontId="87" fillId="0" borderId="47" xfId="0" applyFont="1" applyBorder="1" applyAlignment="1">
      <alignment vertical="center" wrapText="1"/>
    </xf>
    <xf numFmtId="0" fontId="87" fillId="0" borderId="37" xfId="0" applyFont="1" applyBorder="1" applyAlignment="1">
      <alignment vertical="center" wrapText="1"/>
    </xf>
    <xf numFmtId="0" fontId="116" fillId="0" borderId="47" xfId="0" applyFont="1" applyBorder="1" applyAlignment="1">
      <alignment horizontal="center" vertical="center" wrapText="1"/>
    </xf>
    <xf numFmtId="0" fontId="116" fillId="0" borderId="47" xfId="0" applyFont="1" applyBorder="1" applyAlignment="1">
      <alignment horizontal="center" vertical="center"/>
    </xf>
    <xf numFmtId="0" fontId="85" fillId="0" borderId="47" xfId="0" applyFont="1" applyBorder="1" applyAlignment="1">
      <alignment horizontal="center" vertical="center" wrapText="1"/>
    </xf>
    <xf numFmtId="0" fontId="87" fillId="0" borderId="47" xfId="0" applyFont="1" applyBorder="1" applyAlignment="1">
      <alignment horizontal="center" vertical="center" wrapText="1"/>
    </xf>
    <xf numFmtId="0" fontId="85" fillId="0" borderId="47" xfId="0" applyFont="1" applyBorder="1" applyAlignment="1">
      <alignment horizontal="center" vertical="center"/>
    </xf>
    <xf numFmtId="0" fontId="87" fillId="0" borderId="47" xfId="0" applyFont="1" applyBorder="1" applyAlignment="1">
      <alignment horizontal="center" vertical="center"/>
    </xf>
    <xf numFmtId="0" fontId="116" fillId="0" borderId="49" xfId="0" applyFont="1" applyBorder="1" applyAlignment="1">
      <alignment horizontal="center" vertical="center" wrapText="1"/>
    </xf>
    <xf numFmtId="0" fontId="116" fillId="0" borderId="43" xfId="0" applyFont="1" applyBorder="1" applyAlignment="1">
      <alignment horizontal="center" vertical="center" wrapText="1"/>
    </xf>
    <xf numFmtId="0" fontId="85" fillId="0" borderId="0" xfId="0" applyFont="1" applyAlignment="1">
      <alignment vertical="center"/>
    </xf>
    <xf numFmtId="0" fontId="116" fillId="0" borderId="40" xfId="0" applyFont="1" applyBorder="1" applyAlignment="1">
      <alignment horizontal="center" vertical="center" wrapText="1"/>
    </xf>
    <xf numFmtId="0" fontId="116" fillId="0" borderId="18" xfId="0" applyFont="1" applyBorder="1" applyAlignment="1">
      <alignment horizontal="center" vertical="center" wrapText="1"/>
    </xf>
    <xf numFmtId="0" fontId="85" fillId="0" borderId="18" xfId="0" applyFont="1" applyBorder="1" applyAlignment="1">
      <alignment horizontal="center" vertical="center" wrapText="1"/>
    </xf>
    <xf numFmtId="0" fontId="85" fillId="0" borderId="18" xfId="0" applyFont="1" applyBorder="1" applyAlignment="1">
      <alignment horizontal="center" vertical="center"/>
    </xf>
    <xf numFmtId="0" fontId="116" fillId="0" borderId="18" xfId="0" applyFont="1" applyBorder="1" applyAlignment="1">
      <alignment horizontal="center" vertical="center"/>
    </xf>
    <xf numFmtId="0" fontId="116" fillId="0" borderId="0" xfId="0" applyFont="1" applyAlignment="1">
      <alignment horizontal="center" vertical="center"/>
    </xf>
    <xf numFmtId="0" fontId="86" fillId="0" borderId="45" xfId="0" applyFont="1" applyBorder="1" applyAlignment="1">
      <alignment horizontal="center" vertical="center" wrapText="1"/>
    </xf>
    <xf numFmtId="0" fontId="87" fillId="0" borderId="51" xfId="0" applyFont="1" applyBorder="1" applyAlignment="1">
      <alignment horizontal="center" vertical="center"/>
    </xf>
    <xf numFmtId="0" fontId="116" fillId="0" borderId="32" xfId="0" applyFont="1" applyBorder="1" applyAlignment="1">
      <alignment horizontal="center" vertical="center" wrapText="1"/>
    </xf>
    <xf numFmtId="0" fontId="85" fillId="0" borderId="62" xfId="0" applyFont="1" applyBorder="1" applyAlignment="1">
      <alignment horizontal="center" vertical="center" wrapText="1"/>
    </xf>
    <xf numFmtId="0" fontId="85" fillId="0" borderId="51" xfId="0" applyFont="1" applyBorder="1" applyAlignment="1">
      <alignment horizontal="center" vertical="center"/>
    </xf>
    <xf numFmtId="0" fontId="85" fillId="0" borderId="20" xfId="0" applyFont="1" applyBorder="1" applyAlignment="1">
      <alignment vertical="center" wrapText="1"/>
    </xf>
    <xf numFmtId="0" fontId="85" fillId="0" borderId="40" xfId="0" applyFont="1" applyBorder="1" applyAlignment="1">
      <alignment vertical="center" wrapText="1"/>
    </xf>
    <xf numFmtId="0" fontId="85" fillId="0" borderId="19" xfId="0" applyFont="1" applyBorder="1" applyAlignment="1">
      <alignment vertical="center" wrapText="1"/>
    </xf>
    <xf numFmtId="0" fontId="115" fillId="0" borderId="51" xfId="0" applyFont="1" applyBorder="1" applyAlignment="1">
      <alignment horizontal="center" vertical="center"/>
    </xf>
    <xf numFmtId="0" fontId="116" fillId="0" borderId="40" xfId="0" applyFont="1" applyBorder="1" applyAlignment="1">
      <alignment horizontal="left" vertical="center"/>
    </xf>
    <xf numFmtId="0" fontId="121" fillId="0" borderId="40" xfId="0" applyFont="1" applyBorder="1" applyAlignment="1">
      <alignment horizontal="center" vertical="center"/>
    </xf>
    <xf numFmtId="0" fontId="87" fillId="0" borderId="18" xfId="0" applyFont="1" applyBorder="1" applyAlignment="1">
      <alignment horizontal="center" vertical="center"/>
    </xf>
    <xf numFmtId="0" fontId="115" fillId="0" borderId="0" xfId="0" applyFont="1" applyAlignment="1">
      <alignment horizontal="center" vertical="center"/>
    </xf>
    <xf numFmtId="0" fontId="121" fillId="0" borderId="0" xfId="0" applyFont="1" applyAlignment="1">
      <alignment horizontal="center" vertical="center"/>
    </xf>
    <xf numFmtId="16" fontId="116" fillId="0" borderId="0" xfId="0" applyNumberFormat="1" applyFont="1" applyAlignment="1">
      <alignment horizontal="center" vertical="center"/>
    </xf>
    <xf numFmtId="0" fontId="122" fillId="0" borderId="0" xfId="2" applyFont="1" applyAlignment="1">
      <alignment vertical="center"/>
    </xf>
    <xf numFmtId="0" fontId="123" fillId="0" borderId="0" xfId="0" applyFont="1" applyAlignment="1">
      <alignment horizontal="center" vertical="center"/>
    </xf>
    <xf numFmtId="0" fontId="124" fillId="0" borderId="0" xfId="0" applyFont="1" applyAlignment="1">
      <alignment vertical="center"/>
    </xf>
    <xf numFmtId="0" fontId="116" fillId="0" borderId="20" xfId="0" applyFont="1" applyBorder="1" applyAlignment="1">
      <alignment horizontal="center" vertical="center"/>
    </xf>
    <xf numFmtId="0" fontId="125" fillId="0" borderId="0" xfId="0" applyFont="1" applyAlignment="1">
      <alignment horizontal="center" vertical="center" wrapText="1"/>
    </xf>
    <xf numFmtId="0" fontId="87" fillId="0" borderId="0" xfId="0" applyFont="1" applyAlignment="1">
      <alignment horizontal="center" vertical="center" wrapText="1"/>
    </xf>
    <xf numFmtId="0" fontId="126" fillId="0" borderId="0" xfId="0" applyFont="1" applyAlignment="1">
      <alignment horizontal="center" vertical="center" wrapText="1"/>
    </xf>
    <xf numFmtId="0" fontId="127" fillId="0" borderId="0" xfId="0" applyFont="1" applyAlignment="1">
      <alignment horizontal="center" vertical="center" wrapText="1"/>
    </xf>
    <xf numFmtId="16" fontId="116" fillId="0" borderId="0" xfId="0" applyNumberFormat="1" applyFont="1" applyAlignment="1">
      <alignment horizontal="center" vertical="center" wrapText="1"/>
    </xf>
    <xf numFmtId="0" fontId="87" fillId="0" borderId="0" xfId="0" applyFont="1" applyAlignment="1">
      <alignment vertical="center" wrapText="1"/>
    </xf>
    <xf numFmtId="0" fontId="87" fillId="0" borderId="18" xfId="0" applyFont="1" applyBorder="1" applyAlignment="1">
      <alignment horizontal="center" vertical="center" wrapText="1"/>
    </xf>
    <xf numFmtId="0" fontId="116" fillId="0" borderId="0" xfId="0" applyFont="1" applyAlignment="1">
      <alignment vertical="center" wrapText="1"/>
    </xf>
    <xf numFmtId="0" fontId="128" fillId="0" borderId="0" xfId="0" applyFont="1" applyAlignment="1">
      <alignment horizontal="center" vertical="center" wrapText="1"/>
    </xf>
    <xf numFmtId="0" fontId="129" fillId="0" borderId="0" xfId="0" applyFont="1" applyAlignment="1">
      <alignment horizontal="center" vertical="center"/>
    </xf>
    <xf numFmtId="0" fontId="130" fillId="0" borderId="0" xfId="0" applyFont="1" applyAlignment="1">
      <alignment horizontal="center" vertical="center" wrapText="1"/>
    </xf>
    <xf numFmtId="0" fontId="131" fillId="0" borderId="0" xfId="0" applyFont="1" applyAlignment="1">
      <alignment horizontal="center" vertical="center"/>
    </xf>
    <xf numFmtId="0" fontId="129" fillId="0" borderId="0" xfId="0" applyFont="1" applyAlignment="1">
      <alignment horizontal="center" vertical="center" wrapText="1"/>
    </xf>
    <xf numFmtId="0" fontId="132" fillId="0" borderId="0" xfId="0" applyFont="1" applyAlignment="1">
      <alignment horizontal="center" vertical="center" wrapText="1"/>
    </xf>
    <xf numFmtId="0" fontId="132" fillId="0" borderId="0" xfId="0" applyFont="1" applyAlignment="1">
      <alignment horizontal="center" vertical="center"/>
    </xf>
    <xf numFmtId="0" fontId="133" fillId="0" borderId="0" xfId="0" applyFont="1" applyAlignment="1">
      <alignment horizontal="center" vertical="center"/>
    </xf>
    <xf numFmtId="0" fontId="129" fillId="0" borderId="0" xfId="0" applyFont="1" applyAlignment="1">
      <alignment vertical="center"/>
    </xf>
    <xf numFmtId="16" fontId="129" fillId="0" borderId="0" xfId="0" applyNumberFormat="1" applyFont="1" applyAlignment="1">
      <alignment horizontal="center" vertical="center" wrapText="1"/>
    </xf>
    <xf numFmtId="0" fontId="134" fillId="0" borderId="0" xfId="0" applyFont="1" applyAlignment="1">
      <alignment vertical="center"/>
    </xf>
    <xf numFmtId="0" fontId="131" fillId="0" borderId="0" xfId="0" applyFont="1" applyAlignment="1">
      <alignment horizontal="center" vertical="center" wrapText="1"/>
    </xf>
    <xf numFmtId="0" fontId="135" fillId="0" borderId="0" xfId="0" applyFont="1" applyAlignment="1">
      <alignment vertical="center"/>
    </xf>
    <xf numFmtId="0" fontId="116" fillId="0" borderId="0" xfId="0" applyFont="1" applyAlignment="1">
      <alignment horizontal="left" vertical="center"/>
    </xf>
    <xf numFmtId="0" fontId="87" fillId="0" borderId="0" xfId="0" applyFont="1" applyAlignment="1">
      <alignment horizontal="left" vertical="center" wrapText="1"/>
    </xf>
    <xf numFmtId="0" fontId="116" fillId="0" borderId="0" xfId="0" applyFont="1" applyAlignment="1">
      <alignment horizontal="left" vertical="center" wrapText="1"/>
    </xf>
    <xf numFmtId="0" fontId="116" fillId="0" borderId="0" xfId="0" applyFont="1" applyAlignment="1">
      <alignment horizontal="center"/>
    </xf>
    <xf numFmtId="0" fontId="123" fillId="0" borderId="0" xfId="0" applyFont="1" applyAlignment="1">
      <alignment vertical="center"/>
    </xf>
    <xf numFmtId="0" fontId="123" fillId="0" borderId="0" xfId="0" applyFont="1" applyAlignment="1">
      <alignment horizontal="left" vertical="center"/>
    </xf>
    <xf numFmtId="0" fontId="87" fillId="0" borderId="0" xfId="0" applyFont="1" applyAlignment="1">
      <alignment horizontal="left"/>
    </xf>
    <xf numFmtId="0" fontId="117" fillId="0" borderId="0" xfId="0" applyFont="1" applyAlignment="1">
      <alignment vertical="center"/>
    </xf>
    <xf numFmtId="0" fontId="0" fillId="0" borderId="0" xfId="0" applyAlignment="1">
      <alignment horizontal="center"/>
    </xf>
    <xf numFmtId="0" fontId="115" fillId="0" borderId="18" xfId="0" applyFont="1" applyBorder="1" applyAlignment="1">
      <alignment horizontal="center" vertical="center" wrapText="1"/>
    </xf>
    <xf numFmtId="0" fontId="115" fillId="0" borderId="52" xfId="0" applyFont="1" applyBorder="1" applyAlignment="1">
      <alignment horizontal="center" vertical="center" wrapText="1"/>
    </xf>
    <xf numFmtId="0" fontId="137" fillId="0" borderId="18" xfId="0" applyFont="1" applyBorder="1" applyAlignment="1">
      <alignment horizontal="center" vertical="center"/>
    </xf>
    <xf numFmtId="0" fontId="138" fillId="0" borderId="18" xfId="0" applyFont="1" applyBorder="1" applyAlignment="1">
      <alignment horizontal="center" vertical="center"/>
    </xf>
    <xf numFmtId="0" fontId="157" fillId="0" borderId="0" xfId="0" applyFont="1" applyAlignment="1">
      <alignment horizontal="center" vertical="center"/>
    </xf>
    <xf numFmtId="0" fontId="123" fillId="0" borderId="18" xfId="0" applyFont="1" applyBorder="1" applyAlignment="1">
      <alignment horizontal="center" vertical="center" wrapText="1"/>
    </xf>
    <xf numFmtId="0" fontId="3" fillId="0" borderId="0" xfId="2" applyAlignment="1">
      <alignment vertical="center"/>
    </xf>
    <xf numFmtId="0" fontId="3" fillId="0" borderId="0" xfId="2" applyAlignment="1">
      <alignment horizontal="left" vertical="center"/>
    </xf>
    <xf numFmtId="0" fontId="158" fillId="0" borderId="0" xfId="2" applyFont="1" applyAlignment="1">
      <alignment vertical="center"/>
    </xf>
    <xf numFmtId="0" fontId="116" fillId="0" borderId="51" xfId="0" applyFont="1" applyBorder="1" applyAlignment="1">
      <alignment horizontal="center" vertical="center" wrapText="1"/>
    </xf>
    <xf numFmtId="0" fontId="116" fillId="0" borderId="51" xfId="0" applyFont="1" applyBorder="1" applyAlignment="1">
      <alignment horizontal="center" vertical="center"/>
    </xf>
    <xf numFmtId="0" fontId="123" fillId="0" borderId="0" xfId="0" applyFont="1" applyAlignment="1">
      <alignment horizontal="center" vertical="center" wrapText="1"/>
    </xf>
    <xf numFmtId="0" fontId="87" fillId="0" borderId="40" xfId="0" applyFont="1" applyBorder="1" applyAlignment="1">
      <alignment horizontal="left" vertical="center"/>
    </xf>
    <xf numFmtId="0" fontId="84" fillId="0" borderId="40" xfId="0" applyFont="1" applyBorder="1" applyAlignment="1">
      <alignment horizontal="center" vertical="center" wrapText="1"/>
    </xf>
    <xf numFmtId="3" fontId="116" fillId="0" borderId="18" xfId="0" applyNumberFormat="1" applyFont="1" applyBorder="1" applyAlignment="1">
      <alignment horizontal="center" vertical="center" wrapText="1"/>
    </xf>
    <xf numFmtId="0" fontId="116" fillId="0" borderId="27" xfId="0" applyFont="1" applyBorder="1" applyAlignment="1">
      <alignment horizontal="center" vertical="center" wrapText="1"/>
    </xf>
    <xf numFmtId="0" fontId="116" fillId="0" borderId="38" xfId="0" applyFont="1" applyBorder="1" applyAlignment="1">
      <alignment horizontal="left" vertical="center"/>
    </xf>
    <xf numFmtId="0" fontId="121" fillId="0" borderId="38" xfId="0" applyFont="1" applyBorder="1" applyAlignment="1">
      <alignment horizontal="center" vertical="center"/>
    </xf>
    <xf numFmtId="0" fontId="0" fillId="0" borderId="51" xfId="0" applyBorder="1" applyAlignment="1">
      <alignment horizontal="center" vertical="center"/>
    </xf>
    <xf numFmtId="0" fontId="139" fillId="0" borderId="27" xfId="0" applyFont="1" applyBorder="1" applyAlignment="1">
      <alignment horizontal="left" vertical="center"/>
    </xf>
    <xf numFmtId="49" fontId="85" fillId="0" borderId="18" xfId="0" applyNumberFormat="1" applyFont="1" applyBorder="1" applyAlignment="1">
      <alignment horizontal="center" vertical="center" wrapText="1"/>
    </xf>
    <xf numFmtId="0" fontId="3" fillId="0" borderId="0" xfId="2"/>
    <xf numFmtId="0" fontId="156" fillId="0" borderId="0" xfId="2" applyFont="1"/>
    <xf numFmtId="0" fontId="156" fillId="0" borderId="0" xfId="58"/>
    <xf numFmtId="0" fontId="156" fillId="0" borderId="0" xfId="58" applyAlignment="1">
      <alignment vertical="center"/>
    </xf>
    <xf numFmtId="0" fontId="156" fillId="0" borderId="0" xfId="58" applyAlignment="1">
      <alignment horizontal="left" vertical="center"/>
    </xf>
    <xf numFmtId="0" fontId="156" fillId="0" borderId="0" xfId="58" applyAlignment="1">
      <alignment horizontal="center" vertical="center" wrapText="1"/>
    </xf>
    <xf numFmtId="0" fontId="161" fillId="0" borderId="18" xfId="58" applyFont="1" applyBorder="1" applyAlignment="1">
      <alignment horizontal="center" vertical="center" wrapText="1"/>
    </xf>
    <xf numFmtId="0" fontId="161" fillId="0" borderId="18" xfId="58" applyFont="1" applyFill="1" applyBorder="1" applyAlignment="1">
      <alignment horizontal="center" vertical="center" wrapText="1"/>
    </xf>
    <xf numFmtId="0" fontId="156" fillId="0" borderId="41" xfId="58" applyBorder="1" applyAlignment="1">
      <alignment horizontal="center" vertical="center" wrapText="1"/>
    </xf>
    <xf numFmtId="0" fontId="156" fillId="0" borderId="20" xfId="58" applyBorder="1" applyAlignment="1">
      <alignment vertical="center"/>
    </xf>
    <xf numFmtId="0" fontId="156" fillId="0" borderId="18" xfId="58" applyBorder="1" applyAlignment="1">
      <alignment vertical="center"/>
    </xf>
    <xf numFmtId="0" fontId="85" fillId="0" borderId="50" xfId="0" applyFont="1" applyBorder="1" applyAlignment="1">
      <alignment horizontal="center" vertical="center" wrapText="1"/>
    </xf>
    <xf numFmtId="0" fontId="116" fillId="0" borderId="29" xfId="0" applyFont="1" applyBorder="1" applyAlignment="1">
      <alignment horizontal="left" vertical="center"/>
    </xf>
    <xf numFmtId="0" fontId="156" fillId="0" borderId="27" xfId="58" applyBorder="1" applyAlignment="1">
      <alignment horizontal="center" vertical="center" wrapText="1"/>
    </xf>
    <xf numFmtId="0" fontId="115" fillId="0" borderId="31" xfId="0" applyFont="1" applyBorder="1" applyAlignment="1">
      <alignment horizontal="center" vertical="center" wrapText="1"/>
    </xf>
    <xf numFmtId="0" fontId="116" fillId="0" borderId="27" xfId="0" applyFont="1" applyBorder="1" applyAlignment="1">
      <alignment horizontal="center" vertical="center"/>
    </xf>
    <xf numFmtId="0" fontId="84" fillId="0" borderId="29" xfId="0" applyFont="1" applyBorder="1" applyAlignment="1">
      <alignment horizontal="center" vertical="center" wrapText="1"/>
    </xf>
    <xf numFmtId="0" fontId="85" fillId="0" borderId="27" xfId="0" applyFont="1" applyBorder="1" applyAlignment="1">
      <alignment horizontal="center" vertical="center" wrapText="1"/>
    </xf>
    <xf numFmtId="3" fontId="85" fillId="0" borderId="27" xfId="0" applyNumberFormat="1" applyFont="1" applyBorder="1" applyAlignment="1">
      <alignment horizontal="center" vertical="center" wrapText="1"/>
    </xf>
    <xf numFmtId="0" fontId="121" fillId="0" borderId="29" xfId="0" applyFont="1" applyBorder="1" applyAlignment="1">
      <alignment horizontal="center" vertical="center"/>
    </xf>
    <xf numFmtId="3" fontId="116" fillId="0" borderId="27" xfId="0" applyNumberFormat="1" applyFont="1" applyBorder="1" applyAlignment="1">
      <alignment horizontal="center" vertical="center" wrapText="1"/>
    </xf>
    <xf numFmtId="49" fontId="85" fillId="0" borderId="27" xfId="0" applyNumberFormat="1" applyFont="1" applyBorder="1" applyAlignment="1">
      <alignment horizontal="center" vertical="center" wrapText="1"/>
    </xf>
    <xf numFmtId="0" fontId="162" fillId="0" borderId="0" xfId="0" applyFont="1" applyAlignment="1">
      <alignment vertical="center"/>
    </xf>
    <xf numFmtId="0" fontId="163" fillId="0" borderId="0" xfId="0" applyFont="1" applyAlignment="1">
      <alignment horizontal="left" vertical="center"/>
    </xf>
    <xf numFmtId="0" fontId="163" fillId="0" borderId="0" xfId="0" applyFont="1" applyAlignment="1">
      <alignment horizontal="center" vertical="center" wrapText="1"/>
    </xf>
    <xf numFmtId="0" fontId="138" fillId="0" borderId="30" xfId="0" applyFont="1" applyBorder="1" applyAlignment="1">
      <alignment horizontal="center" vertical="center" wrapText="1"/>
    </xf>
    <xf numFmtId="0" fontId="164" fillId="0" borderId="27" xfId="0" applyFont="1" applyBorder="1" applyAlignment="1">
      <alignment vertical="center" wrapText="1"/>
    </xf>
    <xf numFmtId="0" fontId="115" fillId="0" borderId="39" xfId="0" applyFont="1" applyBorder="1" applyAlignment="1">
      <alignment horizontal="center" vertical="center" wrapText="1"/>
    </xf>
    <xf numFmtId="0" fontId="115" fillId="0" borderId="18" xfId="0" applyFont="1" applyBorder="1" applyAlignment="1">
      <alignment horizontal="center" vertical="center"/>
    </xf>
    <xf numFmtId="0" fontId="85" fillId="0" borderId="45" xfId="0" applyFont="1" applyBorder="1" applyAlignment="1">
      <alignment horizontal="center" vertical="center" wrapText="1"/>
    </xf>
    <xf numFmtId="0" fontId="85" fillId="0" borderId="40" xfId="0" applyFont="1" applyBorder="1" applyAlignment="1">
      <alignment horizontal="center" vertical="center"/>
    </xf>
    <xf numFmtId="0" fontId="116" fillId="0" borderId="50" xfId="0" applyFont="1" applyBorder="1" applyAlignment="1">
      <alignment horizontal="center" vertical="center" wrapText="1"/>
    </xf>
    <xf numFmtId="9" fontId="116" fillId="0" borderId="18" xfId="0" applyNumberFormat="1" applyFont="1" applyBorder="1" applyAlignment="1">
      <alignment horizontal="center" vertical="center" wrapText="1"/>
    </xf>
    <xf numFmtId="0" fontId="160" fillId="0" borderId="30" xfId="0" applyFont="1" applyBorder="1" applyAlignment="1">
      <alignment horizontal="center" vertical="center" wrapText="1"/>
    </xf>
    <xf numFmtId="0" fontId="116" fillId="0" borderId="30" xfId="0" applyFont="1" applyBorder="1" applyAlignment="1">
      <alignment horizontal="center" vertical="center" wrapText="1"/>
    </xf>
    <xf numFmtId="0" fontId="116" fillId="0" borderId="20" xfId="0" applyFont="1" applyBorder="1" applyAlignment="1">
      <alignment vertical="center" wrapText="1"/>
    </xf>
    <xf numFmtId="0" fontId="84" fillId="0" borderId="18" xfId="0" applyFont="1" applyBorder="1" applyAlignment="1">
      <alignment horizontal="center" vertical="center" wrapText="1"/>
    </xf>
    <xf numFmtId="0" fontId="138" fillId="0" borderId="18" xfId="0" applyFont="1" applyBorder="1" applyAlignment="1">
      <alignment horizontal="center" vertical="center" wrapText="1"/>
    </xf>
    <xf numFmtId="0" fontId="159" fillId="0" borderId="18" xfId="0" applyFont="1" applyBorder="1" applyAlignment="1">
      <alignment vertical="center" wrapText="1"/>
    </xf>
    <xf numFmtId="0" fontId="164" fillId="0" borderId="18" xfId="0" applyFont="1" applyBorder="1" applyAlignment="1">
      <alignment vertical="center" wrapText="1"/>
    </xf>
    <xf numFmtId="0" fontId="139" fillId="0" borderId="18" xfId="0" applyFont="1" applyBorder="1" applyAlignment="1">
      <alignment horizontal="left" vertical="center"/>
    </xf>
    <xf numFmtId="0" fontId="116" fillId="0" borderId="18" xfId="0" applyFont="1" applyBorder="1" applyAlignment="1">
      <alignment horizontal="left" vertical="center"/>
    </xf>
    <xf numFmtId="0" fontId="116" fillId="0" borderId="50" xfId="0" applyFont="1" applyBorder="1" applyAlignment="1">
      <alignment vertical="center" wrapText="1"/>
    </xf>
    <xf numFmtId="0" fontId="159" fillId="0" borderId="20" xfId="0" applyFont="1" applyBorder="1" applyAlignment="1">
      <alignment vertical="center" wrapText="1"/>
    </xf>
    <xf numFmtId="0" fontId="164" fillId="0" borderId="20" xfId="0" applyFont="1" applyBorder="1" applyAlignment="1">
      <alignment vertical="center" wrapText="1"/>
    </xf>
    <xf numFmtId="0" fontId="116" fillId="0" borderId="38" xfId="0" applyFont="1" applyBorder="1" applyAlignment="1">
      <alignment vertical="center" wrapText="1"/>
    </xf>
    <xf numFmtId="0" fontId="164" fillId="0" borderId="46" xfId="0" applyFont="1" applyBorder="1" applyAlignment="1">
      <alignment vertical="center" wrapText="1"/>
    </xf>
    <xf numFmtId="0" fontId="164" fillId="0" borderId="19" xfId="0" applyFont="1" applyBorder="1" applyAlignment="1">
      <alignment vertical="center" wrapText="1"/>
    </xf>
    <xf numFmtId="0" fontId="115" fillId="0" borderId="43" xfId="0" applyFont="1" applyBorder="1" applyAlignment="1">
      <alignment horizontal="center" vertical="center" wrapText="1"/>
    </xf>
    <xf numFmtId="0" fontId="85" fillId="0" borderId="30" xfId="0" applyFont="1" applyBorder="1" applyAlignment="1">
      <alignment horizontal="center" vertical="center" wrapText="1"/>
    </xf>
    <xf numFmtId="0" fontId="164" fillId="0" borderId="27" xfId="0" applyFont="1" applyBorder="1" applyAlignment="1">
      <alignment horizontal="center" vertical="center" wrapText="1"/>
    </xf>
    <xf numFmtId="9" fontId="116" fillId="0" borderId="47" xfId="0" applyNumberFormat="1" applyFont="1" applyBorder="1" applyAlignment="1">
      <alignment horizontal="center" vertical="center" wrapText="1"/>
    </xf>
    <xf numFmtId="0" fontId="152" fillId="0" borderId="51" xfId="0" applyFont="1" applyBorder="1" applyAlignment="1">
      <alignment horizontal="center" vertical="center"/>
    </xf>
    <xf numFmtId="10" fontId="116" fillId="0" borderId="18" xfId="0" applyNumberFormat="1" applyFont="1" applyBorder="1" applyAlignment="1">
      <alignment horizontal="center" vertical="center" wrapText="1"/>
    </xf>
    <xf numFmtId="0" fontId="165" fillId="0" borderId="27" xfId="0" applyFont="1" applyBorder="1" applyAlignment="1">
      <alignment horizontal="center" vertical="center" wrapText="1"/>
    </xf>
    <xf numFmtId="0" fontId="165" fillId="0" borderId="35" xfId="0" applyFont="1" applyBorder="1" applyAlignment="1">
      <alignment horizontal="center" vertical="center"/>
    </xf>
    <xf numFmtId="0" fontId="165" fillId="0" borderId="32" xfId="0" applyFont="1" applyBorder="1" applyAlignment="1">
      <alignment horizontal="center" vertical="center" wrapText="1"/>
    </xf>
    <xf numFmtId="0" fontId="165" fillId="0" borderId="27" xfId="0" applyFont="1" applyBorder="1" applyAlignment="1">
      <alignment horizontal="center" vertical="center"/>
    </xf>
    <xf numFmtId="0" fontId="167" fillId="0" borderId="74" xfId="0" applyFont="1" applyBorder="1" applyAlignment="1">
      <alignment horizontal="center" vertical="center" wrapText="1"/>
    </xf>
    <xf numFmtId="0" fontId="167" fillId="0" borderId="62" xfId="0" applyFont="1" applyBorder="1" applyAlignment="1">
      <alignment horizontal="center" vertical="center" wrapText="1"/>
    </xf>
    <xf numFmtId="0" fontId="167" fillId="0" borderId="27" xfId="0" applyFont="1" applyBorder="1" applyAlignment="1">
      <alignment horizontal="center" vertical="center" wrapText="1"/>
    </xf>
    <xf numFmtId="0" fontId="167" fillId="0" borderId="35" xfId="0" applyFont="1" applyBorder="1" applyAlignment="1">
      <alignment horizontal="center" vertical="center"/>
    </xf>
    <xf numFmtId="0" fontId="167" fillId="0" borderId="34" xfId="0" applyFont="1" applyBorder="1" applyAlignment="1">
      <alignment horizontal="center" vertical="center" wrapText="1"/>
    </xf>
    <xf numFmtId="0" fontId="167" fillId="0" borderId="27" xfId="0" applyFont="1" applyBorder="1" applyAlignment="1">
      <alignment horizontal="center" vertical="center"/>
    </xf>
    <xf numFmtId="0" fontId="167" fillId="0" borderId="28" xfId="0" applyFont="1" applyBorder="1" applyAlignment="1">
      <alignment vertical="center" wrapText="1"/>
    </xf>
    <xf numFmtId="0" fontId="167" fillId="0" borderId="29" xfId="0" applyFont="1" applyBorder="1" applyAlignment="1">
      <alignment vertical="center" wrapText="1"/>
    </xf>
    <xf numFmtId="3" fontId="167" fillId="0" borderId="27" xfId="0" applyNumberFormat="1" applyFont="1" applyBorder="1" applyAlignment="1">
      <alignment horizontal="center" vertical="center" wrapText="1"/>
    </xf>
    <xf numFmtId="0" fontId="167" fillId="0" borderId="30" xfId="0" applyFont="1" applyBorder="1" applyAlignment="1">
      <alignment vertical="center" wrapText="1"/>
    </xf>
    <xf numFmtId="3" fontId="165" fillId="0" borderId="27" xfId="0" applyNumberFormat="1" applyFont="1" applyBorder="1" applyAlignment="1">
      <alignment horizontal="center" vertical="center" wrapText="1"/>
    </xf>
    <xf numFmtId="164" fontId="165" fillId="0" borderId="27" xfId="0" applyNumberFormat="1" applyFont="1" applyBorder="1" applyAlignment="1">
      <alignment horizontal="center" vertical="center" wrapText="1"/>
    </xf>
    <xf numFmtId="0" fontId="168" fillId="0" borderId="18" xfId="0" applyFont="1" applyBorder="1" applyAlignment="1">
      <alignment horizontal="center" vertical="center" wrapText="1"/>
    </xf>
    <xf numFmtId="0" fontId="6" fillId="0" borderId="51" xfId="0" applyFont="1" applyBorder="1" applyAlignment="1">
      <alignment horizontal="center" vertical="center"/>
    </xf>
    <xf numFmtId="0" fontId="168" fillId="0" borderId="32" xfId="0" applyFont="1" applyBorder="1" applyAlignment="1">
      <alignment horizontal="center" vertical="center" wrapText="1"/>
    </xf>
    <xf numFmtId="0" fontId="168" fillId="0" borderId="18" xfId="0" applyFont="1" applyBorder="1" applyAlignment="1">
      <alignment horizontal="center" vertical="center"/>
    </xf>
    <xf numFmtId="0" fontId="20" fillId="0" borderId="50" xfId="0" applyFont="1" applyBorder="1" applyAlignment="1">
      <alignment horizontal="center" vertical="center" wrapText="1"/>
    </xf>
    <xf numFmtId="0" fontId="20" fillId="0" borderId="62"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51" xfId="0" applyFont="1" applyBorder="1" applyAlignment="1">
      <alignment horizontal="center" vertical="center"/>
    </xf>
    <xf numFmtId="0" fontId="20" fillId="0" borderId="47" xfId="0" applyFont="1" applyBorder="1" applyAlignment="1">
      <alignment horizontal="center" vertical="center" wrapText="1"/>
    </xf>
    <xf numFmtId="0" fontId="20" fillId="0" borderId="18" xfId="0" applyFont="1" applyBorder="1" applyAlignment="1">
      <alignment horizontal="center" vertical="center"/>
    </xf>
    <xf numFmtId="0" fontId="20" fillId="0" borderId="40" xfId="0" applyFont="1" applyBorder="1" applyAlignment="1">
      <alignment vertical="center" wrapText="1"/>
    </xf>
    <xf numFmtId="3" fontId="20" fillId="0" borderId="18" xfId="0" applyNumberFormat="1" applyFont="1" applyBorder="1" applyAlignment="1">
      <alignment horizontal="center" vertical="center" wrapText="1"/>
    </xf>
    <xf numFmtId="0" fontId="20" fillId="0" borderId="19" xfId="0" applyFont="1" applyBorder="1" applyAlignment="1">
      <alignment vertical="center" wrapText="1"/>
    </xf>
    <xf numFmtId="9" fontId="168" fillId="0" borderId="18" xfId="0" applyNumberFormat="1" applyFont="1" applyBorder="1" applyAlignment="1">
      <alignment horizontal="center" vertical="center" wrapText="1"/>
    </xf>
    <xf numFmtId="0" fontId="6" fillId="0" borderId="18" xfId="0" applyFont="1" applyBorder="1" applyAlignment="1">
      <alignment horizontal="center" vertical="center"/>
    </xf>
    <xf numFmtId="0" fontId="20" fillId="0" borderId="51" xfId="0" applyFont="1" applyBorder="1" applyAlignment="1">
      <alignment horizontal="center" vertical="center" wrapText="1"/>
    </xf>
    <xf numFmtId="0" fontId="168" fillId="0" borderId="27" xfId="0" applyFont="1" applyBorder="1" applyAlignment="1">
      <alignment horizontal="center" vertical="center" wrapText="1" readingOrder="1"/>
    </xf>
    <xf numFmtId="0" fontId="169" fillId="0" borderId="18" xfId="0" applyFont="1" applyBorder="1" applyAlignment="1">
      <alignment horizontal="center" vertical="center"/>
    </xf>
    <xf numFmtId="0" fontId="152" fillId="0" borderId="18" xfId="0" applyFont="1" applyBorder="1" applyAlignment="1">
      <alignment horizontal="center" vertical="center"/>
    </xf>
    <xf numFmtId="0" fontId="169" fillId="0" borderId="51" xfId="0" applyFont="1" applyBorder="1" applyAlignment="1">
      <alignment horizontal="center" vertical="center"/>
    </xf>
    <xf numFmtId="0" fontId="116" fillId="0" borderId="46" xfId="0" applyFont="1" applyBorder="1" applyAlignment="1">
      <alignment horizontal="center" vertical="center"/>
    </xf>
    <xf numFmtId="0" fontId="32" fillId="0" borderId="0" xfId="0" applyFont="1" applyAlignment="1">
      <alignment horizontal="left" vertical="center"/>
    </xf>
    <xf numFmtId="0" fontId="34" fillId="0" borderId="0" xfId="0" applyFont="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32" fillId="0" borderId="0" xfId="0" applyFont="1" applyAlignment="1">
      <alignment horizontal="center" vertical="center" wrapText="1"/>
    </xf>
    <xf numFmtId="0" fontId="32" fillId="0" borderId="0" xfId="0" applyFont="1" applyAlignment="1">
      <alignment horizontal="center" vertical="center"/>
    </xf>
    <xf numFmtId="0" fontId="33" fillId="0" borderId="0" xfId="0" applyFont="1" applyAlignment="1">
      <alignment horizontal="center"/>
    </xf>
    <xf numFmtId="0" fontId="32" fillId="0" borderId="0" xfId="0" applyFont="1" applyAlignment="1">
      <alignment horizontal="center"/>
    </xf>
    <xf numFmtId="0" fontId="34" fillId="0" borderId="0" xfId="0" applyFont="1" applyAlignment="1">
      <alignment horizontal="center"/>
    </xf>
    <xf numFmtId="0" fontId="30" fillId="0" borderId="0" xfId="0" applyFont="1" applyAlignment="1">
      <alignment horizontal="left" vertical="top" wrapText="1"/>
    </xf>
    <xf numFmtId="0" fontId="30" fillId="0" borderId="0" xfId="0" applyFont="1" applyAlignment="1">
      <alignment horizontal="center" vertical="top" wrapText="1"/>
    </xf>
    <xf numFmtId="0" fontId="31" fillId="0" borderId="0" xfId="0" applyFont="1" applyAlignment="1">
      <alignment horizontal="center" vertical="top" wrapText="1"/>
    </xf>
    <xf numFmtId="0" fontId="31" fillId="0" borderId="0" xfId="0" applyFont="1" applyAlignment="1">
      <alignment horizontal="left" vertical="top" wrapText="1"/>
    </xf>
    <xf numFmtId="0" fontId="30" fillId="0" borderId="0" xfId="0" applyFont="1" applyAlignment="1">
      <alignment horizontal="left" wrapText="1"/>
    </xf>
    <xf numFmtId="0" fontId="30" fillId="0" borderId="0" xfId="0" applyFont="1" applyAlignment="1">
      <alignment horizontal="center" wrapText="1"/>
    </xf>
    <xf numFmtId="0" fontId="29" fillId="0" borderId="0" xfId="0" applyFont="1" applyAlignment="1">
      <alignment horizontal="center" wrapText="1"/>
    </xf>
    <xf numFmtId="0" fontId="31" fillId="0" borderId="0" xfId="0" applyFont="1" applyAlignment="1">
      <alignment horizontal="right" vertical="center" wrapText="1"/>
    </xf>
    <xf numFmtId="0" fontId="29" fillId="0" borderId="28" xfId="0" applyFont="1" applyBorder="1" applyAlignment="1">
      <alignment horizontal="center" vertical="center" wrapText="1"/>
    </xf>
    <xf numFmtId="0" fontId="29" fillId="0" borderId="30" xfId="0" applyFont="1" applyBorder="1" applyAlignment="1">
      <alignment horizontal="center" vertical="center" wrapText="1"/>
    </xf>
    <xf numFmtId="0" fontId="31" fillId="0" borderId="36" xfId="0" applyFont="1" applyBorder="1" applyAlignment="1">
      <alignment horizontal="left" wrapText="1"/>
    </xf>
    <xf numFmtId="0" fontId="29" fillId="0" borderId="36" xfId="0" applyFont="1" applyBorder="1" applyAlignment="1">
      <alignment horizontal="center" wrapText="1"/>
    </xf>
    <xf numFmtId="0" fontId="29" fillId="0" borderId="0" xfId="0" applyFont="1" applyAlignment="1">
      <alignment horizontal="left" vertical="top" wrapText="1"/>
    </xf>
    <xf numFmtId="0" fontId="29" fillId="0" borderId="0" xfId="0" applyFont="1" applyAlignment="1">
      <alignment horizontal="center" vertical="center" wrapText="1"/>
    </xf>
    <xf numFmtId="0" fontId="30" fillId="0" borderId="0" xfId="0" applyFont="1" applyAlignment="1">
      <alignment horizontal="left" vertical="center" wrapText="1"/>
    </xf>
    <xf numFmtId="0" fontId="30" fillId="0" borderId="0" xfId="0" applyFont="1" applyAlignment="1">
      <alignment horizontal="left" vertical="center"/>
    </xf>
    <xf numFmtId="0" fontId="26" fillId="0" borderId="0" xfId="1" applyFont="1" applyAlignment="1">
      <alignment horizontal="left" vertical="top" wrapText="1"/>
    </xf>
    <xf numFmtId="0" fontId="26" fillId="0" borderId="0" xfId="1" applyFont="1" applyAlignment="1">
      <alignment horizontal="center" vertical="center" wrapText="1"/>
    </xf>
    <xf numFmtId="0" fontId="24" fillId="0" borderId="0" xfId="1" applyFont="1" applyAlignment="1">
      <alignment horizontal="left" vertical="center" wrapText="1"/>
    </xf>
    <xf numFmtId="0" fontId="26" fillId="0" borderId="28" xfId="1" applyFont="1" applyBorder="1" applyAlignment="1">
      <alignment horizontal="center" vertical="center" wrapText="1"/>
    </xf>
    <xf numFmtId="0" fontId="26" fillId="0" borderId="29" xfId="1" applyFont="1" applyBorder="1" applyAlignment="1">
      <alignment horizontal="center" vertical="center" wrapText="1"/>
    </xf>
    <xf numFmtId="0" fontId="6" fillId="0" borderId="0" xfId="0" applyFont="1" applyAlignment="1">
      <alignment horizontal="left" vertical="center"/>
    </xf>
    <xf numFmtId="0" fontId="7" fillId="0" borderId="11" xfId="0" applyFont="1" applyBorder="1" applyAlignment="1">
      <alignment horizontal="center" vertical="center" wrapText="1"/>
    </xf>
    <xf numFmtId="0" fontId="7" fillId="0" borderId="14" xfId="0" applyFont="1" applyBorder="1" applyAlignment="1">
      <alignment horizontal="center" vertical="center" wrapText="1"/>
    </xf>
    <xf numFmtId="0" fontId="15" fillId="0" borderId="6" xfId="0" applyFont="1" applyBorder="1" applyAlignment="1">
      <alignment horizontal="justify" vertical="center" wrapText="1"/>
    </xf>
    <xf numFmtId="0" fontId="15" fillId="0" borderId="9" xfId="0" applyFont="1" applyBorder="1" applyAlignment="1">
      <alignment horizontal="justify" vertical="center" wrapText="1"/>
    </xf>
    <xf numFmtId="0" fontId="15" fillId="0" borderId="6"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2"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16" xfId="0" applyFont="1" applyBorder="1" applyAlignment="1">
      <alignment horizontal="center" vertical="center" wrapText="1"/>
    </xf>
    <xf numFmtId="0" fontId="116" fillId="0" borderId="0" xfId="0" applyFont="1" applyAlignment="1">
      <alignment horizontal="center" vertical="center" wrapText="1"/>
    </xf>
    <xf numFmtId="0" fontId="85" fillId="0" borderId="0" xfId="0" applyFont="1" applyAlignment="1">
      <alignment horizontal="center" vertical="center" wrapText="1"/>
    </xf>
    <xf numFmtId="0" fontId="123" fillId="0" borderId="0" xfId="0" applyFont="1" applyAlignment="1">
      <alignment horizontal="left" vertical="center"/>
    </xf>
    <xf numFmtId="0" fontId="115" fillId="0" borderId="52" xfId="0" applyFont="1" applyBorder="1" applyAlignment="1">
      <alignment horizontal="center" vertical="center" wrapText="1"/>
    </xf>
    <xf numFmtId="0" fontId="115" fillId="0" borderId="58" xfId="0" applyFont="1" applyBorder="1" applyAlignment="1">
      <alignment horizontal="center" vertical="center" wrapText="1"/>
    </xf>
    <xf numFmtId="0" fontId="116" fillId="0" borderId="0" xfId="0" applyFont="1" applyAlignment="1">
      <alignment horizontal="left" vertical="center" wrapText="1"/>
    </xf>
    <xf numFmtId="0" fontId="117" fillId="0" borderId="0" xfId="0" applyFont="1" applyAlignment="1">
      <alignment horizontal="left" vertical="center"/>
    </xf>
    <xf numFmtId="0" fontId="116" fillId="0" borderId="0" xfId="0" applyFont="1" applyAlignment="1">
      <alignment horizontal="left" vertical="center"/>
    </xf>
    <xf numFmtId="0" fontId="87" fillId="0" borderId="0" xfId="0" applyFont="1" applyAlignment="1">
      <alignment horizontal="left" vertical="center"/>
    </xf>
    <xf numFmtId="0" fontId="116" fillId="0" borderId="18" xfId="0" applyFont="1" applyBorder="1" applyAlignment="1">
      <alignment horizontal="center" vertical="center" wrapText="1"/>
    </xf>
    <xf numFmtId="0" fontId="115" fillId="0" borderId="18" xfId="0" applyFont="1" applyBorder="1" applyAlignment="1">
      <alignment horizontal="center" vertical="center" wrapText="1"/>
    </xf>
    <xf numFmtId="0" fontId="115" fillId="0" borderId="37" xfId="0" applyFont="1" applyBorder="1" applyAlignment="1">
      <alignment horizontal="center" vertical="center" wrapText="1"/>
    </xf>
    <xf numFmtId="0" fontId="115" fillId="0" borderId="39" xfId="0" applyFont="1" applyBorder="1" applyAlignment="1">
      <alignment horizontal="center" vertical="center" wrapText="1"/>
    </xf>
    <xf numFmtId="0" fontId="115" fillId="0" borderId="50" xfId="0" applyFont="1" applyBorder="1" applyAlignment="1">
      <alignment horizontal="center" vertical="center" wrapText="1"/>
    </xf>
    <xf numFmtId="0" fontId="115" fillId="0" borderId="46" xfId="0" applyFont="1" applyBorder="1" applyAlignment="1">
      <alignment horizontal="center" vertical="center" wrapText="1"/>
    </xf>
    <xf numFmtId="0" fontId="115" fillId="0" borderId="18" xfId="0" applyFont="1" applyBorder="1" applyAlignment="1">
      <alignment horizontal="center" vertical="center"/>
    </xf>
    <xf numFmtId="0" fontId="87" fillId="0" borderId="18" xfId="0" applyFont="1" applyBorder="1" applyAlignment="1">
      <alignment horizontal="center" vertical="center" wrapText="1"/>
    </xf>
    <xf numFmtId="0" fontId="116" fillId="0" borderId="47" xfId="0" applyFont="1" applyBorder="1" applyAlignment="1">
      <alignment horizontal="center" vertical="center"/>
    </xf>
    <xf numFmtId="0" fontId="116" fillId="0" borderId="51" xfId="0" applyFont="1" applyBorder="1" applyAlignment="1">
      <alignment horizontal="center" vertical="center"/>
    </xf>
    <xf numFmtId="0" fontId="116" fillId="0" borderId="47" xfId="0" applyFont="1" applyBorder="1" applyAlignment="1">
      <alignment horizontal="center" vertical="center" wrapText="1"/>
    </xf>
    <xf numFmtId="0" fontId="116" fillId="0" borderId="51" xfId="0" applyFont="1" applyBorder="1" applyAlignment="1">
      <alignment horizontal="center" vertical="center" wrapText="1"/>
    </xf>
    <xf numFmtId="0" fontId="85" fillId="0" borderId="20" xfId="0" applyFont="1" applyBorder="1" applyAlignment="1">
      <alignment horizontal="center" vertical="center" wrapText="1"/>
    </xf>
    <xf numFmtId="0" fontId="85" fillId="0" borderId="40" xfId="0" applyFont="1" applyBorder="1" applyAlignment="1">
      <alignment horizontal="center" vertical="center" wrapText="1"/>
    </xf>
    <xf numFmtId="0" fontId="85" fillId="0" borderId="19" xfId="0" applyFont="1" applyBorder="1" applyAlignment="1">
      <alignment horizontal="center" vertical="center" wrapText="1"/>
    </xf>
    <xf numFmtId="0" fontId="116" fillId="0" borderId="37" xfId="0" applyFont="1" applyBorder="1" applyAlignment="1">
      <alignment horizontal="center" vertical="center" wrapText="1"/>
    </xf>
    <xf numFmtId="0" fontId="116" fillId="0" borderId="38" xfId="0" applyFont="1" applyBorder="1" applyAlignment="1">
      <alignment horizontal="center" vertical="center" wrapText="1"/>
    </xf>
    <xf numFmtId="0" fontId="116" fillId="0" borderId="48" xfId="0" applyFont="1" applyBorder="1" applyAlignment="1">
      <alignment horizontal="center" vertical="center" wrapText="1"/>
    </xf>
    <xf numFmtId="0" fontId="116" fillId="0" borderId="59" xfId="0" applyFont="1" applyBorder="1" applyAlignment="1">
      <alignment horizontal="center" vertical="center" wrapText="1"/>
    </xf>
    <xf numFmtId="0" fontId="116" fillId="0" borderId="39" xfId="0" applyFont="1" applyBorder="1" applyAlignment="1">
      <alignment horizontal="center" vertical="center" wrapText="1"/>
    </xf>
    <xf numFmtId="0" fontId="116" fillId="0" borderId="60" xfId="0" applyFont="1" applyBorder="1" applyAlignment="1">
      <alignment horizontal="center" vertical="center" wrapText="1"/>
    </xf>
    <xf numFmtId="0" fontId="116" fillId="0" borderId="19" xfId="0" applyFont="1" applyBorder="1" applyAlignment="1">
      <alignment horizontal="center" vertical="center" wrapText="1"/>
    </xf>
    <xf numFmtId="0" fontId="115" fillId="0" borderId="20" xfId="0" applyFont="1" applyBorder="1" applyAlignment="1">
      <alignment horizontal="center" vertical="center"/>
    </xf>
    <xf numFmtId="0" fontId="115" fillId="0" borderId="40" xfId="0" applyFont="1" applyBorder="1" applyAlignment="1">
      <alignment horizontal="center" vertical="center"/>
    </xf>
    <xf numFmtId="0" fontId="115" fillId="0" borderId="19" xfId="0" applyFont="1" applyBorder="1" applyAlignment="1">
      <alignment horizontal="center" vertical="center"/>
    </xf>
    <xf numFmtId="0" fontId="115" fillId="0" borderId="53" xfId="0" applyFont="1" applyBorder="1" applyAlignment="1">
      <alignment horizontal="center" vertical="center" wrapText="1"/>
    </xf>
    <xf numFmtId="0" fontId="115" fillId="0" borderId="42" xfId="0" applyFont="1" applyBorder="1" applyAlignment="1">
      <alignment horizontal="center" vertical="center" wrapText="1"/>
    </xf>
    <xf numFmtId="0" fontId="86" fillId="0" borderId="20" xfId="0" applyFont="1" applyBorder="1" applyAlignment="1">
      <alignment horizontal="center" vertical="center" wrapText="1"/>
    </xf>
    <xf numFmtId="0" fontId="86" fillId="0" borderId="19" xfId="0" applyFont="1" applyBorder="1" applyAlignment="1">
      <alignment horizontal="center" vertical="center" wrapText="1"/>
    </xf>
    <xf numFmtId="0" fontId="84" fillId="0" borderId="20" xfId="0" applyFont="1" applyBorder="1" applyAlignment="1">
      <alignment horizontal="center" vertical="center"/>
    </xf>
    <xf numFmtId="0" fontId="84" fillId="0" borderId="40" xfId="0" applyFont="1" applyBorder="1" applyAlignment="1">
      <alignment horizontal="center" vertical="center"/>
    </xf>
    <xf numFmtId="0" fontId="84" fillId="0" borderId="19" xfId="0" applyFont="1" applyBorder="1" applyAlignment="1">
      <alignment horizontal="center" vertical="center"/>
    </xf>
    <xf numFmtId="0" fontId="86" fillId="0" borderId="18" xfId="0" applyFont="1" applyBorder="1" applyAlignment="1">
      <alignment horizontal="center" vertical="center" wrapText="1"/>
    </xf>
    <xf numFmtId="0" fontId="87" fillId="0" borderId="47" xfId="0" applyFont="1" applyBorder="1" applyAlignment="1">
      <alignment horizontal="center" vertical="center" wrapText="1"/>
    </xf>
    <xf numFmtId="0" fontId="87" fillId="0" borderId="51" xfId="0" applyFont="1" applyBorder="1" applyAlignment="1">
      <alignment horizontal="center" vertical="center" wrapText="1"/>
    </xf>
    <xf numFmtId="0" fontId="116" fillId="0" borderId="46" xfId="0" applyFont="1" applyBorder="1" applyAlignment="1">
      <alignment horizontal="center" vertical="center" wrapText="1"/>
    </xf>
    <xf numFmtId="0" fontId="116" fillId="0" borderId="55" xfId="0" applyFont="1" applyBorder="1" applyAlignment="1">
      <alignment horizontal="center" vertical="center" wrapText="1"/>
    </xf>
    <xf numFmtId="0" fontId="116" fillId="0" borderId="56" xfId="0" applyFont="1" applyBorder="1" applyAlignment="1">
      <alignment horizontal="center" vertical="center" wrapText="1"/>
    </xf>
    <xf numFmtId="0" fontId="116" fillId="0" borderId="20" xfId="0" applyFont="1" applyBorder="1" applyAlignment="1">
      <alignment horizontal="center" vertical="center" wrapText="1"/>
    </xf>
    <xf numFmtId="0" fontId="116" fillId="0" borderId="40" xfId="0" applyFont="1" applyBorder="1" applyAlignment="1">
      <alignment horizontal="center" vertical="center" wrapText="1"/>
    </xf>
    <xf numFmtId="0" fontId="115" fillId="0" borderId="20" xfId="0" applyFont="1" applyBorder="1" applyAlignment="1">
      <alignment horizontal="center" vertical="center" wrapText="1"/>
    </xf>
    <xf numFmtId="0" fontId="115" fillId="0" borderId="19" xfId="0" applyFont="1" applyBorder="1" applyAlignment="1">
      <alignment horizontal="center" vertical="center" wrapText="1"/>
    </xf>
    <xf numFmtId="0" fontId="116" fillId="0" borderId="57" xfId="0" applyFont="1" applyBorder="1" applyAlignment="1">
      <alignment horizontal="center" vertical="center" wrapText="1"/>
    </xf>
    <xf numFmtId="0" fontId="116" fillId="0" borderId="18" xfId="0" applyFont="1" applyBorder="1" applyAlignment="1">
      <alignment horizontal="center" vertical="center"/>
    </xf>
    <xf numFmtId="0" fontId="84" fillId="0" borderId="50" xfId="0" applyFont="1" applyBorder="1" applyAlignment="1">
      <alignment horizontal="center" vertical="center"/>
    </xf>
    <xf numFmtId="0" fontId="84" fillId="0" borderId="45" xfId="0" applyFont="1" applyBorder="1" applyAlignment="1">
      <alignment horizontal="center" vertical="center"/>
    </xf>
    <xf numFmtId="0" fontId="84" fillId="0" borderId="46" xfId="0" applyFont="1" applyBorder="1" applyAlignment="1">
      <alignment horizontal="center" vertical="center"/>
    </xf>
    <xf numFmtId="0" fontId="86" fillId="0" borderId="49" xfId="0" applyFont="1" applyBorder="1" applyAlignment="1">
      <alignment horizontal="center" vertical="center" wrapText="1"/>
    </xf>
    <xf numFmtId="0" fontId="86" fillId="0" borderId="51" xfId="0" applyFont="1" applyBorder="1" applyAlignment="1">
      <alignment horizontal="center" vertical="center" wrapText="1"/>
    </xf>
    <xf numFmtId="0" fontId="115" fillId="0" borderId="41" xfId="0" applyFont="1" applyBorder="1" applyAlignment="1">
      <alignment horizontal="center" vertical="center" wrapText="1"/>
    </xf>
    <xf numFmtId="0" fontId="115" fillId="0" borderId="36" xfId="0" applyFont="1" applyBorder="1" applyAlignment="1">
      <alignment horizontal="center" vertical="center" wrapText="1"/>
    </xf>
    <xf numFmtId="0" fontId="115" fillId="0" borderId="28" xfId="0" applyFont="1" applyBorder="1" applyAlignment="1">
      <alignment horizontal="center" vertical="center" wrapText="1"/>
    </xf>
    <xf numFmtId="0" fontId="115" fillId="0" borderId="29" xfId="0" applyFont="1" applyBorder="1" applyAlignment="1">
      <alignment horizontal="center" vertical="center" wrapText="1"/>
    </xf>
    <xf numFmtId="0" fontId="87" fillId="0" borderId="49" xfId="0" applyFont="1" applyBorder="1" applyAlignment="1">
      <alignment horizontal="center" vertical="center" wrapText="1"/>
    </xf>
    <xf numFmtId="0" fontId="115" fillId="0" borderId="54" xfId="0" applyFont="1" applyBorder="1" applyAlignment="1">
      <alignment horizontal="center" vertical="center" wrapText="1"/>
    </xf>
    <xf numFmtId="0" fontId="85" fillId="0" borderId="18" xfId="0" applyFont="1" applyBorder="1" applyAlignment="1">
      <alignment horizontal="center" vertical="center" wrapText="1"/>
    </xf>
    <xf numFmtId="0" fontId="115" fillId="0" borderId="0" xfId="0" applyFont="1" applyAlignment="1">
      <alignment horizontal="left" vertical="center" wrapText="1"/>
    </xf>
    <xf numFmtId="0" fontId="115" fillId="0" borderId="0" xfId="0" applyFont="1" applyAlignment="1">
      <alignment horizontal="center" vertical="center" wrapText="1"/>
    </xf>
    <xf numFmtId="0" fontId="85" fillId="0" borderId="20" xfId="0" applyFont="1" applyBorder="1" applyAlignment="1">
      <alignment horizontal="center" vertical="center"/>
    </xf>
    <xf numFmtId="0" fontId="85" fillId="0" borderId="40" xfId="0" applyFont="1" applyBorder="1" applyAlignment="1">
      <alignment horizontal="center" vertical="center"/>
    </xf>
    <xf numFmtId="0" fontId="85" fillId="0" borderId="19" xfId="0" applyFont="1" applyBorder="1" applyAlignment="1">
      <alignment horizontal="center" vertical="center"/>
    </xf>
    <xf numFmtId="0" fontId="117" fillId="0" borderId="0" xfId="0" applyFont="1" applyAlignment="1">
      <alignment horizontal="right" vertical="center" wrapText="1"/>
    </xf>
    <xf numFmtId="0" fontId="115" fillId="0" borderId="47" xfId="0" applyFont="1" applyBorder="1" applyAlignment="1">
      <alignment horizontal="center" vertical="center" wrapText="1"/>
    </xf>
    <xf numFmtId="0" fontId="115" fillId="0" borderId="38" xfId="0" applyFont="1" applyBorder="1" applyAlignment="1">
      <alignment horizontal="center" vertical="center" wrapText="1"/>
    </xf>
    <xf numFmtId="0" fontId="86" fillId="0" borderId="20" xfId="0" applyFont="1" applyBorder="1" applyAlignment="1">
      <alignment horizontal="center" vertical="center"/>
    </xf>
    <xf numFmtId="0" fontId="86" fillId="0" borderId="40" xfId="0" applyFont="1" applyBorder="1" applyAlignment="1">
      <alignment horizontal="center" vertical="center"/>
    </xf>
    <xf numFmtId="0" fontId="86" fillId="0" borderId="19" xfId="0" applyFont="1" applyBorder="1" applyAlignment="1">
      <alignment horizontal="center" vertical="center"/>
    </xf>
    <xf numFmtId="0" fontId="115" fillId="0" borderId="45" xfId="0" applyFont="1" applyBorder="1" applyAlignment="1">
      <alignment horizontal="center" vertical="center" wrapText="1"/>
    </xf>
    <xf numFmtId="0" fontId="116" fillId="0" borderId="43" xfId="0" applyFont="1" applyBorder="1" applyAlignment="1">
      <alignment horizontal="center" vertical="center" wrapText="1"/>
    </xf>
    <xf numFmtId="0" fontId="116" fillId="0" borderId="50" xfId="0" applyFont="1" applyBorder="1" applyAlignment="1">
      <alignment horizontal="center" vertical="center" wrapText="1"/>
    </xf>
    <xf numFmtId="0" fontId="116" fillId="0" borderId="45" xfId="0" applyFont="1" applyBorder="1" applyAlignment="1">
      <alignment horizontal="center" vertical="center" wrapText="1"/>
    </xf>
    <xf numFmtId="0" fontId="116" fillId="0" borderId="43" xfId="0" applyFont="1" applyBorder="1" applyAlignment="1">
      <alignment horizontal="center" vertical="center"/>
    </xf>
    <xf numFmtId="0" fontId="116" fillId="0" borderId="0" xfId="0" applyFont="1" applyAlignment="1">
      <alignment horizontal="center" vertical="center"/>
    </xf>
    <xf numFmtId="0" fontId="115" fillId="0" borderId="48" xfId="0" applyFont="1" applyBorder="1" applyAlignment="1">
      <alignment horizontal="center" vertical="center" wrapText="1"/>
    </xf>
    <xf numFmtId="0" fontId="85" fillId="0" borderId="50" xfId="0" applyFont="1" applyBorder="1" applyAlignment="1">
      <alignment horizontal="center" vertical="center" wrapText="1"/>
    </xf>
    <xf numFmtId="0" fontId="85" fillId="0" borderId="45" xfId="0" applyFont="1" applyBorder="1" applyAlignment="1">
      <alignment horizontal="center" vertical="center" wrapText="1"/>
    </xf>
    <xf numFmtId="0" fontId="85" fillId="0" borderId="61" xfId="0" applyFont="1" applyBorder="1" applyAlignment="1">
      <alignment horizontal="center" vertical="center" wrapText="1"/>
    </xf>
    <xf numFmtId="0" fontId="85" fillId="0" borderId="46" xfId="0" applyFont="1" applyBorder="1" applyAlignment="1">
      <alignment horizontal="center" vertical="center" wrapText="1"/>
    </xf>
    <xf numFmtId="0" fontId="116" fillId="0" borderId="29" xfId="0" applyFont="1" applyBorder="1" applyAlignment="1">
      <alignment horizontal="left" vertical="center"/>
    </xf>
    <xf numFmtId="0" fontId="164" fillId="0" borderId="27" xfId="0" applyFont="1" applyBorder="1" applyAlignment="1">
      <alignment vertical="center" wrapText="1"/>
    </xf>
    <xf numFmtId="0" fontId="20" fillId="0" borderId="50" xfId="0" applyFont="1" applyBorder="1" applyAlignment="1">
      <alignment horizontal="center" vertical="center" wrapText="1"/>
    </xf>
    <xf numFmtId="0" fontId="20" fillId="0" borderId="45" xfId="0" applyFont="1" applyBorder="1" applyAlignment="1">
      <alignment horizontal="center" vertical="center" wrapText="1"/>
    </xf>
    <xf numFmtId="0" fontId="20" fillId="0" borderId="61" xfId="0" applyFont="1" applyBorder="1" applyAlignment="1">
      <alignment horizontal="center" vertical="center" wrapText="1"/>
    </xf>
    <xf numFmtId="0" fontId="20" fillId="0" borderId="46"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40" xfId="0" applyFont="1" applyBorder="1" applyAlignment="1">
      <alignment horizontal="center" vertical="center" wrapText="1"/>
    </xf>
    <xf numFmtId="0" fontId="116" fillId="0" borderId="72" xfId="0" applyFont="1" applyBorder="1" applyAlignment="1">
      <alignment horizontal="center" vertical="center" wrapText="1"/>
    </xf>
    <xf numFmtId="0" fontId="116" fillId="0" borderId="62" xfId="0" applyFont="1" applyBorder="1" applyAlignment="1">
      <alignment horizontal="center" vertical="center" wrapText="1"/>
    </xf>
    <xf numFmtId="0" fontId="116" fillId="0" borderId="44" xfId="0" applyFont="1" applyBorder="1" applyAlignment="1">
      <alignment horizontal="center" vertical="center" wrapText="1"/>
    </xf>
    <xf numFmtId="0" fontId="116" fillId="0" borderId="73" xfId="0" applyFont="1" applyBorder="1" applyAlignment="1">
      <alignment horizontal="center" vertical="center" wrapText="1"/>
    </xf>
    <xf numFmtId="0" fontId="167" fillId="0" borderId="74" xfId="0" applyFont="1" applyBorder="1" applyAlignment="1">
      <alignment horizontal="center" vertical="center" wrapText="1"/>
    </xf>
    <xf numFmtId="0" fontId="166" fillId="0" borderId="31" xfId="0" applyFont="1" applyBorder="1"/>
    <xf numFmtId="0" fontId="166" fillId="0" borderId="32" xfId="0" applyFont="1" applyBorder="1"/>
    <xf numFmtId="0" fontId="167" fillId="0" borderId="28" xfId="0" applyFont="1" applyBorder="1" applyAlignment="1">
      <alignment horizontal="center" vertical="center" wrapText="1"/>
    </xf>
    <xf numFmtId="0" fontId="166" fillId="0" borderId="29" xfId="0" applyFont="1" applyBorder="1"/>
    <xf numFmtId="0" fontId="165" fillId="0" borderId="41" xfId="0" applyFont="1" applyBorder="1" applyAlignment="1">
      <alignment horizontal="center" vertical="center" wrapText="1"/>
    </xf>
    <xf numFmtId="0" fontId="166" fillId="0" borderId="36" xfId="0" applyFont="1" applyBorder="1"/>
    <xf numFmtId="0" fontId="166" fillId="0" borderId="33" xfId="0" applyFont="1" applyBorder="1"/>
    <xf numFmtId="0" fontId="165" fillId="0" borderId="28" xfId="0" applyFont="1" applyBorder="1" applyAlignment="1">
      <alignment horizontal="center" vertical="center" wrapText="1"/>
    </xf>
    <xf numFmtId="0" fontId="166" fillId="0" borderId="30" xfId="0" applyFont="1" applyBorder="1"/>
    <xf numFmtId="0" fontId="168" fillId="0" borderId="37" xfId="0" applyFont="1" applyBorder="1" applyAlignment="1">
      <alignment horizontal="center" vertical="center" wrapText="1"/>
    </xf>
    <xf numFmtId="0" fontId="168" fillId="0" borderId="38" xfId="0" applyFont="1" applyBorder="1" applyAlignment="1">
      <alignment horizontal="center" vertical="center" wrapText="1"/>
    </xf>
    <xf numFmtId="0" fontId="168" fillId="0" borderId="48" xfId="0" applyFont="1" applyBorder="1" applyAlignment="1">
      <alignment horizontal="center" vertical="center" wrapText="1"/>
    </xf>
    <xf numFmtId="0" fontId="168" fillId="0" borderId="59" xfId="0" applyFont="1" applyBorder="1" applyAlignment="1">
      <alignment horizontal="center" vertical="center" wrapText="1"/>
    </xf>
    <xf numFmtId="0" fontId="168" fillId="0" borderId="60" xfId="0" applyFont="1" applyBorder="1" applyAlignment="1">
      <alignment horizontal="center" vertical="center" wrapText="1"/>
    </xf>
    <xf numFmtId="0" fontId="168" fillId="0" borderId="19" xfId="0" applyFont="1" applyBorder="1" applyAlignment="1">
      <alignment horizontal="center" vertical="center" wrapText="1"/>
    </xf>
    <xf numFmtId="0" fontId="168" fillId="0" borderId="20" xfId="0" applyFont="1" applyBorder="1" applyAlignment="1">
      <alignment horizontal="center" vertical="center" wrapText="1"/>
    </xf>
    <xf numFmtId="0" fontId="168" fillId="0" borderId="40" xfId="0" applyFont="1" applyBorder="1" applyAlignment="1">
      <alignment horizontal="center" vertical="center" wrapText="1"/>
    </xf>
  </cellXfs>
  <cellStyles count="59">
    <cellStyle name="20% - Accent1 2" xfId="46" xr:uid="{00000000-0005-0000-0000-000000000000}"/>
    <cellStyle name="20% - Accent1 3" xfId="22" xr:uid="{00000000-0005-0000-0000-000001000000}"/>
    <cellStyle name="20% - Accent2 2" xfId="48" xr:uid="{00000000-0005-0000-0000-000002000000}"/>
    <cellStyle name="20% - Accent2 3" xfId="26" xr:uid="{00000000-0005-0000-0000-000003000000}"/>
    <cellStyle name="20% - Accent3 2" xfId="50" xr:uid="{00000000-0005-0000-0000-000004000000}"/>
    <cellStyle name="20% - Accent3 3" xfId="30" xr:uid="{00000000-0005-0000-0000-000005000000}"/>
    <cellStyle name="20% - Accent4 2" xfId="52" xr:uid="{00000000-0005-0000-0000-000006000000}"/>
    <cellStyle name="20% - Accent4 3" xfId="34" xr:uid="{00000000-0005-0000-0000-000007000000}"/>
    <cellStyle name="20% - Accent5 2" xfId="54" xr:uid="{00000000-0005-0000-0000-000008000000}"/>
    <cellStyle name="20% - Accent5 3" xfId="38" xr:uid="{00000000-0005-0000-0000-000009000000}"/>
    <cellStyle name="20% - Accent6 2" xfId="56" xr:uid="{00000000-0005-0000-0000-00000A000000}"/>
    <cellStyle name="20% - Accent6 3" xfId="42" xr:uid="{00000000-0005-0000-0000-00000B000000}"/>
    <cellStyle name="40% - Accent1 2" xfId="47" xr:uid="{00000000-0005-0000-0000-00000C000000}"/>
    <cellStyle name="40% - Accent1 3" xfId="23" xr:uid="{00000000-0005-0000-0000-00000D000000}"/>
    <cellStyle name="40% - Accent2 2" xfId="49" xr:uid="{00000000-0005-0000-0000-00000E000000}"/>
    <cellStyle name="40% - Accent2 3" xfId="27" xr:uid="{00000000-0005-0000-0000-00000F000000}"/>
    <cellStyle name="40% - Accent3 2" xfId="51" xr:uid="{00000000-0005-0000-0000-000010000000}"/>
    <cellStyle name="40% - Accent3 3" xfId="31" xr:uid="{00000000-0005-0000-0000-000011000000}"/>
    <cellStyle name="40% - Accent4 2" xfId="53" xr:uid="{00000000-0005-0000-0000-000012000000}"/>
    <cellStyle name="40% - Accent4 3" xfId="35" xr:uid="{00000000-0005-0000-0000-000013000000}"/>
    <cellStyle name="40% - Accent5 2" xfId="55" xr:uid="{00000000-0005-0000-0000-000014000000}"/>
    <cellStyle name="40% - Accent5 3" xfId="39" xr:uid="{00000000-0005-0000-0000-000015000000}"/>
    <cellStyle name="40% - Accent6 2" xfId="57" xr:uid="{00000000-0005-0000-0000-000016000000}"/>
    <cellStyle name="40% - Accent6 3" xfId="43" xr:uid="{00000000-0005-0000-0000-000017000000}"/>
    <cellStyle name="60% - Accent1 2" xfId="24" xr:uid="{00000000-0005-0000-0000-000018000000}"/>
    <cellStyle name="60% - Accent2 2" xfId="28" xr:uid="{00000000-0005-0000-0000-000019000000}"/>
    <cellStyle name="60% - Accent3 2" xfId="32" xr:uid="{00000000-0005-0000-0000-00001A000000}"/>
    <cellStyle name="60% - Accent4 2" xfId="36" xr:uid="{00000000-0005-0000-0000-00001B000000}"/>
    <cellStyle name="60% - Accent5 2" xfId="40" xr:uid="{00000000-0005-0000-0000-00001C000000}"/>
    <cellStyle name="60% - Accent6 2" xfId="44" xr:uid="{00000000-0005-0000-0000-00001D000000}"/>
    <cellStyle name="Accent1 2" xfId="21" xr:uid="{00000000-0005-0000-0000-00001E000000}"/>
    <cellStyle name="Accent2 2" xfId="25" xr:uid="{00000000-0005-0000-0000-00001F000000}"/>
    <cellStyle name="Accent3 2" xfId="29" xr:uid="{00000000-0005-0000-0000-000020000000}"/>
    <cellStyle name="Accent4 2" xfId="33" xr:uid="{00000000-0005-0000-0000-000021000000}"/>
    <cellStyle name="Accent5 2" xfId="37" xr:uid="{00000000-0005-0000-0000-000022000000}"/>
    <cellStyle name="Accent6 2" xfId="41" xr:uid="{00000000-0005-0000-0000-000023000000}"/>
    <cellStyle name="Bad 2" xfId="10" xr:uid="{00000000-0005-0000-0000-000024000000}"/>
    <cellStyle name="Bình thường 2" xfId="1" xr:uid="{00000000-0005-0000-0000-000025000000}"/>
    <cellStyle name="Calculation 2" xfId="14" xr:uid="{00000000-0005-0000-0000-000026000000}"/>
    <cellStyle name="Check Cell 2" xfId="16" xr:uid="{00000000-0005-0000-0000-000027000000}"/>
    <cellStyle name="Explanatory Text 2" xfId="19" xr:uid="{00000000-0005-0000-0000-000028000000}"/>
    <cellStyle name="Good 2" xfId="9" xr:uid="{00000000-0005-0000-0000-000029000000}"/>
    <cellStyle name="Heading 1 2" xfId="5" xr:uid="{00000000-0005-0000-0000-00002A000000}"/>
    <cellStyle name="Heading 2 2" xfId="6" xr:uid="{00000000-0005-0000-0000-00002B000000}"/>
    <cellStyle name="Heading 3 2" xfId="7" xr:uid="{00000000-0005-0000-0000-00002C000000}"/>
    <cellStyle name="Heading 4 2" xfId="8" xr:uid="{00000000-0005-0000-0000-00002D000000}"/>
    <cellStyle name="Hyperlink" xfId="2" builtinId="8"/>
    <cellStyle name="Hyperlink 2" xfId="58" xr:uid="{00000000-0005-0000-0000-00002F000000}"/>
    <cellStyle name="Input 2" xfId="12" xr:uid="{00000000-0005-0000-0000-000030000000}"/>
    <cellStyle name="Linked Cell 2" xfId="15" xr:uid="{00000000-0005-0000-0000-000031000000}"/>
    <cellStyle name="Neutral 2" xfId="11" xr:uid="{00000000-0005-0000-0000-000032000000}"/>
    <cellStyle name="Normal" xfId="0" builtinId="0"/>
    <cellStyle name="Normal 2" xfId="3" xr:uid="{00000000-0005-0000-0000-000034000000}"/>
    <cellStyle name="Note 2" xfId="45" xr:uid="{00000000-0005-0000-0000-000035000000}"/>
    <cellStyle name="Note 3" xfId="18" xr:uid="{00000000-0005-0000-0000-000036000000}"/>
    <cellStyle name="Output 2" xfId="13" xr:uid="{00000000-0005-0000-0000-000037000000}"/>
    <cellStyle name="Title 2" xfId="4" xr:uid="{00000000-0005-0000-0000-000038000000}"/>
    <cellStyle name="Total 2" xfId="20" xr:uid="{00000000-0005-0000-0000-000039000000}"/>
    <cellStyle name="Warning Text 2" xfId="17" xr:uid="{00000000-0005-0000-0000-00003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19</xdr:col>
      <xdr:colOff>0</xdr:colOff>
      <xdr:row>124</xdr:row>
      <xdr:rowOff>0</xdr:rowOff>
    </xdr:from>
    <xdr:to>
      <xdr:col>22</xdr:col>
      <xdr:colOff>41564</xdr:colOff>
      <xdr:row>128</xdr:row>
      <xdr:rowOff>0</xdr:rowOff>
    </xdr:to>
    <xdr:pic>
      <xdr:nvPicPr>
        <xdr:cNvPr id="15" name="Picture 14">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0141565" y="25347295"/>
          <a:ext cx="1873885" cy="70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27709</xdr:colOff>
      <xdr:row>124</xdr:row>
      <xdr:rowOff>27710</xdr:rowOff>
    </xdr:from>
    <xdr:to>
      <xdr:col>27</xdr:col>
      <xdr:colOff>23710</xdr:colOff>
      <xdr:row>128</xdr:row>
      <xdr:rowOff>0</xdr:rowOff>
    </xdr:to>
    <xdr:pic>
      <xdr:nvPicPr>
        <xdr:cNvPr id="16" name="Picture 15">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3223220" y="25374600"/>
          <a:ext cx="1828800"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29</xdr:col>
      <xdr:colOff>13855</xdr:colOff>
      <xdr:row>124</xdr:row>
      <xdr:rowOff>27711</xdr:rowOff>
    </xdr:from>
    <xdr:to>
      <xdr:col>32</xdr:col>
      <xdr:colOff>13855</xdr:colOff>
      <xdr:row>128</xdr:row>
      <xdr:rowOff>0</xdr:rowOff>
    </xdr:to>
    <xdr:pic>
      <xdr:nvPicPr>
        <xdr:cNvPr id="17" name="Picture 16">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26263600" y="25374600"/>
          <a:ext cx="1832610"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34</xdr:col>
      <xdr:colOff>0</xdr:colOff>
      <xdr:row>124</xdr:row>
      <xdr:rowOff>41565</xdr:rowOff>
    </xdr:from>
    <xdr:to>
      <xdr:col>37</xdr:col>
      <xdr:colOff>25433</xdr:colOff>
      <xdr:row>128</xdr:row>
      <xdr:rowOff>0</xdr:rowOff>
    </xdr:to>
    <xdr:pic>
      <xdr:nvPicPr>
        <xdr:cNvPr id="18" name="Picture 17">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29304615" y="25388570"/>
          <a:ext cx="1858010" cy="659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39</xdr:col>
      <xdr:colOff>13854</xdr:colOff>
      <xdr:row>124</xdr:row>
      <xdr:rowOff>55421</xdr:rowOff>
    </xdr:from>
    <xdr:to>
      <xdr:col>42</xdr:col>
      <xdr:colOff>13854</xdr:colOff>
      <xdr:row>128</xdr:row>
      <xdr:rowOff>0</xdr:rowOff>
    </xdr:to>
    <xdr:pic>
      <xdr:nvPicPr>
        <xdr:cNvPr id="19" name="Picture 18">
          <a:extLst>
            <a:ext uri="{FF2B5EF4-FFF2-40B4-BE49-F238E27FC236}">
              <a16:creationId xmlns:a16="http://schemas.microsoft.com/office/drawing/2014/main" id="{00000000-0008-0000-0300-000013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a:xfrm>
          <a:off x="32372300" y="25402540"/>
          <a:ext cx="1832610" cy="6457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44</xdr:col>
      <xdr:colOff>0</xdr:colOff>
      <xdr:row>124</xdr:row>
      <xdr:rowOff>38100</xdr:rowOff>
    </xdr:from>
    <xdr:to>
      <xdr:col>47</xdr:col>
      <xdr:colOff>19050</xdr:colOff>
      <xdr:row>128</xdr:row>
      <xdr:rowOff>0</xdr:rowOff>
    </xdr:to>
    <xdr:pic>
      <xdr:nvPicPr>
        <xdr:cNvPr id="20" name="Picture 19">
          <a:extLst>
            <a:ext uri="{FF2B5EF4-FFF2-40B4-BE49-F238E27FC236}">
              <a16:creationId xmlns:a16="http://schemas.microsoft.com/office/drawing/2014/main" id="{00000000-0008-0000-0300-00001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a:xfrm>
          <a:off x="35413315" y="25385395"/>
          <a:ext cx="1851660" cy="662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47</xdr:col>
      <xdr:colOff>304800</xdr:colOff>
      <xdr:row>124</xdr:row>
      <xdr:rowOff>60960</xdr:rowOff>
    </xdr:from>
    <xdr:to>
      <xdr:col>50</xdr:col>
      <xdr:colOff>304800</xdr:colOff>
      <xdr:row>128</xdr:row>
      <xdr:rowOff>0</xdr:rowOff>
    </xdr:to>
    <xdr:pic>
      <xdr:nvPicPr>
        <xdr:cNvPr id="21" name="Picture 20">
          <a:extLst>
            <a:ext uri="{FF2B5EF4-FFF2-40B4-BE49-F238E27FC236}">
              <a16:creationId xmlns:a16="http://schemas.microsoft.com/office/drawing/2014/main" id="{00000000-0008-0000-0300-000015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a:xfrm>
          <a:off x="37550725" y="25408255"/>
          <a:ext cx="183261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3" Type="http://schemas.openxmlformats.org/officeDocument/2006/relationships/hyperlink" Target="https://www.mazdausa.com/static/manuals/2019/cx5/contents/10020100.html" TargetMode="External"/><Relationship Id="rId18" Type="http://schemas.openxmlformats.org/officeDocument/2006/relationships/hyperlink" Target="https://www.hyundai.news/eu/articles/press-releases/all-new-hyundai-kona-hybrid-technical-specifications.html" TargetMode="External"/><Relationship Id="rId26" Type="http://schemas.openxmlformats.org/officeDocument/2006/relationships/hyperlink" Target="https://g7auto.vn/lop-kumho-235-45r18-ecsta-ps31" TargetMode="External"/><Relationship Id="rId3" Type="http://schemas.openxmlformats.org/officeDocument/2006/relationships/hyperlink" Target="https://media.chevrolet.com/media/us/en/chevrolet/vehicles/spark/2016.tab1.html" TargetMode="External"/><Relationship Id="rId21" Type="http://schemas.openxmlformats.org/officeDocument/2006/relationships/hyperlink" Target="https://www.autofun.vn/thong-so-lop-xe/mazda-3-co-lop-vanh-m1" TargetMode="External"/><Relationship Id="rId34" Type="http://schemas.openxmlformats.org/officeDocument/2006/relationships/hyperlink" Target="https://www.hyundai3s-sontay.com.vn/elantra/hyundai-elantra-n-line/" TargetMode="External"/><Relationship Id="rId7" Type="http://schemas.openxmlformats.org/officeDocument/2006/relationships/hyperlink" Target="http://xcgsxlr.vr.org.vn/vaq/Xecogioi_sxlr/FoundDetail_tso_oto.asp?sid=3035635" TargetMode="External"/><Relationship Id="rId12" Type="http://schemas.openxmlformats.org/officeDocument/2006/relationships/hyperlink" Target="http://xcgsxlr.vr.org.vn/vaq/Xecogioi_sxlr/FoundDetail_tso_oto.asp?sid=3030434&amp;zarsrc=31&amp;utm_source=zalo&amp;utm_medium=zalo&amp;utm_campaign=zalo" TargetMode="External"/><Relationship Id="rId17" Type="http://schemas.openxmlformats.org/officeDocument/2006/relationships/hyperlink" Target="https://www.automobile-catalog.com/car/2019/2795480/mazda_cx-5_sport_awd.html" TargetMode="External"/><Relationship Id="rId25" Type="http://schemas.openxmlformats.org/officeDocument/2006/relationships/hyperlink" Target="http://xcgsxlr.vr.org.vn/vaq/Xecogioi_sxlr/FoundDetail_tso_oto.asp?sid=3022252" TargetMode="External"/><Relationship Id="rId33" Type="http://schemas.openxmlformats.org/officeDocument/2006/relationships/hyperlink" Target="https://www.edmunds.com/hyundai/elantra/2022/" TargetMode="External"/><Relationship Id="rId2" Type="http://schemas.openxmlformats.org/officeDocument/2006/relationships/hyperlink" Target="https://chevroletnewway.com.vn/wp-content/uploads/2016/08/Sach-HDSD-Spark.pdf" TargetMode="External"/><Relationship Id="rId16" Type="http://schemas.openxmlformats.org/officeDocument/2006/relationships/hyperlink" Target="https://www.summitracing.com/parts/rmg-6900651" TargetMode="External"/><Relationship Id="rId20" Type="http://schemas.openxmlformats.org/officeDocument/2006/relationships/hyperlink" Target="https://cars.usnews.com/cars-trucks/hyundai/kona/performance" TargetMode="External"/><Relationship Id="rId29" Type="http://schemas.openxmlformats.org/officeDocument/2006/relationships/hyperlink" Target="https://vnexpress.net/oto-xe-may/v-car/phien-ban-xe/toyota-camry-2022-2-5hv-451" TargetMode="External"/><Relationship Id="rId1" Type="http://schemas.openxmlformats.org/officeDocument/2006/relationships/hyperlink" Target="https://drive.google.com/file/d/1R0TSsc4S6iawXPVf4HimrJ-vIwzRi7jZ/view?usp=sharing" TargetMode="External"/><Relationship Id="rId6" Type="http://schemas.openxmlformats.org/officeDocument/2006/relationships/hyperlink" Target="https://www.motivegear.com/auto-parts-product/341122-346-ratio-differential-ring-and-pinion-d44-4-346/" TargetMode="External"/><Relationship Id="rId11" Type="http://schemas.openxmlformats.org/officeDocument/2006/relationships/hyperlink" Target="https://www.car.info/en-se/bmw/x3/x3-xdrive35i-6778776/specs" TargetMode="External"/><Relationship Id="rId24" Type="http://schemas.openxmlformats.org/officeDocument/2006/relationships/hyperlink" Target="https://www.caranddriver.com/mazda/mazda-3/specs" TargetMode="External"/><Relationship Id="rId32" Type="http://schemas.openxmlformats.org/officeDocument/2006/relationships/hyperlink" Target="https://hyundaicity.com.vn/hyundai-elantra-n-line" TargetMode="External"/><Relationship Id="rId5" Type="http://schemas.openxmlformats.org/officeDocument/2006/relationships/hyperlink" Target="https://hanoi-ford.com/wp-content/uploads/2023/01/Ford-Territory-2022.pdf?fbclid=IwAR3oVp_uoSTPpo_OfbE0Py_ru76hV6IY3s050StjEPAOqgIvJqM8w_ZeSOU" TargetMode="External"/><Relationship Id="rId15" Type="http://schemas.openxmlformats.org/officeDocument/2006/relationships/hyperlink" Target="http://xcgsxlr.vr.org.vn/vaq/Xecogioi_sxlr/FoundDetail_tso_oto.asp?sid=3022276" TargetMode="External"/><Relationship Id="rId23" Type="http://schemas.openxmlformats.org/officeDocument/2006/relationships/hyperlink" Target="https://mazda.com.sg/media/wlmlmc5q/mazda_3_specifications.pdf" TargetMode="External"/><Relationship Id="rId28" Type="http://schemas.openxmlformats.org/officeDocument/2006/relationships/hyperlink" Target="https://www.toyota.com.vn/thong-so-ky-thuat?modelId=316&amp;gradeId=1903" TargetMode="External"/><Relationship Id="rId36" Type="http://schemas.openxmlformats.org/officeDocument/2006/relationships/printerSettings" Target="../printerSettings/printerSettings2.bin"/><Relationship Id="rId10" Type="http://schemas.openxmlformats.org/officeDocument/2006/relationships/hyperlink" Target="https://www.car.info/en-se/bmw/x3/x3-g01-11180714/specs" TargetMode="External"/><Relationship Id="rId19" Type="http://schemas.openxmlformats.org/officeDocument/2006/relationships/hyperlink" Target="https://www.hyundai.news/newsroom/dam/eu/models/20210715_kona_n_driving_experience/hyundai-kona-n-technical-specifications-0721.pdf" TargetMode="External"/><Relationship Id="rId31" Type="http://schemas.openxmlformats.org/officeDocument/2006/relationships/hyperlink" Target="https://vnexpress.net/oto-xe-may/v-car/phien-ban-xe/hyundai-elantra-2022-n-line-559" TargetMode="External"/><Relationship Id="rId4" Type="http://schemas.openxmlformats.org/officeDocument/2006/relationships/hyperlink" Target="https://bridgestonevietnam.com.vn/lop-xe-o-to-bridgestone-165-65r14-79s-ecopia-ep150/" TargetMode="External"/><Relationship Id="rId9" Type="http://schemas.openxmlformats.org/officeDocument/2006/relationships/hyperlink" Target="https://www.zigwheels.ph/new-cars/ford/territory/specifications" TargetMode="External"/><Relationship Id="rId14" Type="http://schemas.openxmlformats.org/officeDocument/2006/relationships/hyperlink" Target="https://www.caranddriver.com/mazda/cx-5/specs/2019/mazda_cx-5_mazda-cx-5_2019/404359" TargetMode="External"/><Relationship Id="rId22" Type="http://schemas.openxmlformats.org/officeDocument/2006/relationships/hyperlink" Target="https://www.mazdausa.com/static/manuals/2022/mazda3/contents/10020106.html?fbclid=IwAR3kgk8cXIpoO-TAgnm4lpVmCdY3IkKYnFv1etg5xi5sdwj1N-pgfB6E99k" TargetMode="External"/><Relationship Id="rId27" Type="http://schemas.openxmlformats.org/officeDocument/2006/relationships/hyperlink" Target="https://www.caranddriver.com/toyota/camry-2024/specs/2022/toyota_camry_toyota-camry-hybrid_2022/422092" TargetMode="External"/><Relationship Id="rId30" Type="http://schemas.openxmlformats.org/officeDocument/2006/relationships/hyperlink" Target="https://www.automobile-catalog.com/car/2022/2972870/hyundai_elantra_n_line_6-speed.html" TargetMode="External"/><Relationship Id="rId35" Type="http://schemas.openxmlformats.org/officeDocument/2006/relationships/hyperlink" Target="https://g7auto.vn/lop-michelin-235-40zr18-pilot-sport-4" TargetMode="External"/><Relationship Id="rId8" Type="http://schemas.openxmlformats.org/officeDocument/2006/relationships/hyperlink" Target="https://www.automobile-catalog.com/car/2014/1598180/ford_territory_tx_tdci_awd.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88"/>
  <sheetViews>
    <sheetView topLeftCell="T166" zoomScale="99" zoomScaleNormal="99" workbookViewId="0">
      <selection activeCell="Z58" sqref="Z58"/>
    </sheetView>
  </sheetViews>
  <sheetFormatPr defaultColWidth="9.09765625" defaultRowHeight="16.8"/>
  <cols>
    <col min="1" max="1" width="6.69921875" style="192" customWidth="1"/>
    <col min="2" max="2" width="6.69921875" style="193" customWidth="1"/>
    <col min="3" max="3" width="19.8984375" style="193" customWidth="1"/>
    <col min="4" max="4" width="28.3984375" style="193" customWidth="1"/>
    <col min="5" max="6" width="28.3984375" style="190" customWidth="1"/>
    <col min="7" max="8" width="28.3984375" style="194" customWidth="1"/>
    <col min="9" max="10" width="28.3984375" style="190" customWidth="1"/>
    <col min="11" max="11" width="26.8984375" style="194" customWidth="1"/>
    <col min="12" max="12" width="27.3984375" style="194" customWidth="1"/>
    <col min="13" max="13" width="26.8984375" style="194" customWidth="1"/>
    <col min="14" max="15" width="26.8984375" style="190" customWidth="1"/>
    <col min="16" max="16" width="26.8984375" style="194" customWidth="1"/>
    <col min="17" max="20" width="26.8984375" style="190" customWidth="1"/>
    <col min="21" max="22" width="26.8984375" style="194" customWidth="1"/>
    <col min="23" max="25" width="26.8984375" style="190" customWidth="1"/>
    <col min="26" max="29" width="26.8984375" style="194" customWidth="1"/>
    <col min="30" max="38" width="9.09765625" style="193"/>
    <col min="39" max="39" width="9.09765625" style="193" customWidth="1"/>
    <col min="40" max="16384" width="9.09765625" style="193"/>
  </cols>
  <sheetData>
    <row r="1" spans="1:29" ht="20.399999999999999">
      <c r="A1" s="520" t="s">
        <v>0</v>
      </c>
      <c r="B1" s="519"/>
      <c r="C1" s="519"/>
      <c r="D1" s="519"/>
      <c r="E1" s="519"/>
      <c r="F1" s="519"/>
    </row>
    <row r="2" spans="1:29">
      <c r="A2" s="513">
        <v>1</v>
      </c>
      <c r="B2" s="514" t="s">
        <v>1</v>
      </c>
      <c r="C2" s="515"/>
      <c r="D2" s="518" t="s">
        <v>2</v>
      </c>
      <c r="E2" s="518"/>
      <c r="F2" s="195"/>
    </row>
    <row r="3" spans="1:29" ht="33.6">
      <c r="A3" s="513"/>
      <c r="B3" s="515"/>
      <c r="C3" s="515"/>
      <c r="D3" s="197" t="s">
        <v>3</v>
      </c>
      <c r="E3" s="197" t="s">
        <v>4</v>
      </c>
      <c r="F3" s="195"/>
    </row>
    <row r="4" spans="1:29" ht="20.399999999999999">
      <c r="A4" s="196"/>
      <c r="B4" s="190"/>
      <c r="C4" s="190">
        <v>1</v>
      </c>
      <c r="D4" s="199">
        <v>1.2E-2</v>
      </c>
      <c r="E4" s="199">
        <v>0.3</v>
      </c>
    </row>
    <row r="5" spans="1:29" ht="20.399999999999999">
      <c r="A5" s="196"/>
      <c r="B5" s="190"/>
      <c r="C5" s="190">
        <v>2</v>
      </c>
      <c r="D5" s="199">
        <v>1.4E-2</v>
      </c>
      <c r="E5" s="199">
        <v>0.5</v>
      </c>
    </row>
    <row r="6" spans="1:29" ht="20.399999999999999">
      <c r="A6" s="196"/>
      <c r="B6" s="190"/>
      <c r="C6" s="190">
        <v>3</v>
      </c>
      <c r="D6" s="199">
        <v>1.6E-2</v>
      </c>
      <c r="E6" s="199">
        <v>0.7</v>
      </c>
    </row>
    <row r="7" spans="1:29" ht="20.399999999999999">
      <c r="A7" s="196"/>
      <c r="B7" s="200"/>
      <c r="C7" s="190">
        <v>4</v>
      </c>
      <c r="D7" s="199">
        <v>1.7999999999999999E-2</v>
      </c>
      <c r="E7" s="199">
        <v>0.9</v>
      </c>
    </row>
    <row r="8" spans="1:29" ht="20.399999999999999">
      <c r="A8" s="196"/>
      <c r="B8" s="200"/>
      <c r="C8" s="190"/>
      <c r="D8" s="190"/>
    </row>
    <row r="9" spans="1:29">
      <c r="A9" s="198">
        <v>2</v>
      </c>
      <c r="B9" s="193" t="s">
        <v>5</v>
      </c>
      <c r="K9" s="205"/>
      <c r="L9" s="205"/>
      <c r="M9" s="205"/>
      <c r="N9" s="206"/>
    </row>
    <row r="10" spans="1:29">
      <c r="B10" s="190">
        <v>1</v>
      </c>
      <c r="C10" s="512" t="s">
        <v>6</v>
      </c>
      <c r="D10" s="512"/>
      <c r="E10" s="190">
        <v>5</v>
      </c>
      <c r="F10" s="201" t="s">
        <v>7</v>
      </c>
      <c r="K10" s="207"/>
      <c r="L10" s="207"/>
      <c r="M10" s="207"/>
    </row>
    <row r="11" spans="1:29">
      <c r="B11" s="190">
        <v>2</v>
      </c>
      <c r="C11" s="517" t="s">
        <v>8</v>
      </c>
      <c r="D11" s="517"/>
      <c r="F11" s="201" t="s">
        <v>9</v>
      </c>
      <c r="K11" s="207"/>
      <c r="L11" s="207"/>
      <c r="M11" s="207"/>
    </row>
    <row r="12" spans="1:29">
      <c r="B12" s="190">
        <v>3</v>
      </c>
      <c r="C12" s="512" t="s">
        <v>10</v>
      </c>
      <c r="D12" s="512"/>
      <c r="F12" s="201" t="s">
        <v>11</v>
      </c>
      <c r="K12" s="207"/>
      <c r="L12" s="207"/>
      <c r="M12" s="207"/>
    </row>
    <row r="13" spans="1:29" s="190" customFormat="1">
      <c r="A13" s="198"/>
      <c r="B13" s="190">
        <v>4</v>
      </c>
      <c r="C13" s="512" t="s">
        <v>12</v>
      </c>
      <c r="D13" s="512"/>
      <c r="E13" s="517" t="s">
        <v>13</v>
      </c>
      <c r="F13" s="517"/>
      <c r="G13" s="194"/>
      <c r="H13" s="194"/>
      <c r="K13" s="194"/>
      <c r="L13" s="194"/>
      <c r="M13" s="194"/>
      <c r="P13" s="194"/>
      <c r="U13" s="194"/>
      <c r="V13" s="194"/>
      <c r="Z13" s="194"/>
      <c r="AA13" s="194"/>
      <c r="AB13" s="194"/>
      <c r="AC13" s="194"/>
    </row>
    <row r="15" spans="1:29">
      <c r="A15" s="518" t="s">
        <v>14</v>
      </c>
      <c r="B15" s="519"/>
      <c r="C15" s="519"/>
      <c r="D15" s="519"/>
      <c r="E15" s="519"/>
      <c r="F15" s="519"/>
    </row>
    <row r="16" spans="1:29">
      <c r="A16" s="198"/>
      <c r="B16" s="512" t="s">
        <v>15</v>
      </c>
      <c r="C16" s="512"/>
      <c r="D16" s="512"/>
      <c r="E16" s="512"/>
      <c r="F16" s="512"/>
    </row>
    <row r="17" spans="1:38">
      <c r="A17" s="198"/>
      <c r="B17" s="512" t="s">
        <v>16</v>
      </c>
      <c r="C17" s="512"/>
      <c r="D17" s="512"/>
      <c r="E17" s="512"/>
      <c r="F17" s="512"/>
    </row>
    <row r="18" spans="1:38">
      <c r="A18" s="198"/>
      <c r="B18" s="195"/>
      <c r="C18" s="512" t="s">
        <v>17</v>
      </c>
      <c r="D18" s="512"/>
      <c r="E18" s="512"/>
      <c r="F18" s="512"/>
    </row>
    <row r="19" spans="1:38">
      <c r="A19" s="198"/>
      <c r="B19" s="195"/>
      <c r="C19" s="512" t="s">
        <v>18</v>
      </c>
      <c r="D19" s="512"/>
      <c r="E19" s="512"/>
      <c r="F19" s="512"/>
    </row>
    <row r="20" spans="1:38">
      <c r="A20" s="198"/>
      <c r="B20" s="195"/>
      <c r="C20" s="512" t="s">
        <v>19</v>
      </c>
      <c r="D20" s="512"/>
      <c r="E20" s="512"/>
      <c r="F20" s="512"/>
    </row>
    <row r="21" spans="1:38">
      <c r="A21" s="198"/>
      <c r="B21" s="195"/>
      <c r="C21" s="512" t="s">
        <v>20</v>
      </c>
      <c r="D21" s="512"/>
      <c r="E21" s="512"/>
      <c r="F21" s="512"/>
    </row>
    <row r="22" spans="1:38">
      <c r="A22" s="198"/>
      <c r="B22" s="512" t="s">
        <v>21</v>
      </c>
      <c r="C22" s="512"/>
      <c r="D22" s="512"/>
      <c r="E22" s="512"/>
      <c r="F22" s="512"/>
    </row>
    <row r="23" spans="1:38">
      <c r="A23" s="198"/>
      <c r="B23" s="512" t="s">
        <v>22</v>
      </c>
      <c r="C23" s="512"/>
      <c r="D23" s="512"/>
      <c r="E23" s="512"/>
      <c r="F23" s="512"/>
    </row>
    <row r="24" spans="1:38">
      <c r="A24" s="198"/>
      <c r="B24" s="512" t="s">
        <v>23</v>
      </c>
      <c r="C24" s="512"/>
      <c r="D24" s="512"/>
      <c r="E24" s="512"/>
      <c r="F24" s="512"/>
    </row>
    <row r="25" spans="1:38">
      <c r="A25" s="198"/>
      <c r="B25" s="512" t="s">
        <v>24</v>
      </c>
      <c r="C25" s="512"/>
      <c r="D25" s="512"/>
      <c r="E25" s="512"/>
      <c r="F25" s="512"/>
    </row>
    <row r="26" spans="1:38">
      <c r="A26" s="198"/>
      <c r="B26" s="512" t="s">
        <v>25</v>
      </c>
      <c r="C26" s="512"/>
      <c r="D26" s="512"/>
      <c r="E26" s="512"/>
      <c r="F26" s="512"/>
    </row>
    <row r="27" spans="1:38" ht="51" customHeight="1">
      <c r="A27" s="198"/>
      <c r="B27" s="195"/>
      <c r="C27" s="516" t="s">
        <v>26</v>
      </c>
      <c r="D27" s="517"/>
      <c r="E27" s="517"/>
      <c r="F27" s="517"/>
    </row>
    <row r="28" spans="1:38">
      <c r="A28" s="198"/>
      <c r="B28" s="512" t="s">
        <v>27</v>
      </c>
      <c r="C28" s="512"/>
      <c r="D28" s="512"/>
      <c r="E28" s="512"/>
      <c r="F28" s="512"/>
    </row>
    <row r="29" spans="1:38">
      <c r="A29" s="198"/>
      <c r="B29" s="195"/>
      <c r="C29" s="201"/>
      <c r="D29" s="201"/>
      <c r="E29" s="201"/>
      <c r="F29" s="201"/>
    </row>
    <row r="31" spans="1:38">
      <c r="A31" s="515" t="s">
        <v>28</v>
      </c>
      <c r="B31" s="515"/>
      <c r="C31" s="515"/>
      <c r="D31" s="515"/>
      <c r="E31" s="515"/>
      <c r="F31" s="515"/>
    </row>
    <row r="32" spans="1:38">
      <c r="A32" s="192" t="s">
        <v>29</v>
      </c>
      <c r="B32" s="193" t="s">
        <v>30</v>
      </c>
      <c r="C32" s="512" t="s">
        <v>31</v>
      </c>
      <c r="D32" s="512"/>
      <c r="E32" s="512"/>
      <c r="F32" s="512"/>
      <c r="G32" s="202"/>
      <c r="H32" s="202"/>
      <c r="I32" s="200"/>
      <c r="J32" s="200"/>
      <c r="K32" s="202"/>
      <c r="L32" s="202"/>
      <c r="M32" s="202"/>
      <c r="N32" s="200"/>
      <c r="O32" s="200"/>
      <c r="P32" s="202"/>
      <c r="Q32" s="200"/>
      <c r="R32" s="200"/>
      <c r="S32" s="200"/>
      <c r="T32" s="200"/>
      <c r="U32" s="202"/>
      <c r="V32" s="202"/>
      <c r="W32" s="200"/>
      <c r="X32" s="200"/>
      <c r="Y32" s="200"/>
      <c r="Z32" s="202"/>
      <c r="AD32" s="200"/>
      <c r="AE32" s="200"/>
      <c r="AF32" s="200"/>
      <c r="AG32" s="200"/>
      <c r="AH32" s="200"/>
      <c r="AI32" s="200"/>
      <c r="AJ32" s="200"/>
      <c r="AK32" s="200"/>
      <c r="AL32" s="200"/>
    </row>
    <row r="33" spans="1:38">
      <c r="A33" s="192" t="s">
        <v>29</v>
      </c>
      <c r="B33" s="193" t="s">
        <v>32</v>
      </c>
      <c r="C33" s="512" t="s">
        <v>33</v>
      </c>
      <c r="D33" s="512"/>
      <c r="E33" s="512"/>
      <c r="F33" s="512"/>
      <c r="G33" s="202"/>
      <c r="H33" s="202"/>
      <c r="I33" s="200"/>
      <c r="J33" s="200"/>
      <c r="K33" s="202"/>
      <c r="L33" s="202"/>
      <c r="M33" s="202"/>
      <c r="N33" s="200"/>
      <c r="O33" s="200"/>
      <c r="P33" s="202"/>
      <c r="Q33" s="200"/>
      <c r="R33" s="200"/>
      <c r="S33" s="200"/>
      <c r="T33" s="200"/>
      <c r="U33" s="202"/>
      <c r="V33" s="202"/>
      <c r="W33" s="200"/>
      <c r="X33" s="200"/>
      <c r="Y33" s="200"/>
      <c r="Z33" s="202"/>
      <c r="AD33" s="200"/>
      <c r="AE33" s="200"/>
      <c r="AF33" s="200"/>
      <c r="AG33" s="200"/>
      <c r="AH33" s="200"/>
      <c r="AI33" s="200"/>
      <c r="AJ33" s="200"/>
      <c r="AK33" s="200"/>
      <c r="AL33" s="200"/>
    </row>
    <row r="34" spans="1:38">
      <c r="A34" s="192" t="s">
        <v>29</v>
      </c>
      <c r="B34" s="193" t="s">
        <v>34</v>
      </c>
      <c r="C34" s="512" t="s">
        <v>35</v>
      </c>
      <c r="D34" s="512"/>
      <c r="E34" s="512"/>
      <c r="F34" s="512"/>
      <c r="G34" s="191"/>
      <c r="H34" s="191"/>
      <c r="I34" s="193"/>
      <c r="J34" s="193"/>
      <c r="K34" s="191"/>
      <c r="L34" s="191"/>
      <c r="M34" s="191"/>
      <c r="N34" s="193"/>
      <c r="O34" s="193"/>
      <c r="P34" s="191"/>
      <c r="Q34" s="193"/>
      <c r="R34" s="193"/>
      <c r="S34" s="193"/>
      <c r="T34" s="193"/>
      <c r="U34" s="191"/>
      <c r="V34" s="191"/>
      <c r="W34" s="193"/>
      <c r="X34" s="193"/>
      <c r="Y34" s="193"/>
      <c r="Z34" s="191"/>
      <c r="AA34" s="191"/>
      <c r="AB34" s="191"/>
    </row>
    <row r="35" spans="1:38">
      <c r="A35" s="192" t="s">
        <v>29</v>
      </c>
      <c r="B35" s="193" t="s">
        <v>36</v>
      </c>
      <c r="C35" s="512" t="s">
        <v>37</v>
      </c>
      <c r="D35" s="512"/>
      <c r="E35" s="512"/>
      <c r="F35" s="512"/>
      <c r="G35" s="202"/>
      <c r="H35" s="202"/>
      <c r="I35" s="200"/>
      <c r="J35" s="200"/>
      <c r="K35" s="202"/>
      <c r="L35" s="202"/>
      <c r="M35" s="202"/>
      <c r="N35" s="200"/>
      <c r="O35" s="200"/>
      <c r="P35" s="202"/>
      <c r="Q35" s="200"/>
      <c r="R35" s="200"/>
      <c r="S35" s="200"/>
      <c r="T35" s="200"/>
      <c r="U35" s="202"/>
      <c r="V35" s="202"/>
      <c r="W35" s="200"/>
      <c r="X35" s="200"/>
      <c r="Y35" s="200"/>
      <c r="Z35" s="202"/>
      <c r="AA35" s="202"/>
      <c r="AB35" s="202"/>
    </row>
    <row r="36" spans="1:38">
      <c r="A36" s="192" t="s">
        <v>29</v>
      </c>
      <c r="B36" s="193" t="s">
        <v>38</v>
      </c>
      <c r="C36" s="512" t="s">
        <v>39</v>
      </c>
      <c r="D36" s="512"/>
      <c r="E36" s="512"/>
      <c r="F36" s="512"/>
      <c r="G36" s="202"/>
      <c r="H36" s="202"/>
      <c r="I36" s="200"/>
      <c r="J36" s="200"/>
      <c r="K36" s="202"/>
      <c r="L36" s="202"/>
      <c r="M36" s="202"/>
      <c r="N36" s="200"/>
      <c r="O36" s="200"/>
      <c r="P36" s="202"/>
      <c r="Q36" s="200"/>
      <c r="R36" s="200"/>
      <c r="S36" s="200"/>
      <c r="T36" s="200"/>
      <c r="U36" s="202"/>
      <c r="V36" s="202"/>
      <c r="W36" s="200"/>
      <c r="X36" s="200"/>
      <c r="Y36" s="200"/>
      <c r="Z36" s="202"/>
      <c r="AA36" s="202"/>
      <c r="AB36" s="202"/>
    </row>
    <row r="37" spans="1:38">
      <c r="A37" s="192" t="s">
        <v>29</v>
      </c>
      <c r="C37" s="201"/>
      <c r="D37" s="201" t="s">
        <v>40</v>
      </c>
      <c r="E37" s="201"/>
      <c r="F37" s="201"/>
      <c r="G37" s="202"/>
      <c r="H37" s="202"/>
      <c r="I37" s="200"/>
      <c r="J37" s="200"/>
      <c r="K37" s="202"/>
      <c r="L37" s="202"/>
      <c r="M37" s="202"/>
      <c r="N37" s="200"/>
      <c r="O37" s="200"/>
      <c r="P37" s="202"/>
      <c r="Q37" s="200"/>
      <c r="R37" s="200"/>
      <c r="S37" s="200"/>
      <c r="T37" s="200"/>
      <c r="U37" s="202"/>
      <c r="V37" s="202"/>
      <c r="W37" s="200"/>
      <c r="X37" s="200"/>
      <c r="Y37" s="200"/>
      <c r="Z37" s="202"/>
      <c r="AA37" s="202"/>
      <c r="AB37" s="202"/>
    </row>
    <row r="38" spans="1:38">
      <c r="A38" s="192" t="s">
        <v>29</v>
      </c>
      <c r="C38" s="201"/>
      <c r="D38" s="512" t="s">
        <v>41</v>
      </c>
      <c r="E38" s="512"/>
      <c r="F38" s="512"/>
      <c r="G38" s="202"/>
      <c r="H38" s="202"/>
      <c r="I38" s="200"/>
      <c r="J38" s="200"/>
      <c r="K38" s="202"/>
      <c r="L38" s="202"/>
      <c r="M38" s="202"/>
      <c r="N38" s="200"/>
      <c r="O38" s="200"/>
      <c r="P38" s="202"/>
      <c r="Q38" s="200"/>
      <c r="R38" s="200"/>
      <c r="S38" s="200"/>
      <c r="T38" s="200"/>
      <c r="U38" s="202"/>
      <c r="V38" s="202"/>
      <c r="W38" s="200"/>
      <c r="X38" s="200"/>
      <c r="Y38" s="200"/>
      <c r="Z38" s="202"/>
      <c r="AA38" s="202"/>
      <c r="AB38" s="202"/>
    </row>
    <row r="39" spans="1:38">
      <c r="A39" s="192" t="s">
        <v>29</v>
      </c>
      <c r="C39" s="201"/>
      <c r="D39" s="512" t="s">
        <v>42</v>
      </c>
      <c r="E39" s="512"/>
      <c r="F39" s="512"/>
      <c r="G39" s="202"/>
      <c r="H39" s="202"/>
      <c r="I39" s="200"/>
      <c r="J39" s="200"/>
      <c r="K39" s="202"/>
      <c r="L39" s="202"/>
      <c r="M39" s="202"/>
      <c r="N39" s="200"/>
      <c r="O39" s="200"/>
      <c r="P39" s="202"/>
      <c r="Q39" s="200"/>
      <c r="R39" s="200"/>
      <c r="S39" s="200"/>
      <c r="T39" s="200"/>
      <c r="U39" s="202"/>
      <c r="V39" s="202"/>
      <c r="W39" s="200"/>
      <c r="X39" s="200"/>
      <c r="Y39" s="200"/>
      <c r="Z39" s="202"/>
      <c r="AA39" s="202"/>
      <c r="AB39" s="202"/>
    </row>
    <row r="40" spans="1:38">
      <c r="A40" s="192" t="s">
        <v>29</v>
      </c>
      <c r="B40" s="193" t="s">
        <v>43</v>
      </c>
      <c r="C40" s="512" t="s">
        <v>44</v>
      </c>
      <c r="D40" s="512"/>
      <c r="E40" s="512"/>
      <c r="F40" s="512"/>
      <c r="G40" s="202"/>
      <c r="H40" s="202"/>
      <c r="I40" s="200"/>
      <c r="J40" s="200"/>
      <c r="K40" s="202"/>
      <c r="L40" s="202"/>
      <c r="M40" s="202"/>
      <c r="N40" s="200"/>
      <c r="O40" s="200"/>
      <c r="P40" s="202"/>
      <c r="Q40" s="200"/>
      <c r="R40" s="200"/>
      <c r="S40" s="200"/>
      <c r="T40" s="200"/>
      <c r="U40" s="202"/>
      <c r="V40" s="202"/>
      <c r="W40" s="200"/>
      <c r="X40" s="200"/>
      <c r="Y40" s="200"/>
      <c r="Z40" s="202"/>
      <c r="AA40" s="202"/>
      <c r="AB40" s="202"/>
    </row>
    <row r="41" spans="1:38">
      <c r="A41" s="192" t="s">
        <v>29</v>
      </c>
      <c r="C41" s="201"/>
      <c r="D41" s="201" t="s">
        <v>40</v>
      </c>
      <c r="E41" s="201"/>
      <c r="F41" s="201"/>
      <c r="G41" s="202"/>
      <c r="H41" s="202"/>
      <c r="I41" s="200"/>
      <c r="J41" s="200"/>
      <c r="K41" s="202"/>
      <c r="L41" s="202"/>
      <c r="M41" s="202"/>
      <c r="N41" s="200"/>
      <c r="O41" s="200"/>
      <c r="P41" s="202"/>
      <c r="Q41" s="200"/>
      <c r="R41" s="200"/>
      <c r="S41" s="200"/>
      <c r="T41" s="200"/>
      <c r="U41" s="202"/>
      <c r="V41" s="202"/>
      <c r="W41" s="200"/>
      <c r="X41" s="200"/>
      <c r="Y41" s="200"/>
      <c r="Z41" s="202"/>
      <c r="AA41" s="202"/>
      <c r="AB41" s="202"/>
    </row>
    <row r="42" spans="1:38">
      <c r="A42" s="192" t="s">
        <v>29</v>
      </c>
      <c r="C42" s="201"/>
      <c r="D42" s="512" t="s">
        <v>45</v>
      </c>
      <c r="E42" s="512"/>
      <c r="F42" s="512"/>
      <c r="G42" s="202"/>
      <c r="H42" s="202"/>
      <c r="I42" s="200"/>
      <c r="J42" s="200"/>
      <c r="K42" s="202"/>
      <c r="L42" s="202"/>
      <c r="M42" s="202"/>
      <c r="N42" s="200"/>
      <c r="O42" s="200"/>
      <c r="P42" s="202"/>
      <c r="Q42" s="200"/>
      <c r="R42" s="200"/>
      <c r="S42" s="200"/>
      <c r="T42" s="200"/>
      <c r="U42" s="202"/>
      <c r="V42" s="202"/>
      <c r="W42" s="200"/>
      <c r="X42" s="200"/>
      <c r="Y42" s="200"/>
      <c r="Z42" s="202"/>
      <c r="AA42" s="202"/>
      <c r="AB42" s="202"/>
    </row>
    <row r="43" spans="1:38">
      <c r="A43" s="192" t="s">
        <v>29</v>
      </c>
      <c r="C43" s="201"/>
      <c r="D43" s="512" t="s">
        <v>46</v>
      </c>
      <c r="E43" s="512"/>
      <c r="F43" s="512"/>
      <c r="G43" s="202"/>
      <c r="H43" s="202"/>
      <c r="I43" s="200"/>
      <c r="J43" s="200"/>
      <c r="K43" s="202"/>
      <c r="L43" s="202"/>
      <c r="M43" s="202"/>
      <c r="N43" s="200"/>
      <c r="O43" s="200"/>
      <c r="P43" s="202"/>
      <c r="Q43" s="200"/>
      <c r="R43" s="200"/>
      <c r="S43" s="200"/>
      <c r="T43" s="200"/>
      <c r="U43" s="202"/>
      <c r="V43" s="202"/>
      <c r="W43" s="200"/>
      <c r="X43" s="200"/>
      <c r="Y43" s="200"/>
      <c r="Z43" s="202"/>
      <c r="AA43" s="202"/>
      <c r="AB43" s="202"/>
    </row>
    <row r="44" spans="1:38">
      <c r="A44" s="192" t="s">
        <v>29</v>
      </c>
      <c r="B44" s="193" t="s">
        <v>47</v>
      </c>
      <c r="C44" s="512" t="s">
        <v>48</v>
      </c>
      <c r="D44" s="512"/>
      <c r="E44" s="512"/>
      <c r="F44" s="512"/>
      <c r="G44" s="202"/>
      <c r="H44" s="202"/>
      <c r="I44" s="200"/>
      <c r="J44" s="200"/>
      <c r="K44" s="202"/>
      <c r="L44" s="202"/>
      <c r="M44" s="202"/>
      <c r="N44" s="200"/>
      <c r="O44" s="200"/>
      <c r="P44" s="202"/>
      <c r="Q44" s="200"/>
      <c r="R44" s="200"/>
      <c r="S44" s="200"/>
      <c r="T44" s="200"/>
      <c r="U44" s="202"/>
      <c r="V44" s="202"/>
      <c r="W44" s="200"/>
      <c r="X44" s="200"/>
      <c r="Y44" s="200"/>
      <c r="Z44" s="202"/>
      <c r="AA44" s="202"/>
      <c r="AB44" s="202"/>
    </row>
    <row r="45" spans="1:38">
      <c r="A45" s="192" t="s">
        <v>29</v>
      </c>
      <c r="B45" s="193" t="s">
        <v>49</v>
      </c>
      <c r="C45" s="512" t="s">
        <v>50</v>
      </c>
      <c r="D45" s="512"/>
      <c r="E45" s="512"/>
      <c r="F45" s="512"/>
      <c r="G45" s="202"/>
      <c r="H45" s="202"/>
      <c r="I45" s="200"/>
      <c r="J45" s="200"/>
      <c r="K45" s="202"/>
      <c r="L45" s="202"/>
      <c r="M45" s="202"/>
      <c r="N45" s="200"/>
      <c r="O45" s="200"/>
      <c r="P45" s="202"/>
      <c r="Q45" s="200"/>
      <c r="R45" s="200"/>
      <c r="S45" s="200"/>
      <c r="T45" s="200"/>
      <c r="U45" s="202"/>
      <c r="V45" s="202"/>
      <c r="W45" s="200"/>
      <c r="X45" s="200"/>
      <c r="Y45" s="200"/>
      <c r="Z45" s="202"/>
      <c r="AA45" s="202"/>
      <c r="AB45" s="202"/>
    </row>
    <row r="46" spans="1:38">
      <c r="A46" s="192" t="s">
        <v>29</v>
      </c>
      <c r="B46" s="193" t="s">
        <v>51</v>
      </c>
      <c r="C46" s="512" t="s">
        <v>52</v>
      </c>
      <c r="D46" s="512"/>
      <c r="E46" s="512"/>
      <c r="F46" s="512"/>
      <c r="G46" s="202"/>
      <c r="H46" s="202"/>
      <c r="I46" s="200"/>
      <c r="J46" s="200"/>
      <c r="K46" s="202"/>
      <c r="L46" s="202"/>
      <c r="M46" s="202"/>
      <c r="N46" s="200"/>
      <c r="O46" s="200"/>
      <c r="P46" s="202"/>
      <c r="Q46" s="200"/>
      <c r="R46" s="200"/>
      <c r="S46" s="200"/>
      <c r="T46" s="200"/>
      <c r="U46" s="202"/>
      <c r="V46" s="202"/>
      <c r="W46" s="200"/>
      <c r="X46" s="200"/>
      <c r="Y46" s="200"/>
      <c r="Z46" s="202"/>
      <c r="AA46" s="202"/>
      <c r="AB46" s="202"/>
    </row>
    <row r="47" spans="1:38">
      <c r="A47" s="192" t="s">
        <v>29</v>
      </c>
      <c r="B47" s="193" t="s">
        <v>53</v>
      </c>
      <c r="C47" s="512" t="s">
        <v>54</v>
      </c>
      <c r="D47" s="512"/>
      <c r="E47" s="512"/>
      <c r="F47" s="512"/>
      <c r="G47" s="202"/>
      <c r="H47" s="202"/>
      <c r="I47" s="200"/>
      <c r="J47" s="200"/>
      <c r="K47" s="202"/>
      <c r="L47" s="202"/>
      <c r="M47" s="202"/>
      <c r="N47" s="200"/>
      <c r="O47" s="200"/>
      <c r="P47" s="202"/>
      <c r="Q47" s="200"/>
      <c r="R47" s="200"/>
      <c r="S47" s="200"/>
      <c r="T47" s="200"/>
      <c r="U47" s="202"/>
      <c r="V47" s="202"/>
      <c r="W47" s="200"/>
      <c r="X47" s="200"/>
      <c r="Y47" s="200"/>
      <c r="Z47" s="202"/>
      <c r="AA47" s="202"/>
      <c r="AB47" s="202"/>
    </row>
    <row r="48" spans="1:38">
      <c r="A48" s="192" t="s">
        <v>29</v>
      </c>
      <c r="B48" s="193" t="s">
        <v>55</v>
      </c>
      <c r="C48" s="512" t="s">
        <v>56</v>
      </c>
      <c r="D48" s="512"/>
      <c r="E48" s="512"/>
      <c r="F48" s="512"/>
      <c r="G48" s="202"/>
      <c r="H48" s="202"/>
      <c r="I48" s="200"/>
      <c r="J48" s="200"/>
      <c r="K48" s="202"/>
      <c r="L48" s="202"/>
      <c r="M48" s="202"/>
      <c r="N48" s="200"/>
      <c r="O48" s="200"/>
      <c r="P48" s="202"/>
      <c r="Q48" s="200"/>
      <c r="R48" s="200"/>
      <c r="S48" s="200"/>
      <c r="T48" s="200"/>
      <c r="U48" s="202"/>
      <c r="V48" s="202"/>
      <c r="W48" s="200"/>
      <c r="X48" s="200"/>
      <c r="Y48" s="200"/>
      <c r="Z48" s="202"/>
      <c r="AA48" s="202"/>
      <c r="AB48" s="202"/>
    </row>
    <row r="49" spans="1:29">
      <c r="A49" s="192" t="s">
        <v>29</v>
      </c>
      <c r="B49" s="193" t="s">
        <v>57</v>
      </c>
      <c r="C49" s="512" t="s">
        <v>58</v>
      </c>
      <c r="D49" s="512"/>
      <c r="E49" s="512"/>
      <c r="F49" s="512"/>
      <c r="G49" s="202"/>
      <c r="H49" s="202"/>
      <c r="I49" s="200"/>
      <c r="J49" s="200"/>
      <c r="K49" s="202"/>
      <c r="L49" s="202"/>
      <c r="M49" s="202"/>
      <c r="N49" s="200"/>
      <c r="O49" s="200"/>
      <c r="P49" s="202"/>
      <c r="Q49" s="200"/>
      <c r="R49" s="200"/>
      <c r="S49" s="200"/>
      <c r="T49" s="200"/>
      <c r="U49" s="202"/>
      <c r="V49" s="202"/>
      <c r="W49" s="200"/>
      <c r="X49" s="200"/>
      <c r="Y49" s="200"/>
      <c r="Z49" s="202"/>
      <c r="AA49" s="202"/>
      <c r="AB49" s="202"/>
    </row>
    <row r="50" spans="1:29">
      <c r="A50" s="192" t="s">
        <v>29</v>
      </c>
      <c r="B50" s="193" t="s">
        <v>59</v>
      </c>
      <c r="C50" s="512" t="s">
        <v>60</v>
      </c>
      <c r="D50" s="512"/>
      <c r="E50" s="512"/>
      <c r="F50" s="512"/>
      <c r="G50" s="202"/>
      <c r="H50" s="202"/>
      <c r="I50" s="200"/>
      <c r="J50" s="200"/>
      <c r="K50" s="202"/>
      <c r="L50" s="202"/>
      <c r="M50" s="202"/>
      <c r="N50" s="200"/>
      <c r="O50" s="200"/>
      <c r="P50" s="202"/>
      <c r="Q50" s="200"/>
      <c r="R50" s="200"/>
      <c r="S50" s="200"/>
      <c r="T50" s="200"/>
      <c r="U50" s="202"/>
      <c r="V50" s="202"/>
      <c r="W50" s="200"/>
      <c r="X50" s="200"/>
      <c r="Y50" s="200"/>
      <c r="Z50" s="202"/>
      <c r="AA50" s="202"/>
      <c r="AB50" s="202"/>
    </row>
    <row r="51" spans="1:29">
      <c r="A51" s="192" t="s">
        <v>29</v>
      </c>
      <c r="B51" s="193" t="s">
        <v>61</v>
      </c>
      <c r="C51" s="512" t="s">
        <v>62</v>
      </c>
      <c r="D51" s="512"/>
      <c r="E51" s="512"/>
      <c r="F51" s="512"/>
      <c r="G51" s="202"/>
      <c r="H51" s="202"/>
      <c r="I51" s="200"/>
      <c r="J51" s="200"/>
      <c r="K51" s="202"/>
      <c r="L51" s="202"/>
      <c r="M51" s="202"/>
      <c r="N51" s="200"/>
      <c r="O51" s="200"/>
      <c r="P51" s="202"/>
      <c r="Q51" s="200"/>
      <c r="R51" s="200"/>
      <c r="S51" s="200"/>
      <c r="T51" s="200"/>
      <c r="U51" s="202"/>
      <c r="V51" s="202"/>
      <c r="W51" s="200"/>
      <c r="X51" s="200"/>
      <c r="Y51" s="200"/>
      <c r="Z51" s="202"/>
      <c r="AA51" s="202"/>
      <c r="AB51" s="202"/>
    </row>
    <row r="52" spans="1:29">
      <c r="A52" s="192" t="s">
        <v>29</v>
      </c>
      <c r="B52" s="193" t="s">
        <v>63</v>
      </c>
      <c r="C52" s="512" t="s">
        <v>64</v>
      </c>
      <c r="D52" s="512"/>
      <c r="E52" s="512"/>
      <c r="F52" s="512"/>
      <c r="G52" s="202"/>
      <c r="H52" s="202"/>
      <c r="I52" s="200"/>
      <c r="J52" s="200"/>
      <c r="K52" s="202"/>
      <c r="L52" s="202"/>
      <c r="M52" s="202"/>
      <c r="N52" s="200"/>
      <c r="O52" s="200"/>
      <c r="P52" s="202"/>
      <c r="Q52" s="200"/>
      <c r="R52" s="200"/>
      <c r="S52" s="200"/>
      <c r="T52" s="200"/>
      <c r="U52" s="202"/>
      <c r="V52" s="202"/>
      <c r="W52" s="200"/>
      <c r="X52" s="200"/>
      <c r="Y52" s="200"/>
      <c r="Z52" s="202"/>
      <c r="AA52" s="202"/>
      <c r="AB52" s="202"/>
    </row>
    <row r="53" spans="1:29">
      <c r="A53" s="192" t="s">
        <v>29</v>
      </c>
      <c r="B53" s="193" t="s">
        <v>65</v>
      </c>
      <c r="C53" s="512" t="s">
        <v>66</v>
      </c>
      <c r="D53" s="512"/>
      <c r="E53" s="512"/>
      <c r="F53" s="512"/>
      <c r="G53" s="202"/>
      <c r="H53" s="202"/>
      <c r="I53" s="200"/>
      <c r="J53" s="200"/>
      <c r="K53" s="202"/>
      <c r="L53" s="202"/>
      <c r="M53" s="208"/>
      <c r="N53" s="200"/>
      <c r="O53" s="200"/>
      <c r="P53" s="202"/>
      <c r="Q53" s="200"/>
      <c r="R53" s="200"/>
      <c r="S53" s="200"/>
      <c r="T53" s="200"/>
      <c r="U53" s="202"/>
      <c r="V53" s="202"/>
      <c r="W53" s="200"/>
      <c r="X53" s="200"/>
      <c r="Y53" s="200"/>
      <c r="Z53" s="202"/>
      <c r="AA53" s="202"/>
      <c r="AB53" s="202"/>
    </row>
    <row r="54" spans="1:29">
      <c r="A54" s="192" t="s">
        <v>29</v>
      </c>
      <c r="B54" s="193" t="s">
        <v>67</v>
      </c>
      <c r="C54" s="512" t="s">
        <v>68</v>
      </c>
      <c r="D54" s="512"/>
      <c r="E54" s="512"/>
      <c r="F54" s="512"/>
      <c r="G54" s="202"/>
      <c r="H54" s="202"/>
      <c r="I54" s="200"/>
      <c r="J54" s="200"/>
      <c r="K54" s="202"/>
      <c r="L54" s="202"/>
      <c r="M54" s="202"/>
      <c r="N54" s="200"/>
      <c r="O54" s="200"/>
      <c r="P54" s="202"/>
      <c r="Q54" s="200"/>
      <c r="R54" s="200"/>
      <c r="S54" s="200"/>
      <c r="T54" s="200"/>
      <c r="U54" s="202"/>
      <c r="V54" s="202"/>
      <c r="W54" s="200"/>
      <c r="X54" s="200"/>
      <c r="Y54" s="200"/>
      <c r="Z54" s="202"/>
      <c r="AA54" s="202"/>
      <c r="AB54" s="202"/>
    </row>
    <row r="55" spans="1:29">
      <c r="A55" s="192" t="s">
        <v>29</v>
      </c>
      <c r="B55" s="193" t="s">
        <v>69</v>
      </c>
      <c r="C55" s="512" t="s">
        <v>70</v>
      </c>
      <c r="D55" s="512"/>
      <c r="E55" s="512"/>
      <c r="F55" s="512"/>
      <c r="G55" s="202"/>
      <c r="H55" s="202"/>
      <c r="I55" s="200"/>
      <c r="J55" s="200"/>
      <c r="K55" s="202"/>
      <c r="L55" s="202"/>
      <c r="M55" s="202"/>
      <c r="N55" s="200"/>
      <c r="O55" s="200"/>
      <c r="P55" s="202"/>
      <c r="Q55" s="200"/>
      <c r="R55" s="200"/>
      <c r="S55" s="200"/>
      <c r="T55" s="200"/>
      <c r="U55" s="202"/>
      <c r="V55" s="202"/>
      <c r="W55" s="200"/>
      <c r="X55" s="200"/>
      <c r="Y55" s="200"/>
      <c r="Z55" s="202"/>
      <c r="AA55" s="202"/>
      <c r="AB55" s="202"/>
    </row>
    <row r="56" spans="1:29" ht="20.399999999999999">
      <c r="A56" s="192" t="s">
        <v>29</v>
      </c>
      <c r="B56" s="200" t="s">
        <v>71</v>
      </c>
      <c r="C56" s="512" t="s">
        <v>72</v>
      </c>
      <c r="D56" s="512"/>
      <c r="E56" s="512"/>
      <c r="F56" s="512"/>
      <c r="G56" s="202"/>
      <c r="H56" s="202"/>
      <c r="I56" s="200"/>
      <c r="J56" s="200"/>
      <c r="K56" s="202"/>
      <c r="L56" s="202"/>
      <c r="M56" s="202"/>
      <c r="N56" s="200"/>
      <c r="O56" s="200"/>
      <c r="P56" s="202"/>
      <c r="Q56" s="200"/>
      <c r="R56" s="200"/>
      <c r="S56" s="200"/>
      <c r="T56" s="200"/>
      <c r="U56" s="202"/>
      <c r="V56" s="202"/>
      <c r="W56" s="200"/>
      <c r="X56" s="200"/>
      <c r="Y56" s="200"/>
      <c r="Z56" s="202"/>
      <c r="AA56" s="202"/>
      <c r="AB56" s="202"/>
    </row>
    <row r="57" spans="1:29">
      <c r="A57" s="192" t="s">
        <v>29</v>
      </c>
      <c r="B57" s="193" t="s">
        <v>73</v>
      </c>
      <c r="C57" s="512" t="s">
        <v>74</v>
      </c>
      <c r="D57" s="512"/>
      <c r="E57" s="512"/>
      <c r="F57" s="512"/>
      <c r="G57" s="202"/>
      <c r="H57" s="202"/>
      <c r="I57" s="200"/>
      <c r="J57" s="200"/>
      <c r="K57" s="202"/>
      <c r="L57" s="202"/>
      <c r="M57" s="202"/>
      <c r="N57" s="200"/>
      <c r="O57" s="200"/>
      <c r="P57" s="202"/>
      <c r="Q57" s="200"/>
      <c r="R57" s="200"/>
      <c r="S57" s="200"/>
      <c r="T57" s="200"/>
      <c r="U57" s="202"/>
      <c r="V57" s="202"/>
      <c r="W57" s="200"/>
      <c r="X57" s="200"/>
      <c r="Y57" s="200"/>
      <c r="Z57" s="202"/>
      <c r="AA57" s="202"/>
      <c r="AB57" s="202"/>
    </row>
    <row r="58" spans="1:29">
      <c r="A58" s="192" t="s">
        <v>29</v>
      </c>
      <c r="C58" s="512" t="s">
        <v>75</v>
      </c>
      <c r="D58" s="512"/>
      <c r="E58" s="512"/>
      <c r="F58" s="512"/>
    </row>
    <row r="59" spans="1:29" ht="17.399999999999999">
      <c r="A59" s="192" t="s">
        <v>29</v>
      </c>
      <c r="B59" s="203" t="s">
        <v>76</v>
      </c>
      <c r="C59" s="512" t="s">
        <v>77</v>
      </c>
      <c r="D59" s="512"/>
      <c r="E59" s="512"/>
      <c r="F59" s="512"/>
      <c r="G59" s="191"/>
      <c r="H59" s="191"/>
      <c r="I59" s="193"/>
      <c r="J59" s="193"/>
      <c r="K59" s="191"/>
      <c r="L59" s="191"/>
      <c r="M59" s="191"/>
      <c r="N59" s="193"/>
      <c r="O59" s="193"/>
      <c r="P59" s="191"/>
      <c r="Q59" s="193"/>
      <c r="R59" s="193"/>
      <c r="S59" s="193"/>
      <c r="T59" s="193"/>
      <c r="U59" s="191"/>
      <c r="V59" s="191"/>
      <c r="W59" s="193"/>
      <c r="X59" s="193"/>
      <c r="Y59" s="193"/>
      <c r="Z59" s="191"/>
      <c r="AA59" s="191"/>
      <c r="AB59" s="191"/>
    </row>
    <row r="61" spans="1:29" s="191" customFormat="1">
      <c r="A61" s="204"/>
      <c r="C61" s="191" t="s">
        <v>78</v>
      </c>
      <c r="D61" s="191" t="s">
        <v>7</v>
      </c>
      <c r="E61" s="199">
        <v>5</v>
      </c>
      <c r="F61" s="199">
        <v>5</v>
      </c>
      <c r="G61" s="199">
        <v>5</v>
      </c>
      <c r="H61" s="194">
        <v>5</v>
      </c>
      <c r="I61" s="199">
        <v>7</v>
      </c>
      <c r="J61" s="199">
        <v>7</v>
      </c>
      <c r="K61" s="194">
        <v>16</v>
      </c>
      <c r="L61" s="194">
        <v>16</v>
      </c>
      <c r="M61" s="199">
        <v>16</v>
      </c>
      <c r="N61" s="199">
        <v>16</v>
      </c>
      <c r="O61" s="199">
        <v>16</v>
      </c>
      <c r="P61" s="194">
        <v>29</v>
      </c>
      <c r="Q61" s="199">
        <v>29</v>
      </c>
      <c r="R61" s="199">
        <v>29</v>
      </c>
      <c r="S61" s="199">
        <v>47</v>
      </c>
      <c r="T61" s="199">
        <v>47</v>
      </c>
      <c r="U61" s="194">
        <v>47</v>
      </c>
      <c r="V61" s="194">
        <v>47</v>
      </c>
      <c r="W61" s="209">
        <v>3</v>
      </c>
      <c r="X61" s="199">
        <v>3</v>
      </c>
      <c r="Y61" s="199">
        <v>3</v>
      </c>
      <c r="Z61" s="194">
        <v>3</v>
      </c>
      <c r="AA61" s="194">
        <v>3</v>
      </c>
      <c r="AB61" s="194">
        <v>3</v>
      </c>
      <c r="AC61" s="194">
        <v>3</v>
      </c>
    </row>
    <row r="62" spans="1:29" s="191" customFormat="1">
      <c r="A62" s="204"/>
      <c r="C62" s="191" t="s">
        <v>79</v>
      </c>
      <c r="D62" s="191" t="s">
        <v>80</v>
      </c>
      <c r="E62" s="199">
        <v>160</v>
      </c>
      <c r="F62" s="199">
        <v>165</v>
      </c>
      <c r="G62" s="199">
        <v>170</v>
      </c>
      <c r="H62" s="194">
        <v>175</v>
      </c>
      <c r="I62" s="199">
        <v>170</v>
      </c>
      <c r="J62" s="199">
        <v>160</v>
      </c>
      <c r="K62" s="194">
        <v>140</v>
      </c>
      <c r="L62" s="194">
        <v>160</v>
      </c>
      <c r="M62" s="199">
        <v>150</v>
      </c>
      <c r="N62" s="199">
        <v>170</v>
      </c>
      <c r="O62" s="199">
        <v>180</v>
      </c>
      <c r="P62" s="194">
        <v>100</v>
      </c>
      <c r="Q62" s="199">
        <v>115</v>
      </c>
      <c r="R62" s="199">
        <v>118</v>
      </c>
      <c r="S62" s="199">
        <v>115</v>
      </c>
      <c r="T62" s="199">
        <v>120</v>
      </c>
      <c r="U62" s="194">
        <v>120</v>
      </c>
      <c r="V62" s="194">
        <v>125</v>
      </c>
      <c r="W62" s="209">
        <v>105</v>
      </c>
      <c r="X62" s="199">
        <v>110</v>
      </c>
      <c r="Y62" s="199">
        <v>115</v>
      </c>
      <c r="Z62" s="194">
        <v>120</v>
      </c>
      <c r="AA62" s="194">
        <v>125</v>
      </c>
      <c r="AB62" s="194">
        <v>130</v>
      </c>
      <c r="AC62" s="194">
        <v>135</v>
      </c>
    </row>
    <row r="63" spans="1:29" s="191" customFormat="1">
      <c r="A63" s="204"/>
      <c r="C63" s="191" t="s">
        <v>81</v>
      </c>
      <c r="E63" s="194" t="s">
        <v>82</v>
      </c>
      <c r="F63" s="194" t="s">
        <v>82</v>
      </c>
      <c r="G63" s="194" t="s">
        <v>82</v>
      </c>
      <c r="H63" s="194" t="s">
        <v>82</v>
      </c>
      <c r="I63" s="194" t="s">
        <v>82</v>
      </c>
      <c r="J63" s="194" t="s">
        <v>82</v>
      </c>
      <c r="K63" s="194" t="s">
        <v>82</v>
      </c>
      <c r="L63" s="194" t="s">
        <v>82</v>
      </c>
      <c r="M63" s="194" t="s">
        <v>82</v>
      </c>
      <c r="N63" s="194" t="s">
        <v>82</v>
      </c>
      <c r="O63" s="194" t="s">
        <v>82</v>
      </c>
      <c r="P63" s="194" t="s">
        <v>82</v>
      </c>
      <c r="Q63" s="194" t="s">
        <v>82</v>
      </c>
      <c r="R63" s="194" t="s">
        <v>82</v>
      </c>
      <c r="S63" s="194" t="s">
        <v>82</v>
      </c>
      <c r="T63" s="194" t="s">
        <v>82</v>
      </c>
      <c r="U63" s="194" t="s">
        <v>82</v>
      </c>
      <c r="V63" s="194" t="s">
        <v>82</v>
      </c>
      <c r="W63" s="210" t="s">
        <v>82</v>
      </c>
      <c r="X63" s="194" t="s">
        <v>82</v>
      </c>
      <c r="Y63" s="194" t="s">
        <v>82</v>
      </c>
      <c r="Z63" s="194" t="s">
        <v>82</v>
      </c>
      <c r="AA63" s="194" t="s">
        <v>82</v>
      </c>
      <c r="AB63" s="194" t="s">
        <v>82</v>
      </c>
      <c r="AC63" s="194" t="s">
        <v>82</v>
      </c>
    </row>
    <row r="64" spans="1:29" s="191" customFormat="1">
      <c r="A64" s="204"/>
      <c r="C64" s="191" t="s">
        <v>83</v>
      </c>
      <c r="E64" s="194" t="s">
        <v>84</v>
      </c>
      <c r="F64" s="194" t="s">
        <v>84</v>
      </c>
      <c r="G64" s="194" t="s">
        <v>84</v>
      </c>
      <c r="H64" s="194" t="s">
        <v>84</v>
      </c>
      <c r="I64" s="194" t="s">
        <v>84</v>
      </c>
      <c r="J64" s="194" t="s">
        <v>84</v>
      </c>
      <c r="K64" s="194" t="s">
        <v>84</v>
      </c>
      <c r="L64" s="194" t="s">
        <v>84</v>
      </c>
      <c r="M64" s="194" t="s">
        <v>84</v>
      </c>
      <c r="N64" s="194" t="s">
        <v>84</v>
      </c>
      <c r="O64" s="194" t="s">
        <v>84</v>
      </c>
      <c r="P64" s="194"/>
      <c r="Q64" s="194"/>
      <c r="R64" s="194"/>
      <c r="S64" s="194"/>
      <c r="T64" s="194"/>
      <c r="U64" s="194"/>
      <c r="V64" s="194"/>
      <c r="W64" s="210" t="s">
        <v>84</v>
      </c>
      <c r="X64" s="194" t="s">
        <v>84</v>
      </c>
      <c r="Y64" s="194" t="s">
        <v>84</v>
      </c>
      <c r="Z64" s="194" t="s">
        <v>84</v>
      </c>
      <c r="AA64" s="194" t="s">
        <v>84</v>
      </c>
      <c r="AB64" s="194" t="s">
        <v>84</v>
      </c>
      <c r="AC64" s="194" t="s">
        <v>84</v>
      </c>
    </row>
    <row r="65" spans="1:29" s="191" customFormat="1">
      <c r="A65" s="204"/>
      <c r="C65" s="191" t="s">
        <v>85</v>
      </c>
      <c r="D65" s="191" t="s">
        <v>86</v>
      </c>
      <c r="E65" s="194" t="s">
        <v>84</v>
      </c>
      <c r="F65" s="194" t="s">
        <v>84</v>
      </c>
      <c r="G65" s="194" t="s">
        <v>84</v>
      </c>
      <c r="H65" s="194" t="s">
        <v>84</v>
      </c>
      <c r="I65" s="194" t="s">
        <v>84</v>
      </c>
      <c r="J65" s="194" t="s">
        <v>84</v>
      </c>
      <c r="K65" s="194" t="s">
        <v>84</v>
      </c>
      <c r="L65" s="194" t="s">
        <v>84</v>
      </c>
      <c r="M65" s="194" t="s">
        <v>84</v>
      </c>
      <c r="N65" s="194" t="s">
        <v>84</v>
      </c>
      <c r="O65" s="194" t="s">
        <v>84</v>
      </c>
      <c r="P65" s="194"/>
      <c r="Q65" s="194"/>
      <c r="R65" s="194"/>
      <c r="S65" s="194"/>
      <c r="T65" s="194"/>
      <c r="U65" s="194"/>
      <c r="V65" s="194"/>
      <c r="W65" s="210" t="s">
        <v>84</v>
      </c>
      <c r="X65" s="194" t="s">
        <v>84</v>
      </c>
      <c r="Y65" s="194" t="s">
        <v>84</v>
      </c>
      <c r="Z65" s="194" t="s">
        <v>84</v>
      </c>
      <c r="AA65" s="194" t="s">
        <v>84</v>
      </c>
      <c r="AB65" s="194" t="s">
        <v>84</v>
      </c>
      <c r="AC65" s="194" t="s">
        <v>84</v>
      </c>
    </row>
    <row r="66" spans="1:29" s="191" customFormat="1" ht="17.399999999999999">
      <c r="A66" s="204"/>
      <c r="C66" s="211" t="s">
        <v>76</v>
      </c>
      <c r="E66" s="194">
        <v>0.75</v>
      </c>
      <c r="F66" s="194">
        <v>0.75</v>
      </c>
      <c r="G66" s="194">
        <v>0.75</v>
      </c>
      <c r="H66" s="194">
        <v>0.75</v>
      </c>
      <c r="I66" s="194">
        <v>0.75</v>
      </c>
      <c r="J66" s="194">
        <v>0.75</v>
      </c>
      <c r="K66" s="194">
        <v>0.75</v>
      </c>
      <c r="L66" s="194">
        <v>0.75</v>
      </c>
      <c r="M66" s="194">
        <v>0.75</v>
      </c>
      <c r="N66" s="194">
        <v>0.75</v>
      </c>
      <c r="O66" s="194">
        <v>0.75</v>
      </c>
      <c r="P66" s="194">
        <v>0.75</v>
      </c>
      <c r="Q66" s="194">
        <v>0.75</v>
      </c>
      <c r="R66" s="194">
        <v>0.75</v>
      </c>
      <c r="S66" s="194">
        <v>0.75</v>
      </c>
      <c r="T66" s="194">
        <v>0.75</v>
      </c>
      <c r="U66" s="194">
        <v>0.75</v>
      </c>
      <c r="V66" s="194">
        <v>0.75</v>
      </c>
      <c r="W66" s="210">
        <v>0.75</v>
      </c>
      <c r="X66" s="194">
        <v>0.75</v>
      </c>
      <c r="Y66" s="194">
        <v>0.75</v>
      </c>
      <c r="Z66" s="194">
        <v>0.75</v>
      </c>
      <c r="AA66" s="194">
        <v>0.75</v>
      </c>
      <c r="AB66" s="194">
        <v>0.75</v>
      </c>
      <c r="AC66" s="194">
        <v>0.75</v>
      </c>
    </row>
    <row r="67" spans="1:29" s="191" customFormat="1">
      <c r="A67" s="204"/>
      <c r="C67" s="191" t="s">
        <v>87</v>
      </c>
      <c r="D67" s="191" t="s">
        <v>9</v>
      </c>
      <c r="E67" s="194">
        <v>1075</v>
      </c>
      <c r="F67" s="194">
        <v>1090</v>
      </c>
      <c r="G67" s="194">
        <v>1060</v>
      </c>
      <c r="H67" s="194">
        <v>1030</v>
      </c>
      <c r="I67" s="194">
        <v>1880</v>
      </c>
      <c r="J67" s="194">
        <v>1985</v>
      </c>
      <c r="K67" s="108" t="s">
        <v>88</v>
      </c>
      <c r="L67" s="108">
        <v>2445</v>
      </c>
      <c r="M67" s="108" t="s">
        <v>89</v>
      </c>
      <c r="N67" s="108">
        <v>2455</v>
      </c>
      <c r="O67" s="194">
        <v>2720</v>
      </c>
      <c r="P67" s="194">
        <v>4300</v>
      </c>
      <c r="Q67" s="194">
        <v>4600</v>
      </c>
      <c r="R67" s="194">
        <v>8960</v>
      </c>
      <c r="S67" s="194">
        <v>12050</v>
      </c>
      <c r="T67" s="194">
        <v>13800</v>
      </c>
      <c r="U67" s="194">
        <v>12320</v>
      </c>
      <c r="V67" s="194">
        <v>12395</v>
      </c>
      <c r="W67" s="215">
        <v>1800</v>
      </c>
      <c r="X67" s="108">
        <v>1850</v>
      </c>
      <c r="Y67" s="194">
        <v>2350</v>
      </c>
      <c r="Z67" s="194">
        <v>2645</v>
      </c>
      <c r="AA67" s="194">
        <v>2730</v>
      </c>
      <c r="AB67" s="194">
        <v>4810</v>
      </c>
      <c r="AC67" s="194">
        <v>5375</v>
      </c>
    </row>
    <row r="68" spans="1:29" s="191" customFormat="1">
      <c r="A68" s="204"/>
      <c r="C68" s="191" t="s">
        <v>90</v>
      </c>
      <c r="D68" s="191" t="s">
        <v>9</v>
      </c>
      <c r="E68" s="212">
        <v>0.52</v>
      </c>
      <c r="F68" s="212">
        <v>0.53</v>
      </c>
      <c r="G68" s="212">
        <v>0.54</v>
      </c>
      <c r="H68" s="212">
        <v>0.55000000000000004</v>
      </c>
      <c r="I68" s="213">
        <v>0.52129999999999999</v>
      </c>
      <c r="J68" s="213">
        <v>0.54410000000000003</v>
      </c>
      <c r="K68" s="212">
        <v>0.55000000000000004</v>
      </c>
      <c r="L68" s="212">
        <v>0.56000000000000005</v>
      </c>
      <c r="M68" s="212">
        <v>0.55000000000000004</v>
      </c>
      <c r="N68" s="212">
        <v>0.56000000000000005</v>
      </c>
      <c r="O68" s="212">
        <v>0.55000000000000004</v>
      </c>
      <c r="P68" s="212">
        <v>0.46</v>
      </c>
      <c r="Q68" s="212" t="s">
        <v>91</v>
      </c>
      <c r="R68" s="212">
        <v>0.47</v>
      </c>
      <c r="S68" s="212">
        <v>0.27</v>
      </c>
      <c r="T68" s="212">
        <v>0.28000000000000003</v>
      </c>
      <c r="U68" s="212">
        <v>0.28999999999999998</v>
      </c>
      <c r="V68" s="212">
        <v>0.3</v>
      </c>
      <c r="W68" s="216">
        <v>0.6</v>
      </c>
      <c r="X68" s="212">
        <v>0.62</v>
      </c>
      <c r="Y68" s="212">
        <v>0.64259999999999995</v>
      </c>
      <c r="Z68" s="212">
        <v>0.59</v>
      </c>
      <c r="AA68" s="212">
        <v>0.57999999999999996</v>
      </c>
      <c r="AB68" s="212">
        <v>0.59</v>
      </c>
      <c r="AC68" s="212">
        <v>0.57999999999999996</v>
      </c>
    </row>
    <row r="69" spans="1:29" s="191" customFormat="1">
      <c r="A69" s="204"/>
      <c r="C69" s="191" t="s">
        <v>92</v>
      </c>
      <c r="D69" s="191" t="s">
        <v>9</v>
      </c>
      <c r="E69" s="212">
        <v>0.48</v>
      </c>
      <c r="F69" s="212">
        <v>0.47</v>
      </c>
      <c r="G69" s="212">
        <v>0.46</v>
      </c>
      <c r="H69" s="212">
        <v>0.45</v>
      </c>
      <c r="I69" s="213">
        <v>0.47870000000000001</v>
      </c>
      <c r="J69" s="213">
        <v>0.45590000000000003</v>
      </c>
      <c r="K69" s="212">
        <v>0.45</v>
      </c>
      <c r="L69" s="212">
        <v>0.44</v>
      </c>
      <c r="M69" s="212">
        <v>0.45</v>
      </c>
      <c r="N69" s="212">
        <v>0.44</v>
      </c>
      <c r="O69" s="212">
        <v>0.45</v>
      </c>
      <c r="P69" s="212">
        <v>0.54</v>
      </c>
      <c r="Q69" s="212" t="s">
        <v>93</v>
      </c>
      <c r="R69" s="212">
        <v>0.53</v>
      </c>
      <c r="S69" s="212">
        <v>0.73</v>
      </c>
      <c r="T69" s="212">
        <v>0.72</v>
      </c>
      <c r="U69" s="212">
        <v>0.71</v>
      </c>
      <c r="V69" s="212">
        <v>0.7</v>
      </c>
      <c r="W69" s="216">
        <v>0.4</v>
      </c>
      <c r="X69" s="212">
        <v>0.38</v>
      </c>
      <c r="Y69" s="212">
        <v>0.36</v>
      </c>
      <c r="Z69" s="212">
        <v>0.31</v>
      </c>
      <c r="AA69" s="212">
        <v>0.52</v>
      </c>
      <c r="AB69" s="212">
        <v>0.41</v>
      </c>
      <c r="AC69" s="212">
        <v>0.42</v>
      </c>
    </row>
    <row r="70" spans="1:29" s="191" customFormat="1">
      <c r="A70" s="204"/>
      <c r="C70" s="202" t="s">
        <v>94</v>
      </c>
      <c r="D70" s="191" t="s">
        <v>9</v>
      </c>
      <c r="E70" s="194"/>
      <c r="F70" s="194"/>
      <c r="G70" s="194"/>
      <c r="H70" s="194"/>
      <c r="I70" s="194"/>
      <c r="J70" s="194"/>
      <c r="K70" s="194" t="s">
        <v>95</v>
      </c>
      <c r="L70" s="194" t="s">
        <v>95</v>
      </c>
      <c r="M70" s="194" t="s">
        <v>95</v>
      </c>
      <c r="N70" s="194" t="s">
        <v>95</v>
      </c>
      <c r="O70" s="194" t="s">
        <v>95</v>
      </c>
      <c r="P70" s="194"/>
      <c r="Q70" s="194"/>
      <c r="R70" s="194"/>
      <c r="S70" s="194"/>
      <c r="T70" s="194"/>
      <c r="U70" s="194"/>
      <c r="V70" s="194"/>
      <c r="W70" s="210" t="s">
        <v>95</v>
      </c>
      <c r="X70" s="194" t="s">
        <v>95</v>
      </c>
      <c r="Y70" s="194" t="s">
        <v>95</v>
      </c>
      <c r="Z70" s="194" t="s">
        <v>95</v>
      </c>
      <c r="AA70" s="194" t="s">
        <v>95</v>
      </c>
      <c r="AB70" s="194" t="s">
        <v>95</v>
      </c>
      <c r="AC70" s="194" t="s">
        <v>95</v>
      </c>
    </row>
    <row r="71" spans="1:29" s="191" customFormat="1">
      <c r="A71" s="204"/>
      <c r="C71" s="191" t="s">
        <v>96</v>
      </c>
      <c r="D71" s="191" t="s">
        <v>9</v>
      </c>
      <c r="E71" s="194">
        <v>1550</v>
      </c>
      <c r="F71" s="194">
        <v>1540</v>
      </c>
      <c r="G71" s="194">
        <v>1528</v>
      </c>
      <c r="H71" s="194">
        <v>1498</v>
      </c>
      <c r="I71" s="194">
        <v>2510</v>
      </c>
      <c r="J71" s="194">
        <v>2605</v>
      </c>
      <c r="K71" s="108">
        <v>3250</v>
      </c>
      <c r="L71" s="108">
        <v>3500</v>
      </c>
      <c r="M71" s="108">
        <v>3300</v>
      </c>
      <c r="N71" s="108">
        <v>3730</v>
      </c>
      <c r="O71" s="194">
        <v>4000</v>
      </c>
      <c r="P71" s="194"/>
      <c r="Q71" s="194"/>
      <c r="R71" s="194"/>
      <c r="S71" s="194"/>
      <c r="T71" s="194"/>
      <c r="U71" s="194"/>
      <c r="V71" s="194"/>
      <c r="W71" s="210">
        <v>3550</v>
      </c>
      <c r="X71" s="194">
        <v>4750</v>
      </c>
      <c r="Y71" s="108">
        <v>7000</v>
      </c>
      <c r="Z71" s="194">
        <v>8850</v>
      </c>
      <c r="AA71" s="194">
        <v>9500</v>
      </c>
      <c r="AB71" s="194">
        <v>15100</v>
      </c>
      <c r="AC71" s="194">
        <v>15100</v>
      </c>
    </row>
    <row r="72" spans="1:29" s="191" customFormat="1">
      <c r="A72" s="204"/>
      <c r="C72" s="191" t="s">
        <v>97</v>
      </c>
      <c r="D72" s="191" t="s">
        <v>9</v>
      </c>
      <c r="E72" s="212">
        <v>0.52</v>
      </c>
      <c r="F72" s="212">
        <v>0.53</v>
      </c>
      <c r="G72" s="212">
        <v>0.54</v>
      </c>
      <c r="H72" s="212">
        <v>0.55000000000000004</v>
      </c>
      <c r="I72" s="213">
        <v>0.52129999999999999</v>
      </c>
      <c r="J72" s="213">
        <v>0.54410000000000003</v>
      </c>
      <c r="K72" s="212">
        <v>0.55000000000000004</v>
      </c>
      <c r="L72" s="212">
        <v>0.56000000000000005</v>
      </c>
      <c r="M72" s="212">
        <v>0.55000000000000004</v>
      </c>
      <c r="N72" s="212">
        <v>0.56000000000000005</v>
      </c>
      <c r="O72" s="212">
        <v>0.55000000000000004</v>
      </c>
      <c r="P72" s="212" t="s">
        <v>98</v>
      </c>
      <c r="Q72" s="212" t="s">
        <v>99</v>
      </c>
      <c r="R72" s="212" t="s">
        <v>100</v>
      </c>
      <c r="S72" s="212">
        <v>0.31</v>
      </c>
      <c r="T72" s="212">
        <v>0.32</v>
      </c>
      <c r="U72" s="212">
        <v>0.32</v>
      </c>
      <c r="V72" s="212">
        <v>0.31</v>
      </c>
      <c r="W72" s="216">
        <v>0.28000000000000003</v>
      </c>
      <c r="X72" s="212">
        <v>0.28999999999999998</v>
      </c>
      <c r="Y72" s="212">
        <v>0.3</v>
      </c>
      <c r="Z72" s="212">
        <v>0.28000000000000003</v>
      </c>
      <c r="AA72" s="212">
        <v>0.28999999999999998</v>
      </c>
      <c r="AB72" s="212">
        <v>0.3</v>
      </c>
      <c r="AC72" s="212">
        <v>0.32</v>
      </c>
    </row>
    <row r="73" spans="1:29" s="191" customFormat="1">
      <c r="A73" s="204"/>
      <c r="C73" s="191" t="s">
        <v>101</v>
      </c>
      <c r="D73" s="191" t="s">
        <v>9</v>
      </c>
      <c r="E73" s="212">
        <v>0.48</v>
      </c>
      <c r="F73" s="212">
        <v>0.47</v>
      </c>
      <c r="G73" s="212">
        <v>0.46</v>
      </c>
      <c r="H73" s="212">
        <v>0.45</v>
      </c>
      <c r="I73" s="213">
        <v>0.47870000000000001</v>
      </c>
      <c r="J73" s="213">
        <v>0.45590000000000003</v>
      </c>
      <c r="K73" s="212">
        <v>0.45</v>
      </c>
      <c r="L73" s="212">
        <v>0.44</v>
      </c>
      <c r="M73" s="212">
        <v>0.45</v>
      </c>
      <c r="N73" s="212">
        <v>0.44</v>
      </c>
      <c r="O73" s="212">
        <v>0.45</v>
      </c>
      <c r="P73" s="212" t="s">
        <v>102</v>
      </c>
      <c r="Q73" s="212" t="s">
        <v>103</v>
      </c>
      <c r="R73" s="212" t="s">
        <v>104</v>
      </c>
      <c r="S73" s="212">
        <v>0.69</v>
      </c>
      <c r="T73" s="212">
        <v>0.68</v>
      </c>
      <c r="U73" s="212">
        <v>0.68</v>
      </c>
      <c r="V73" s="212">
        <v>0.69</v>
      </c>
      <c r="W73" s="216">
        <v>0.72</v>
      </c>
      <c r="X73" s="212">
        <v>0.71</v>
      </c>
      <c r="Y73" s="212">
        <v>0.7</v>
      </c>
      <c r="Z73" s="212">
        <v>0.72</v>
      </c>
      <c r="AA73" s="212">
        <v>0.77</v>
      </c>
      <c r="AB73" s="212">
        <v>0.7</v>
      </c>
      <c r="AC73" s="212">
        <v>0.68</v>
      </c>
    </row>
    <row r="74" spans="1:29" s="191" customFormat="1">
      <c r="A74" s="204"/>
      <c r="C74" s="191" t="s">
        <v>105</v>
      </c>
      <c r="D74" s="191" t="s">
        <v>106</v>
      </c>
      <c r="E74" s="199" t="s">
        <v>107</v>
      </c>
      <c r="F74" s="199" t="s">
        <v>108</v>
      </c>
      <c r="G74" s="199" t="s">
        <v>109</v>
      </c>
      <c r="H74" s="194" t="s">
        <v>110</v>
      </c>
      <c r="I74" s="199" t="s">
        <v>111</v>
      </c>
      <c r="J74" s="199" t="s">
        <v>111</v>
      </c>
      <c r="K74" s="194" t="s">
        <v>112</v>
      </c>
      <c r="L74" s="194" t="s">
        <v>113</v>
      </c>
      <c r="M74" s="199" t="s">
        <v>114</v>
      </c>
      <c r="N74" s="199" t="s">
        <v>115</v>
      </c>
      <c r="O74" s="199" t="s">
        <v>116</v>
      </c>
      <c r="P74" s="194" t="s">
        <v>117</v>
      </c>
      <c r="Q74" s="199" t="s">
        <v>118</v>
      </c>
      <c r="R74" s="199" t="s">
        <v>119</v>
      </c>
      <c r="S74" s="199" t="s">
        <v>120</v>
      </c>
      <c r="T74" s="199" t="s">
        <v>121</v>
      </c>
      <c r="U74" s="194" t="s">
        <v>122</v>
      </c>
      <c r="V74" s="194" t="s">
        <v>123</v>
      </c>
      <c r="W74" s="209" t="s">
        <v>124</v>
      </c>
      <c r="X74" s="199" t="s">
        <v>125</v>
      </c>
      <c r="Y74" s="199" t="s">
        <v>126</v>
      </c>
      <c r="Z74" s="194" t="s">
        <v>126</v>
      </c>
      <c r="AA74" s="194" t="s">
        <v>127</v>
      </c>
      <c r="AB74" s="194" t="s">
        <v>128</v>
      </c>
      <c r="AC74" s="194" t="s">
        <v>129</v>
      </c>
    </row>
    <row r="75" spans="1:29" s="191" customFormat="1">
      <c r="A75" s="204"/>
      <c r="C75" s="191" t="s">
        <v>130</v>
      </c>
      <c r="D75" s="191" t="s">
        <v>106</v>
      </c>
      <c r="E75" s="194">
        <v>2550</v>
      </c>
      <c r="F75" s="194">
        <v>2600</v>
      </c>
      <c r="G75" s="194">
        <v>2570</v>
      </c>
      <c r="H75" s="194">
        <v>2570</v>
      </c>
      <c r="I75" s="194">
        <v>2745</v>
      </c>
      <c r="J75" s="194">
        <v>2745</v>
      </c>
      <c r="K75" s="194">
        <v>3110</v>
      </c>
      <c r="L75" s="194">
        <v>3550</v>
      </c>
      <c r="M75" s="194"/>
      <c r="N75" s="194">
        <v>3750</v>
      </c>
      <c r="O75" s="194">
        <v>3670</v>
      </c>
      <c r="P75" s="194">
        <v>4085</v>
      </c>
      <c r="Q75" s="194">
        <v>4085</v>
      </c>
      <c r="R75" s="194">
        <v>4300</v>
      </c>
      <c r="S75" s="194">
        <v>6150</v>
      </c>
      <c r="T75" s="194">
        <v>6150</v>
      </c>
      <c r="U75" s="194">
        <v>6120</v>
      </c>
      <c r="V75" s="194">
        <v>6120</v>
      </c>
      <c r="W75" s="210">
        <v>2750</v>
      </c>
      <c r="X75" s="194">
        <v>3360</v>
      </c>
      <c r="Y75" s="194">
        <v>3845</v>
      </c>
      <c r="Z75" s="194">
        <v>4175</v>
      </c>
      <c r="AA75" s="194">
        <v>4475</v>
      </c>
      <c r="AB75" s="194">
        <v>5550</v>
      </c>
      <c r="AC75" s="194">
        <v>6160</v>
      </c>
    </row>
    <row r="76" spans="1:29" s="191" customFormat="1">
      <c r="A76" s="204"/>
      <c r="C76" s="191" t="s">
        <v>131</v>
      </c>
      <c r="D76" s="191" t="s">
        <v>106</v>
      </c>
      <c r="E76" s="194" t="s">
        <v>132</v>
      </c>
      <c r="F76" s="194" t="s">
        <v>133</v>
      </c>
      <c r="G76" s="194" t="s">
        <v>132</v>
      </c>
      <c r="H76" s="194" t="s">
        <v>133</v>
      </c>
      <c r="I76" s="194" t="s">
        <v>134</v>
      </c>
      <c r="J76" s="194" t="s">
        <v>134</v>
      </c>
      <c r="K76" s="194" t="s">
        <v>135</v>
      </c>
      <c r="L76" s="194" t="s">
        <v>136</v>
      </c>
      <c r="M76" s="194" t="s">
        <v>135</v>
      </c>
      <c r="N76" s="194" t="s">
        <v>137</v>
      </c>
      <c r="O76" s="194" t="s">
        <v>138</v>
      </c>
      <c r="P76" s="194" t="s">
        <v>139</v>
      </c>
      <c r="Q76" s="194" t="s">
        <v>140</v>
      </c>
      <c r="R76" s="194" t="s">
        <v>141</v>
      </c>
      <c r="S76" s="194" t="s">
        <v>142</v>
      </c>
      <c r="T76" s="194" t="s">
        <v>143</v>
      </c>
      <c r="U76" s="194" t="s">
        <v>144</v>
      </c>
      <c r="V76" s="194" t="s">
        <v>145</v>
      </c>
      <c r="W76" s="210" t="s">
        <v>146</v>
      </c>
      <c r="X76" s="194" t="s">
        <v>146</v>
      </c>
      <c r="Y76" s="194" t="s">
        <v>147</v>
      </c>
      <c r="Z76" s="194" t="s">
        <v>148</v>
      </c>
      <c r="AA76" s="194" t="s">
        <v>148</v>
      </c>
      <c r="AB76" s="194" t="s">
        <v>149</v>
      </c>
      <c r="AC76" s="194" t="s">
        <v>150</v>
      </c>
    </row>
    <row r="77" spans="1:29" s="191" customFormat="1">
      <c r="A77" s="204"/>
      <c r="C77" s="191" t="s">
        <v>151</v>
      </c>
      <c r="D77" s="191" t="s">
        <v>152</v>
      </c>
      <c r="E77" s="194" t="s">
        <v>95</v>
      </c>
      <c r="F77" s="194" t="s">
        <v>95</v>
      </c>
      <c r="G77" s="194" t="s">
        <v>95</v>
      </c>
      <c r="H77" s="194" t="s">
        <v>95</v>
      </c>
      <c r="I77" s="194" t="s">
        <v>95</v>
      </c>
      <c r="J77" s="194" t="s">
        <v>95</v>
      </c>
      <c r="K77" s="194" t="s">
        <v>95</v>
      </c>
      <c r="L77" s="194" t="s">
        <v>95</v>
      </c>
      <c r="M77" s="194" t="s">
        <v>95</v>
      </c>
      <c r="N77" s="194" t="s">
        <v>95</v>
      </c>
      <c r="O77" s="194" t="s">
        <v>95</v>
      </c>
      <c r="P77" s="194"/>
      <c r="Q77" s="194"/>
      <c r="R77" s="194"/>
      <c r="S77" s="194"/>
      <c r="T77" s="194"/>
      <c r="U77" s="194"/>
      <c r="V77" s="194"/>
      <c r="W77" s="210" t="s">
        <v>95</v>
      </c>
      <c r="X77" s="194" t="s">
        <v>95</v>
      </c>
      <c r="Y77" s="194" t="s">
        <v>95</v>
      </c>
      <c r="Z77" s="194" t="s">
        <v>95</v>
      </c>
      <c r="AA77" s="194" t="s">
        <v>95</v>
      </c>
      <c r="AB77" s="194" t="s">
        <v>95</v>
      </c>
      <c r="AC77" s="194" t="s">
        <v>95</v>
      </c>
    </row>
    <row r="78" spans="1:29" s="191" customFormat="1">
      <c r="A78" s="204"/>
      <c r="C78" s="191" t="s">
        <v>153</v>
      </c>
      <c r="D78" s="191" t="s">
        <v>154</v>
      </c>
      <c r="E78" s="194" t="s">
        <v>155</v>
      </c>
      <c r="F78" s="194" t="s">
        <v>155</v>
      </c>
      <c r="G78" s="194" t="s">
        <v>155</v>
      </c>
      <c r="H78" s="194" t="s">
        <v>155</v>
      </c>
      <c r="I78" s="194" t="s">
        <v>155</v>
      </c>
      <c r="J78" s="194" t="s">
        <v>155</v>
      </c>
      <c r="K78" s="194" t="s">
        <v>155</v>
      </c>
      <c r="L78" s="194" t="s">
        <v>155</v>
      </c>
      <c r="M78" s="194" t="s">
        <v>155</v>
      </c>
      <c r="N78" s="194" t="s">
        <v>155</v>
      </c>
      <c r="O78" s="194" t="s">
        <v>155</v>
      </c>
      <c r="P78" s="194" t="s">
        <v>156</v>
      </c>
      <c r="Q78" s="194" t="s">
        <v>156</v>
      </c>
      <c r="R78" s="194" t="s">
        <v>156</v>
      </c>
      <c r="S78" s="194" t="s">
        <v>156</v>
      </c>
      <c r="T78" s="194" t="s">
        <v>156</v>
      </c>
      <c r="U78" s="194" t="s">
        <v>156</v>
      </c>
      <c r="V78" s="194" t="s">
        <v>156</v>
      </c>
      <c r="W78" s="210" t="s">
        <v>157</v>
      </c>
      <c r="X78" s="194" t="s">
        <v>157</v>
      </c>
      <c r="Y78" s="194" t="s">
        <v>157</v>
      </c>
      <c r="Z78" s="194" t="s">
        <v>157</v>
      </c>
      <c r="AA78" s="194" t="s">
        <v>157</v>
      </c>
      <c r="AB78" s="194" t="s">
        <v>157</v>
      </c>
      <c r="AC78" s="194" t="s">
        <v>157</v>
      </c>
    </row>
    <row r="79" spans="1:29" s="191" customFormat="1">
      <c r="A79" s="204"/>
      <c r="C79" s="191" t="s">
        <v>158</v>
      </c>
      <c r="E79" s="194">
        <v>0.93</v>
      </c>
      <c r="F79" s="194">
        <v>0.93</v>
      </c>
      <c r="G79" s="194">
        <v>0.93</v>
      </c>
      <c r="H79" s="194">
        <v>0.93</v>
      </c>
      <c r="I79" s="194">
        <v>0.93</v>
      </c>
      <c r="J79" s="194">
        <v>0.93</v>
      </c>
      <c r="K79" s="194">
        <v>0.89</v>
      </c>
      <c r="L79" s="194">
        <v>0.89</v>
      </c>
      <c r="M79" s="194">
        <v>0.89</v>
      </c>
      <c r="N79" s="194">
        <v>0.89</v>
      </c>
      <c r="O79" s="194">
        <v>0.89</v>
      </c>
      <c r="P79" s="194">
        <v>0.89</v>
      </c>
      <c r="Q79" s="194">
        <v>0.89</v>
      </c>
      <c r="R79" s="194">
        <v>0.89</v>
      </c>
      <c r="S79" s="194">
        <v>0.89</v>
      </c>
      <c r="T79" s="194">
        <v>0.89</v>
      </c>
      <c r="U79" s="194">
        <v>0.89</v>
      </c>
      <c r="V79" s="194">
        <v>0.89</v>
      </c>
      <c r="W79" s="210">
        <v>0.89</v>
      </c>
      <c r="X79" s="194">
        <v>0.89</v>
      </c>
      <c r="Y79" s="194">
        <v>0.89</v>
      </c>
      <c r="Z79" s="194">
        <v>0.89</v>
      </c>
      <c r="AA79" s="194">
        <v>0.89</v>
      </c>
      <c r="AB79" s="194">
        <v>0.89</v>
      </c>
      <c r="AC79" s="194">
        <v>0.89</v>
      </c>
    </row>
    <row r="80" spans="1:29" s="191" customFormat="1">
      <c r="A80" s="204"/>
      <c r="C80" s="191" t="s">
        <v>159</v>
      </c>
      <c r="D80" s="191" t="s">
        <v>160</v>
      </c>
      <c r="E80" s="194" t="s">
        <v>95</v>
      </c>
      <c r="F80" s="194" t="s">
        <v>95</v>
      </c>
      <c r="G80" s="194" t="s">
        <v>95</v>
      </c>
      <c r="H80" s="194" t="s">
        <v>95</v>
      </c>
      <c r="I80" s="194" t="s">
        <v>95</v>
      </c>
      <c r="J80" s="194" t="s">
        <v>95</v>
      </c>
      <c r="K80" s="194" t="s">
        <v>95</v>
      </c>
      <c r="L80" s="194" t="s">
        <v>95</v>
      </c>
      <c r="M80" s="194" t="s">
        <v>95</v>
      </c>
      <c r="N80" s="194" t="s">
        <v>95</v>
      </c>
      <c r="O80" s="194" t="s">
        <v>95</v>
      </c>
      <c r="P80" s="194"/>
      <c r="Q80" s="194"/>
      <c r="R80" s="194"/>
      <c r="S80" s="194"/>
      <c r="T80" s="194"/>
      <c r="U80" s="194"/>
      <c r="V80" s="194"/>
      <c r="W80" s="210" t="s">
        <v>95</v>
      </c>
      <c r="X80" s="194" t="s">
        <v>95</v>
      </c>
      <c r="Y80" s="194" t="s">
        <v>95</v>
      </c>
      <c r="Z80" s="194" t="s">
        <v>95</v>
      </c>
      <c r="AA80" s="194" t="s">
        <v>95</v>
      </c>
      <c r="AB80" s="194" t="s">
        <v>95</v>
      </c>
      <c r="AC80" s="194" t="s">
        <v>95</v>
      </c>
    </row>
    <row r="81" spans="1:29" s="191" customFormat="1">
      <c r="A81" s="204"/>
      <c r="C81" s="191" t="s">
        <v>161</v>
      </c>
      <c r="D81" s="191" t="s">
        <v>162</v>
      </c>
      <c r="E81" s="194" t="s">
        <v>95</v>
      </c>
      <c r="F81" s="194" t="s">
        <v>95</v>
      </c>
      <c r="G81" s="194" t="s">
        <v>95</v>
      </c>
      <c r="H81" s="194" t="s">
        <v>95</v>
      </c>
      <c r="I81" s="194" t="s">
        <v>95</v>
      </c>
      <c r="J81" s="194" t="s">
        <v>95</v>
      </c>
      <c r="K81" s="194" t="s">
        <v>95</v>
      </c>
      <c r="L81" s="194" t="s">
        <v>95</v>
      </c>
      <c r="M81" s="194" t="s">
        <v>95</v>
      </c>
      <c r="N81" s="194" t="s">
        <v>95</v>
      </c>
      <c r="O81" s="194" t="s">
        <v>95</v>
      </c>
      <c r="P81" s="194"/>
      <c r="Q81" s="194"/>
      <c r="R81" s="194"/>
      <c r="S81" s="194"/>
      <c r="T81" s="194"/>
      <c r="U81" s="194"/>
      <c r="V81" s="194"/>
      <c r="W81" s="210" t="s">
        <v>95</v>
      </c>
      <c r="X81" s="194" t="s">
        <v>95</v>
      </c>
      <c r="Y81" s="194" t="s">
        <v>95</v>
      </c>
      <c r="Z81" s="194" t="s">
        <v>95</v>
      </c>
      <c r="AA81" s="194" t="s">
        <v>95</v>
      </c>
      <c r="AB81" s="194" t="s">
        <v>95</v>
      </c>
      <c r="AC81" s="194" t="s">
        <v>95</v>
      </c>
    </row>
    <row r="82" spans="1:29" s="191" customFormat="1">
      <c r="A82" s="204"/>
      <c r="C82" s="191" t="s">
        <v>163</v>
      </c>
      <c r="D82" s="194" t="s">
        <v>164</v>
      </c>
      <c r="E82" s="194" t="s">
        <v>165</v>
      </c>
      <c r="F82" s="194" t="s">
        <v>166</v>
      </c>
      <c r="G82" s="194" t="s">
        <v>167</v>
      </c>
      <c r="H82" s="194" t="s">
        <v>167</v>
      </c>
      <c r="I82" s="194" t="s">
        <v>168</v>
      </c>
      <c r="J82" s="194" t="s">
        <v>169</v>
      </c>
      <c r="K82" s="194" t="s">
        <v>170</v>
      </c>
      <c r="L82" s="194" t="s">
        <v>171</v>
      </c>
      <c r="M82" s="194" t="s">
        <v>172</v>
      </c>
      <c r="N82" s="194" t="s">
        <v>173</v>
      </c>
      <c r="O82" s="194" t="s">
        <v>174</v>
      </c>
      <c r="P82" s="194" t="s">
        <v>175</v>
      </c>
      <c r="Q82" s="194" t="s">
        <v>176</v>
      </c>
      <c r="R82" s="194" t="s">
        <v>177</v>
      </c>
      <c r="S82" s="194" t="s">
        <v>178</v>
      </c>
      <c r="T82" s="194" t="s">
        <v>179</v>
      </c>
      <c r="U82" s="194" t="s">
        <v>180</v>
      </c>
      <c r="V82" s="194" t="s">
        <v>181</v>
      </c>
      <c r="W82" s="210" t="s">
        <v>182</v>
      </c>
      <c r="X82" s="194" t="s">
        <v>182</v>
      </c>
      <c r="Y82" s="194" t="s">
        <v>183</v>
      </c>
      <c r="Z82" s="194" t="s">
        <v>184</v>
      </c>
      <c r="AA82" s="194" t="s">
        <v>185</v>
      </c>
      <c r="AB82" s="194" t="s">
        <v>186</v>
      </c>
      <c r="AC82" s="194" t="s">
        <v>187</v>
      </c>
    </row>
    <row r="83" spans="1:29" s="191" customFormat="1">
      <c r="A83" s="204"/>
      <c r="C83" s="191" t="s">
        <v>188</v>
      </c>
      <c r="E83" s="194" t="s">
        <v>189</v>
      </c>
      <c r="F83" s="194" t="s">
        <v>189</v>
      </c>
      <c r="G83" s="194" t="s">
        <v>189</v>
      </c>
      <c r="H83" s="194" t="s">
        <v>189</v>
      </c>
      <c r="I83" s="194" t="s">
        <v>189</v>
      </c>
      <c r="J83" s="194" t="s">
        <v>190</v>
      </c>
      <c r="K83" s="194" t="s">
        <v>190</v>
      </c>
      <c r="L83" s="194" t="s">
        <v>190</v>
      </c>
      <c r="M83" s="194" t="s">
        <v>191</v>
      </c>
      <c r="N83" s="194" t="s">
        <v>190</v>
      </c>
      <c r="O83" s="194" t="s">
        <v>190</v>
      </c>
      <c r="P83" s="194" t="s">
        <v>190</v>
      </c>
      <c r="Q83" s="194"/>
      <c r="R83" s="194" t="s">
        <v>190</v>
      </c>
      <c r="S83" s="194" t="s">
        <v>190</v>
      </c>
      <c r="T83" s="194" t="s">
        <v>190</v>
      </c>
      <c r="U83" s="194" t="s">
        <v>190</v>
      </c>
      <c r="V83" s="194" t="s">
        <v>190</v>
      </c>
      <c r="W83" s="210" t="s">
        <v>190</v>
      </c>
      <c r="X83" s="194" t="s">
        <v>190</v>
      </c>
      <c r="Y83" s="194" t="s">
        <v>190</v>
      </c>
      <c r="Z83" s="194" t="s">
        <v>190</v>
      </c>
      <c r="AA83" s="194" t="s">
        <v>190</v>
      </c>
      <c r="AB83" s="194" t="s">
        <v>190</v>
      </c>
      <c r="AC83" s="194" t="s">
        <v>190</v>
      </c>
    </row>
    <row r="84" spans="1:29" s="191" customFormat="1">
      <c r="A84" s="204"/>
      <c r="C84" s="191" t="s">
        <v>192</v>
      </c>
      <c r="E84" s="194" t="s">
        <v>193</v>
      </c>
      <c r="F84" s="194" t="s">
        <v>193</v>
      </c>
      <c r="G84" s="194" t="s">
        <v>193</v>
      </c>
      <c r="H84" s="194" t="s">
        <v>193</v>
      </c>
      <c r="I84" s="194" t="s">
        <v>193</v>
      </c>
      <c r="J84" s="194" t="s">
        <v>193</v>
      </c>
      <c r="K84" s="194" t="s">
        <v>194</v>
      </c>
      <c r="L84" s="194" t="s">
        <v>194</v>
      </c>
      <c r="M84" s="194" t="s">
        <v>194</v>
      </c>
      <c r="N84" s="194" t="s">
        <v>194</v>
      </c>
      <c r="O84" s="194" t="s">
        <v>194</v>
      </c>
      <c r="P84" s="194" t="s">
        <v>194</v>
      </c>
      <c r="Q84" s="194" t="s">
        <v>194</v>
      </c>
      <c r="R84" s="194" t="s">
        <v>194</v>
      </c>
      <c r="S84" s="194" t="s">
        <v>194</v>
      </c>
      <c r="T84" s="194" t="s">
        <v>194</v>
      </c>
      <c r="U84" s="194" t="s">
        <v>194</v>
      </c>
      <c r="V84" s="194" t="s">
        <v>194</v>
      </c>
      <c r="W84" s="210" t="s">
        <v>194</v>
      </c>
      <c r="X84" s="194" t="s">
        <v>194</v>
      </c>
      <c r="Y84" s="194" t="s">
        <v>194</v>
      </c>
      <c r="Z84" s="194" t="s">
        <v>194</v>
      </c>
      <c r="AA84" s="194" t="s">
        <v>194</v>
      </c>
      <c r="AB84" s="194" t="s">
        <v>194</v>
      </c>
      <c r="AC84" s="194" t="s">
        <v>194</v>
      </c>
    </row>
    <row r="85" spans="1:29" s="191" customFormat="1">
      <c r="A85" s="204"/>
      <c r="C85" s="191" t="s">
        <v>195</v>
      </c>
      <c r="E85" s="194" t="s">
        <v>196</v>
      </c>
      <c r="F85" s="194" t="s">
        <v>196</v>
      </c>
      <c r="G85" s="194" t="s">
        <v>196</v>
      </c>
      <c r="H85" s="194" t="s">
        <v>196</v>
      </c>
      <c r="I85" s="194" t="s">
        <v>196</v>
      </c>
      <c r="J85" s="194" t="s">
        <v>196</v>
      </c>
      <c r="K85" s="194" t="s">
        <v>197</v>
      </c>
      <c r="L85" s="194" t="s">
        <v>197</v>
      </c>
      <c r="M85" s="194" t="s">
        <v>197</v>
      </c>
      <c r="N85" s="194" t="s">
        <v>196</v>
      </c>
      <c r="O85" s="194" t="s">
        <v>198</v>
      </c>
      <c r="P85" s="194" t="s">
        <v>199</v>
      </c>
      <c r="Q85" s="194" t="s">
        <v>197</v>
      </c>
      <c r="R85" s="194" t="s">
        <v>196</v>
      </c>
      <c r="S85" s="194" t="s">
        <v>197</v>
      </c>
      <c r="T85" s="194" t="s">
        <v>196</v>
      </c>
      <c r="U85" s="194" t="s">
        <v>197</v>
      </c>
      <c r="V85" s="194" t="s">
        <v>196</v>
      </c>
      <c r="W85" s="210" t="s">
        <v>197</v>
      </c>
      <c r="X85" s="194" t="s">
        <v>197</v>
      </c>
      <c r="Y85" s="194" t="s">
        <v>197</v>
      </c>
      <c r="Z85" s="194" t="s">
        <v>196</v>
      </c>
      <c r="AA85" s="194" t="s">
        <v>196</v>
      </c>
      <c r="AB85" s="194" t="s">
        <v>200</v>
      </c>
      <c r="AC85" s="194" t="s">
        <v>200</v>
      </c>
    </row>
    <row r="86" spans="1:29" s="191" customFormat="1">
      <c r="A86" s="204"/>
      <c r="C86" s="191" t="s">
        <v>201</v>
      </c>
      <c r="E86" s="194" t="s">
        <v>202</v>
      </c>
      <c r="F86" s="194" t="s">
        <v>203</v>
      </c>
      <c r="G86" s="194" t="s">
        <v>204</v>
      </c>
      <c r="H86" s="194" t="s">
        <v>204</v>
      </c>
      <c r="I86" s="194" t="s">
        <v>205</v>
      </c>
      <c r="J86" s="194" t="s">
        <v>205</v>
      </c>
      <c r="K86" s="194" t="s">
        <v>206</v>
      </c>
      <c r="L86" s="194" t="s">
        <v>207</v>
      </c>
      <c r="M86" s="194" t="s">
        <v>208</v>
      </c>
      <c r="N86" s="194" t="s">
        <v>209</v>
      </c>
      <c r="O86" s="194" t="s">
        <v>210</v>
      </c>
      <c r="P86" s="194" t="s">
        <v>211</v>
      </c>
      <c r="Q86" s="194" t="s">
        <v>212</v>
      </c>
      <c r="R86" s="194" t="s">
        <v>213</v>
      </c>
      <c r="S86" s="194" t="s">
        <v>214</v>
      </c>
      <c r="T86" s="194" t="s">
        <v>214</v>
      </c>
      <c r="U86" s="194" t="s">
        <v>214</v>
      </c>
      <c r="V86" s="194" t="s">
        <v>215</v>
      </c>
      <c r="W86" s="210" t="s">
        <v>216</v>
      </c>
      <c r="X86" s="194" t="s">
        <v>216</v>
      </c>
      <c r="Y86" s="194" t="s">
        <v>217</v>
      </c>
      <c r="Z86" s="194" t="s">
        <v>218</v>
      </c>
      <c r="AA86" s="194" t="s">
        <v>218</v>
      </c>
      <c r="AB86" s="194" t="s">
        <v>219</v>
      </c>
      <c r="AC86" s="194" t="s">
        <v>219</v>
      </c>
    </row>
    <row r="87" spans="1:29" s="191" customFormat="1">
      <c r="A87" s="204"/>
      <c r="C87" s="202" t="s">
        <v>220</v>
      </c>
      <c r="D87" s="202"/>
      <c r="E87" s="194"/>
      <c r="F87" s="194"/>
      <c r="G87" s="194"/>
      <c r="H87" s="194"/>
      <c r="I87" s="214" t="s">
        <v>221</v>
      </c>
      <c r="J87" s="194"/>
      <c r="K87" s="202"/>
      <c r="L87" s="202"/>
      <c r="M87" s="214" t="s">
        <v>222</v>
      </c>
      <c r="N87" s="214" t="s">
        <v>223</v>
      </c>
      <c r="O87" s="194">
        <v>3.9169999999999998</v>
      </c>
      <c r="P87" s="214" t="s">
        <v>224</v>
      </c>
      <c r="Q87" s="214" t="s">
        <v>225</v>
      </c>
      <c r="R87" s="214" t="s">
        <v>226</v>
      </c>
      <c r="S87" s="217" t="s">
        <v>227</v>
      </c>
      <c r="T87" s="217" t="s">
        <v>228</v>
      </c>
      <c r="U87" s="194"/>
      <c r="V87" s="194"/>
      <c r="W87" s="194"/>
      <c r="X87" s="194"/>
      <c r="Y87" s="194"/>
      <c r="Z87" s="194"/>
      <c r="AA87" s="194"/>
      <c r="AB87" s="194"/>
      <c r="AC87" s="194"/>
    </row>
    <row r="88" spans="1:29" s="191" customFormat="1">
      <c r="A88" s="204"/>
      <c r="E88" s="194"/>
      <c r="F88" s="194"/>
      <c r="G88" s="194"/>
      <c r="H88" s="194"/>
      <c r="I88" s="214" t="s">
        <v>229</v>
      </c>
      <c r="J88" s="194"/>
      <c r="K88" s="194"/>
      <c r="L88" s="194"/>
      <c r="M88" s="214" t="s">
        <v>230</v>
      </c>
      <c r="N88" s="214" t="s">
        <v>231</v>
      </c>
      <c r="O88" s="194"/>
      <c r="P88" s="194"/>
      <c r="Q88" s="194"/>
      <c r="R88" s="194"/>
      <c r="S88" s="194"/>
      <c r="T88" s="194"/>
      <c r="U88" s="194"/>
      <c r="V88" s="194"/>
      <c r="W88" s="194"/>
      <c r="X88" s="194"/>
      <c r="Y88" s="194"/>
      <c r="Z88" s="194"/>
      <c r="AA88" s="194"/>
      <c r="AB88" s="194"/>
      <c r="AC88" s="194"/>
    </row>
  </sheetData>
  <mergeCells count="50">
    <mergeCell ref="A1:F1"/>
    <mergeCell ref="D2:E2"/>
    <mergeCell ref="C10:D10"/>
    <mergeCell ref="C11:D11"/>
    <mergeCell ref="C12:D12"/>
    <mergeCell ref="C13:D13"/>
    <mergeCell ref="E13:F13"/>
    <mergeCell ref="A15:F15"/>
    <mergeCell ref="B16:F16"/>
    <mergeCell ref="B17:F17"/>
    <mergeCell ref="C18:F18"/>
    <mergeCell ref="C19:F19"/>
    <mergeCell ref="C20:F20"/>
    <mergeCell ref="C21:F21"/>
    <mergeCell ref="B22:F22"/>
    <mergeCell ref="B23:F23"/>
    <mergeCell ref="B24:F24"/>
    <mergeCell ref="B25:F25"/>
    <mergeCell ref="B26:F26"/>
    <mergeCell ref="C27:F27"/>
    <mergeCell ref="B28:F28"/>
    <mergeCell ref="A31:F31"/>
    <mergeCell ref="C32:F32"/>
    <mergeCell ref="C33:F33"/>
    <mergeCell ref="C34:F34"/>
    <mergeCell ref="D43:F43"/>
    <mergeCell ref="C44:F44"/>
    <mergeCell ref="C45:F45"/>
    <mergeCell ref="C46:F46"/>
    <mergeCell ref="C35:F35"/>
    <mergeCell ref="C36:F36"/>
    <mergeCell ref="D38:F38"/>
    <mergeCell ref="D39:F39"/>
    <mergeCell ref="C40:F40"/>
    <mergeCell ref="C57:F57"/>
    <mergeCell ref="C58:F58"/>
    <mergeCell ref="C59:F59"/>
    <mergeCell ref="A2:A3"/>
    <mergeCell ref="B2:C3"/>
    <mergeCell ref="C52:F52"/>
    <mergeCell ref="C53:F53"/>
    <mergeCell ref="C54:F54"/>
    <mergeCell ref="C55:F55"/>
    <mergeCell ref="C56:F56"/>
    <mergeCell ref="C47:F47"/>
    <mergeCell ref="C48:F48"/>
    <mergeCell ref="C49:F49"/>
    <mergeCell ref="C50:F50"/>
    <mergeCell ref="C51:F51"/>
    <mergeCell ref="D42:F42"/>
  </mergeCells>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9"/>
  <sheetViews>
    <sheetView topLeftCell="A52" workbookViewId="0">
      <selection activeCell="R29" sqref="R29"/>
    </sheetView>
  </sheetViews>
  <sheetFormatPr defaultColWidth="9" defaultRowHeight="13.8"/>
  <cols>
    <col min="1" max="1" width="2.3984375" customWidth="1"/>
    <col min="2" max="2" width="7" customWidth="1"/>
    <col min="3" max="3" width="11.69921875" customWidth="1"/>
    <col min="4" max="4" width="5.69921875" customWidth="1"/>
    <col min="5" max="5" width="7.8984375" customWidth="1"/>
    <col min="6" max="6" width="7.69921875" customWidth="1"/>
    <col min="7" max="13" width="1.3984375" customWidth="1"/>
    <col min="14" max="14" width="19.69921875" customWidth="1"/>
  </cols>
  <sheetData>
    <row r="1" spans="1:14">
      <c r="A1" s="533" t="s">
        <v>232</v>
      </c>
      <c r="B1" s="533"/>
      <c r="C1" s="533"/>
      <c r="D1" s="533"/>
      <c r="E1" s="533"/>
      <c r="F1" s="533"/>
      <c r="G1" s="533"/>
      <c r="H1" s="533"/>
      <c r="I1" s="533"/>
      <c r="J1" s="533"/>
      <c r="K1" s="533"/>
      <c r="L1" s="533"/>
      <c r="M1" s="533"/>
    </row>
    <row r="2" spans="1:14">
      <c r="A2" s="177"/>
      <c r="B2" s="534" t="s">
        <v>233</v>
      </c>
      <c r="C2" s="534"/>
      <c r="D2" s="534"/>
      <c r="E2" s="534"/>
      <c r="F2" s="534"/>
      <c r="G2" s="534"/>
      <c r="H2" s="534"/>
      <c r="I2" s="534"/>
      <c r="J2" s="534"/>
      <c r="K2" s="534"/>
      <c r="L2" s="534"/>
      <c r="M2" s="534"/>
    </row>
    <row r="3" spans="1:14">
      <c r="A3" s="177"/>
      <c r="B3" s="534" t="s">
        <v>234</v>
      </c>
      <c r="C3" s="534"/>
      <c r="D3" s="534"/>
      <c r="E3" s="534"/>
      <c r="F3" s="534"/>
      <c r="G3" s="534"/>
      <c r="H3" s="534"/>
      <c r="I3" s="534"/>
      <c r="J3" s="534"/>
      <c r="K3" s="534"/>
      <c r="L3" s="534"/>
      <c r="M3" s="534"/>
    </row>
    <row r="4" spans="1:14">
      <c r="A4" s="535" t="s">
        <v>235</v>
      </c>
      <c r="B4" s="535"/>
      <c r="C4" s="535"/>
      <c r="D4" s="535"/>
      <c r="E4" s="535"/>
      <c r="F4" s="535"/>
      <c r="G4" s="535"/>
      <c r="H4" s="535"/>
      <c r="I4" s="535"/>
      <c r="J4" s="535"/>
      <c r="K4" s="187"/>
    </row>
    <row r="5" spans="1:14">
      <c r="A5" s="536" t="s">
        <v>236</v>
      </c>
      <c r="B5" s="536"/>
      <c r="C5" s="536"/>
      <c r="D5" s="534" t="s">
        <v>237</v>
      </c>
      <c r="E5" s="534"/>
      <c r="F5" s="534"/>
      <c r="G5" s="534"/>
      <c r="H5" s="534"/>
      <c r="I5" s="534"/>
      <c r="J5" s="534"/>
      <c r="K5" s="534"/>
      <c r="L5" s="534"/>
      <c r="M5" s="534"/>
    </row>
    <row r="6" spans="1:14">
      <c r="A6" s="528" t="s">
        <v>238</v>
      </c>
      <c r="B6" s="528"/>
      <c r="C6" s="528"/>
      <c r="D6" s="528"/>
      <c r="E6" s="528"/>
      <c r="F6" s="528"/>
      <c r="G6" s="528"/>
      <c r="H6" s="528"/>
      <c r="I6" s="528"/>
      <c r="J6" s="528"/>
      <c r="K6" s="528"/>
      <c r="L6" s="528"/>
      <c r="M6" s="528"/>
    </row>
    <row r="7" spans="1:14">
      <c r="A7" s="178" t="s">
        <v>239</v>
      </c>
      <c r="B7" s="178" t="s">
        <v>240</v>
      </c>
      <c r="C7" s="529" t="s">
        <v>241</v>
      </c>
      <c r="D7" s="530"/>
      <c r="E7" s="178" t="s">
        <v>242</v>
      </c>
      <c r="F7" s="178" t="s">
        <v>243</v>
      </c>
      <c r="G7" s="178" t="s">
        <v>244</v>
      </c>
      <c r="H7" s="178" t="s">
        <v>244</v>
      </c>
      <c r="I7" s="178" t="s">
        <v>244</v>
      </c>
      <c r="J7" s="178" t="s">
        <v>244</v>
      </c>
      <c r="K7" s="178" t="s">
        <v>244</v>
      </c>
      <c r="L7" s="178" t="s">
        <v>244</v>
      </c>
      <c r="M7" s="178" t="s">
        <v>244</v>
      </c>
      <c r="N7" s="178" t="s">
        <v>245</v>
      </c>
    </row>
    <row r="8" spans="1:14">
      <c r="A8" s="178">
        <v>1</v>
      </c>
      <c r="B8" s="179">
        <v>62130110</v>
      </c>
      <c r="C8" s="180" t="s">
        <v>246</v>
      </c>
      <c r="D8" s="181" t="s">
        <v>247</v>
      </c>
      <c r="E8" s="182" t="s">
        <v>248</v>
      </c>
      <c r="F8" s="183" t="s">
        <v>249</v>
      </c>
      <c r="G8" s="184" t="s">
        <v>250</v>
      </c>
      <c r="H8" s="184" t="s">
        <v>250</v>
      </c>
      <c r="I8" s="184"/>
      <c r="J8" s="184"/>
      <c r="K8" s="184"/>
      <c r="L8" s="184"/>
      <c r="M8" s="184"/>
      <c r="N8" s="188" t="s">
        <v>251</v>
      </c>
    </row>
    <row r="9" spans="1:14">
      <c r="A9" s="178">
        <v>2</v>
      </c>
      <c r="B9" s="179">
        <v>62130334</v>
      </c>
      <c r="C9" s="180" t="s">
        <v>252</v>
      </c>
      <c r="D9" s="181" t="s">
        <v>253</v>
      </c>
      <c r="E9" s="182" t="s">
        <v>254</v>
      </c>
      <c r="F9" s="183" t="s">
        <v>249</v>
      </c>
      <c r="G9" s="184"/>
      <c r="H9" s="184" t="s">
        <v>250</v>
      </c>
      <c r="I9" s="184"/>
      <c r="J9" s="184"/>
      <c r="K9" s="184"/>
      <c r="L9" s="184"/>
      <c r="M9" s="184"/>
      <c r="N9" s="188" t="s">
        <v>255</v>
      </c>
    </row>
    <row r="10" spans="1:14">
      <c r="A10" s="178">
        <v>3</v>
      </c>
      <c r="B10" s="179">
        <v>62132975</v>
      </c>
      <c r="C10" s="180" t="s">
        <v>256</v>
      </c>
      <c r="D10" s="181" t="s">
        <v>253</v>
      </c>
      <c r="E10" s="182" t="s">
        <v>257</v>
      </c>
      <c r="F10" s="183" t="s">
        <v>249</v>
      </c>
      <c r="G10" s="184"/>
      <c r="H10" s="184" t="s">
        <v>258</v>
      </c>
      <c r="I10" s="184"/>
      <c r="J10" s="184"/>
      <c r="K10" s="184"/>
      <c r="L10" s="184"/>
      <c r="M10" s="184"/>
      <c r="N10" s="188" t="s">
        <v>259</v>
      </c>
    </row>
    <row r="11" spans="1:14">
      <c r="A11" s="178">
        <v>4</v>
      </c>
      <c r="B11" s="179">
        <v>62130198</v>
      </c>
      <c r="C11" s="180" t="s">
        <v>260</v>
      </c>
      <c r="D11" s="181" t="s">
        <v>261</v>
      </c>
      <c r="E11" s="182" t="s">
        <v>262</v>
      </c>
      <c r="F11" s="183" t="s">
        <v>249</v>
      </c>
      <c r="G11" s="184" t="s">
        <v>258</v>
      </c>
      <c r="H11" s="184"/>
      <c r="I11" s="184"/>
      <c r="J11" s="184"/>
      <c r="K11" s="184"/>
      <c r="L11" s="184"/>
      <c r="M11" s="184"/>
      <c r="N11" s="188" t="s">
        <v>263</v>
      </c>
    </row>
    <row r="12" spans="1:14">
      <c r="A12" s="178">
        <v>5</v>
      </c>
      <c r="B12" s="179">
        <v>62132956</v>
      </c>
      <c r="C12" s="180" t="s">
        <v>264</v>
      </c>
      <c r="D12" s="181" t="s">
        <v>265</v>
      </c>
      <c r="E12" s="182" t="s">
        <v>266</v>
      </c>
      <c r="F12" s="183" t="s">
        <v>249</v>
      </c>
      <c r="G12" s="184"/>
      <c r="H12" s="184"/>
      <c r="I12" s="184"/>
      <c r="J12" s="184"/>
      <c r="K12" s="184"/>
      <c r="L12" s="184"/>
      <c r="M12" s="184"/>
      <c r="N12" s="188" t="s">
        <v>267</v>
      </c>
    </row>
    <row r="13" spans="1:14">
      <c r="A13" s="178">
        <v>6</v>
      </c>
      <c r="B13" s="179">
        <v>62130239</v>
      </c>
      <c r="C13" s="180" t="s">
        <v>268</v>
      </c>
      <c r="D13" s="181" t="s">
        <v>269</v>
      </c>
      <c r="E13" s="182" t="s">
        <v>270</v>
      </c>
      <c r="F13" s="183" t="s">
        <v>249</v>
      </c>
      <c r="G13" s="184" t="s">
        <v>250</v>
      </c>
      <c r="H13" s="184" t="s">
        <v>258</v>
      </c>
      <c r="I13" s="184"/>
      <c r="J13" s="184"/>
      <c r="K13" s="184"/>
      <c r="L13" s="184"/>
      <c r="M13" s="184"/>
      <c r="N13" s="188" t="s">
        <v>271</v>
      </c>
    </row>
    <row r="14" spans="1:14">
      <c r="A14" s="178">
        <v>7</v>
      </c>
      <c r="B14" s="179">
        <v>62130290</v>
      </c>
      <c r="C14" s="180" t="s">
        <v>272</v>
      </c>
      <c r="D14" s="181" t="s">
        <v>273</v>
      </c>
      <c r="E14" s="182" t="s">
        <v>274</v>
      </c>
      <c r="F14" s="183" t="s">
        <v>249</v>
      </c>
      <c r="G14" s="184" t="s">
        <v>250</v>
      </c>
      <c r="H14" s="184" t="s">
        <v>258</v>
      </c>
      <c r="I14" s="184"/>
      <c r="J14" s="184"/>
      <c r="K14" s="184"/>
      <c r="L14" s="184"/>
      <c r="M14" s="184"/>
      <c r="N14" s="188" t="s">
        <v>275</v>
      </c>
    </row>
    <row r="15" spans="1:14">
      <c r="A15" s="178">
        <v>8</v>
      </c>
      <c r="B15" s="179">
        <v>62130443</v>
      </c>
      <c r="C15" s="180" t="s">
        <v>276</v>
      </c>
      <c r="D15" s="181" t="s">
        <v>277</v>
      </c>
      <c r="E15" s="182" t="s">
        <v>278</v>
      </c>
      <c r="F15" s="183" t="s">
        <v>249</v>
      </c>
      <c r="G15" s="184" t="s">
        <v>250</v>
      </c>
      <c r="H15" s="184" t="s">
        <v>258</v>
      </c>
      <c r="I15" s="184"/>
      <c r="J15" s="184"/>
      <c r="K15" s="184"/>
      <c r="L15" s="184"/>
      <c r="M15" s="184"/>
      <c r="N15" s="188" t="s">
        <v>279</v>
      </c>
    </row>
    <row r="16" spans="1:14">
      <c r="A16" s="178">
        <v>9</v>
      </c>
      <c r="B16" s="179">
        <v>62130550</v>
      </c>
      <c r="C16" s="180" t="s">
        <v>280</v>
      </c>
      <c r="D16" s="181" t="s">
        <v>281</v>
      </c>
      <c r="E16" s="182" t="s">
        <v>282</v>
      </c>
      <c r="F16" s="183" t="s">
        <v>283</v>
      </c>
      <c r="G16" s="184" t="s">
        <v>250</v>
      </c>
      <c r="H16" s="184" t="s">
        <v>258</v>
      </c>
      <c r="I16" s="184"/>
      <c r="J16" s="184"/>
      <c r="K16" s="184"/>
      <c r="L16" s="184"/>
      <c r="M16" s="184"/>
      <c r="N16" s="188" t="s">
        <v>284</v>
      </c>
    </row>
    <row r="17" spans="1:18">
      <c r="A17" s="178">
        <v>10</v>
      </c>
      <c r="B17" s="179">
        <v>62130554</v>
      </c>
      <c r="C17" s="180" t="s">
        <v>285</v>
      </c>
      <c r="D17" s="181" t="s">
        <v>286</v>
      </c>
      <c r="E17" s="182" t="s">
        <v>287</v>
      </c>
      <c r="F17" s="183" t="s">
        <v>249</v>
      </c>
      <c r="G17" s="184" t="s">
        <v>250</v>
      </c>
      <c r="H17" s="184"/>
      <c r="I17" s="184"/>
      <c r="J17" s="184"/>
      <c r="K17" s="184"/>
      <c r="L17" s="184"/>
      <c r="M17" s="184"/>
      <c r="N17" s="188" t="s">
        <v>288</v>
      </c>
    </row>
    <row r="18" spans="1:18">
      <c r="A18" s="178">
        <v>11</v>
      </c>
      <c r="B18" s="179">
        <v>62130650</v>
      </c>
      <c r="C18" s="180" t="s">
        <v>289</v>
      </c>
      <c r="D18" s="181" t="s">
        <v>290</v>
      </c>
      <c r="E18" s="182" t="s">
        <v>291</v>
      </c>
      <c r="F18" s="183" t="s">
        <v>249</v>
      </c>
      <c r="G18" s="184" t="s">
        <v>250</v>
      </c>
      <c r="H18" s="184"/>
      <c r="I18" s="184"/>
      <c r="J18" s="184"/>
      <c r="K18" s="184"/>
      <c r="L18" s="184"/>
      <c r="M18" s="184"/>
      <c r="N18" s="188" t="s">
        <v>292</v>
      </c>
    </row>
    <row r="19" spans="1:18">
      <c r="A19" s="178">
        <v>12</v>
      </c>
      <c r="B19" s="179">
        <v>62130739</v>
      </c>
      <c r="C19" s="180" t="s">
        <v>293</v>
      </c>
      <c r="D19" s="181" t="s">
        <v>294</v>
      </c>
      <c r="E19" s="182" t="s">
        <v>295</v>
      </c>
      <c r="F19" s="183" t="s">
        <v>249</v>
      </c>
      <c r="G19" s="184" t="s">
        <v>250</v>
      </c>
      <c r="H19" s="184"/>
      <c r="I19" s="184"/>
      <c r="J19" s="184"/>
      <c r="K19" s="184"/>
      <c r="L19" s="184"/>
      <c r="M19" s="184"/>
      <c r="N19" s="188" t="s">
        <v>296</v>
      </c>
    </row>
    <row r="20" spans="1:18">
      <c r="A20" s="178">
        <v>13</v>
      </c>
      <c r="B20" s="179">
        <v>62130756</v>
      </c>
      <c r="C20" s="180" t="s">
        <v>297</v>
      </c>
      <c r="D20" s="181" t="s">
        <v>294</v>
      </c>
      <c r="E20" s="182" t="s">
        <v>298</v>
      </c>
      <c r="F20" s="183" t="s">
        <v>249</v>
      </c>
      <c r="G20" s="184"/>
      <c r="H20" s="184"/>
      <c r="I20" s="184"/>
      <c r="J20" s="184"/>
      <c r="K20" s="184"/>
      <c r="L20" s="184"/>
      <c r="M20" s="184"/>
      <c r="N20" s="188" t="s">
        <v>299</v>
      </c>
    </row>
    <row r="21" spans="1:18">
      <c r="A21" s="178">
        <v>14</v>
      </c>
      <c r="B21" s="179">
        <v>62130769</v>
      </c>
      <c r="C21" s="180" t="s">
        <v>300</v>
      </c>
      <c r="D21" s="181" t="s">
        <v>294</v>
      </c>
      <c r="E21" s="182" t="s">
        <v>301</v>
      </c>
      <c r="F21" s="183" t="s">
        <v>249</v>
      </c>
      <c r="G21" s="184"/>
      <c r="H21" s="184"/>
      <c r="I21" s="184"/>
      <c r="J21" s="184"/>
      <c r="K21" s="184"/>
      <c r="L21" s="184"/>
      <c r="M21" s="184"/>
      <c r="N21" s="188" t="s">
        <v>302</v>
      </c>
    </row>
    <row r="22" spans="1:18">
      <c r="A22" s="178">
        <v>15</v>
      </c>
      <c r="B22" s="179">
        <v>62130816</v>
      </c>
      <c r="C22" s="180" t="s">
        <v>303</v>
      </c>
      <c r="D22" s="181" t="s">
        <v>304</v>
      </c>
      <c r="E22" s="182" t="s">
        <v>305</v>
      </c>
      <c r="F22" s="183" t="s">
        <v>249</v>
      </c>
      <c r="G22" s="184" t="s">
        <v>250</v>
      </c>
      <c r="H22" s="184" t="s">
        <v>258</v>
      </c>
      <c r="I22" s="184"/>
      <c r="J22" s="184"/>
      <c r="K22" s="184"/>
      <c r="L22" s="184"/>
      <c r="M22" s="184"/>
      <c r="N22" s="188" t="s">
        <v>306</v>
      </c>
    </row>
    <row r="23" spans="1:18">
      <c r="A23" s="178">
        <v>16</v>
      </c>
      <c r="B23" s="179">
        <v>62133083</v>
      </c>
      <c r="C23" s="180" t="s">
        <v>307</v>
      </c>
      <c r="D23" s="181" t="s">
        <v>308</v>
      </c>
      <c r="E23" s="182" t="s">
        <v>309</v>
      </c>
      <c r="F23" s="183" t="s">
        <v>249</v>
      </c>
      <c r="G23" s="184" t="s">
        <v>258</v>
      </c>
      <c r="H23" s="184" t="s">
        <v>250</v>
      </c>
      <c r="I23" s="184"/>
      <c r="J23" s="184"/>
      <c r="K23" s="184"/>
      <c r="L23" s="184"/>
      <c r="M23" s="184"/>
      <c r="N23" s="188" t="s">
        <v>310</v>
      </c>
    </row>
    <row r="24" spans="1:18">
      <c r="A24" s="178">
        <v>17</v>
      </c>
      <c r="B24" s="179">
        <v>62131012</v>
      </c>
      <c r="C24" s="180" t="s">
        <v>311</v>
      </c>
      <c r="D24" s="181" t="s">
        <v>312</v>
      </c>
      <c r="E24" s="182" t="s">
        <v>313</v>
      </c>
      <c r="F24" s="183" t="s">
        <v>249</v>
      </c>
      <c r="G24" s="184" t="s">
        <v>250</v>
      </c>
      <c r="H24" s="184"/>
      <c r="I24" s="184"/>
      <c r="J24" s="184"/>
      <c r="K24" s="184"/>
      <c r="L24" s="184"/>
      <c r="M24" s="184"/>
      <c r="N24" s="188" t="s">
        <v>314</v>
      </c>
      <c r="R24" t="s">
        <v>315</v>
      </c>
    </row>
    <row r="25" spans="1:18">
      <c r="A25" s="178">
        <v>18</v>
      </c>
      <c r="B25" s="179">
        <v>62131031</v>
      </c>
      <c r="C25" s="180" t="s">
        <v>316</v>
      </c>
      <c r="D25" s="181" t="s">
        <v>317</v>
      </c>
      <c r="E25" s="182" t="s">
        <v>318</v>
      </c>
      <c r="F25" s="183" t="s">
        <v>249</v>
      </c>
      <c r="G25" s="184" t="s">
        <v>250</v>
      </c>
      <c r="H25" s="184"/>
      <c r="I25" s="184"/>
      <c r="J25" s="184"/>
      <c r="K25" s="184"/>
      <c r="L25" s="184"/>
      <c r="M25" s="184"/>
      <c r="N25" s="188" t="s">
        <v>319</v>
      </c>
    </row>
    <row r="26" spans="1:18">
      <c r="A26" s="178">
        <v>19</v>
      </c>
      <c r="B26" s="179">
        <v>62131050</v>
      </c>
      <c r="C26" s="180" t="s">
        <v>320</v>
      </c>
      <c r="D26" s="181" t="s">
        <v>321</v>
      </c>
      <c r="E26" s="182" t="s">
        <v>322</v>
      </c>
      <c r="F26" s="183" t="s">
        <v>249</v>
      </c>
      <c r="G26" s="184" t="s">
        <v>258</v>
      </c>
      <c r="H26" s="184"/>
      <c r="I26" s="184"/>
      <c r="J26" s="184"/>
      <c r="K26" s="184"/>
      <c r="L26" s="184"/>
      <c r="M26" s="184"/>
      <c r="N26" s="188" t="s">
        <v>323</v>
      </c>
    </row>
    <row r="27" spans="1:18">
      <c r="A27" s="178">
        <v>20</v>
      </c>
      <c r="B27" s="179">
        <v>62131056</v>
      </c>
      <c r="C27" s="180" t="s">
        <v>324</v>
      </c>
      <c r="D27" s="181" t="s">
        <v>325</v>
      </c>
      <c r="E27" s="182" t="s">
        <v>326</v>
      </c>
      <c r="F27" s="183" t="s">
        <v>249</v>
      </c>
      <c r="G27" s="184" t="s">
        <v>258</v>
      </c>
      <c r="H27" s="184"/>
      <c r="I27" s="184"/>
      <c r="J27" s="184"/>
      <c r="K27" s="184"/>
      <c r="L27" s="184"/>
      <c r="M27" s="184"/>
      <c r="N27" s="188" t="s">
        <v>327</v>
      </c>
    </row>
    <row r="28" spans="1:18">
      <c r="A28" s="178">
        <v>21</v>
      </c>
      <c r="B28" s="179">
        <v>62131272</v>
      </c>
      <c r="C28" s="180" t="s">
        <v>328</v>
      </c>
      <c r="D28" s="181" t="s">
        <v>329</v>
      </c>
      <c r="E28" s="182" t="s">
        <v>330</v>
      </c>
      <c r="F28" s="183" t="s">
        <v>249</v>
      </c>
      <c r="G28" s="184"/>
      <c r="H28" s="184"/>
      <c r="I28" s="184"/>
      <c r="J28" s="184"/>
      <c r="K28" s="184"/>
      <c r="L28" s="184"/>
      <c r="M28" s="184"/>
      <c r="N28" s="188" t="s">
        <v>331</v>
      </c>
    </row>
    <row r="29" spans="1:18">
      <c r="A29" s="178">
        <v>22</v>
      </c>
      <c r="B29" s="179">
        <v>62133150</v>
      </c>
      <c r="C29" s="180" t="s">
        <v>332</v>
      </c>
      <c r="D29" s="181" t="s">
        <v>333</v>
      </c>
      <c r="E29" s="182" t="s">
        <v>334</v>
      </c>
      <c r="F29" s="183" t="s">
        <v>249</v>
      </c>
      <c r="G29" s="184"/>
      <c r="H29" s="184"/>
      <c r="I29" s="184"/>
      <c r="J29" s="184"/>
      <c r="K29" s="184"/>
      <c r="L29" s="184"/>
      <c r="M29" s="184"/>
      <c r="N29" s="188" t="s">
        <v>335</v>
      </c>
    </row>
    <row r="30" spans="1:18">
      <c r="A30" s="178">
        <v>23</v>
      </c>
      <c r="B30" s="179">
        <v>62131377</v>
      </c>
      <c r="C30" s="180" t="s">
        <v>336</v>
      </c>
      <c r="D30" s="181" t="s">
        <v>337</v>
      </c>
      <c r="E30" s="182" t="s">
        <v>338</v>
      </c>
      <c r="F30" s="183" t="s">
        <v>249</v>
      </c>
      <c r="G30" s="184" t="s">
        <v>258</v>
      </c>
      <c r="H30" s="184"/>
      <c r="I30" s="184"/>
      <c r="J30" s="184"/>
      <c r="K30" s="184"/>
      <c r="L30" s="184"/>
      <c r="M30" s="184"/>
      <c r="N30" s="188" t="s">
        <v>339</v>
      </c>
    </row>
    <row r="31" spans="1:18">
      <c r="A31" s="178">
        <v>24</v>
      </c>
      <c r="B31" s="179">
        <v>62132906</v>
      </c>
      <c r="C31" s="180" t="s">
        <v>340</v>
      </c>
      <c r="D31" s="181" t="s">
        <v>341</v>
      </c>
      <c r="E31" s="182" t="s">
        <v>254</v>
      </c>
      <c r="F31" s="183" t="s">
        <v>249</v>
      </c>
      <c r="G31" s="184" t="s">
        <v>250</v>
      </c>
      <c r="H31" s="184"/>
      <c r="I31" s="184"/>
      <c r="J31" s="184"/>
      <c r="K31" s="184"/>
      <c r="L31" s="184"/>
      <c r="M31" s="184"/>
      <c r="N31" s="188" t="s">
        <v>342</v>
      </c>
    </row>
    <row r="32" spans="1:18">
      <c r="A32" s="178">
        <v>25</v>
      </c>
      <c r="B32" s="179">
        <v>62131530</v>
      </c>
      <c r="C32" s="180" t="s">
        <v>343</v>
      </c>
      <c r="D32" s="181" t="s">
        <v>344</v>
      </c>
      <c r="E32" s="182" t="s">
        <v>345</v>
      </c>
      <c r="F32" s="183" t="s">
        <v>249</v>
      </c>
      <c r="G32" s="184" t="s">
        <v>250</v>
      </c>
      <c r="H32" s="184"/>
      <c r="I32" s="184"/>
      <c r="J32" s="184"/>
      <c r="K32" s="184"/>
      <c r="L32" s="184"/>
      <c r="M32" s="184"/>
      <c r="N32" s="188" t="s">
        <v>346</v>
      </c>
    </row>
    <row r="33" spans="1:14">
      <c r="A33" s="178">
        <v>26</v>
      </c>
      <c r="B33" s="179">
        <v>62131546</v>
      </c>
      <c r="C33" s="180" t="s">
        <v>347</v>
      </c>
      <c r="D33" s="181" t="s">
        <v>348</v>
      </c>
      <c r="E33" s="182" t="s">
        <v>349</v>
      </c>
      <c r="F33" s="183" t="s">
        <v>249</v>
      </c>
      <c r="G33" s="184"/>
      <c r="H33" s="184"/>
      <c r="I33" s="184"/>
      <c r="J33" s="184"/>
      <c r="K33" s="184"/>
      <c r="L33" s="184"/>
      <c r="M33" s="184"/>
      <c r="N33" s="188" t="s">
        <v>350</v>
      </c>
    </row>
    <row r="34" spans="1:14">
      <c r="A34" s="178">
        <v>27</v>
      </c>
      <c r="B34" s="179">
        <v>62133188</v>
      </c>
      <c r="C34" s="180" t="s">
        <v>351</v>
      </c>
      <c r="D34" s="181" t="s">
        <v>352</v>
      </c>
      <c r="E34" s="182" t="s">
        <v>353</v>
      </c>
      <c r="F34" s="183" t="s">
        <v>249</v>
      </c>
      <c r="G34" s="184"/>
      <c r="H34" s="184"/>
      <c r="I34" s="184"/>
      <c r="J34" s="184"/>
      <c r="K34" s="184"/>
      <c r="L34" s="184"/>
      <c r="M34" s="184"/>
      <c r="N34" s="188" t="s">
        <v>354</v>
      </c>
    </row>
    <row r="35" spans="1:14">
      <c r="A35" s="178">
        <v>28</v>
      </c>
      <c r="B35" s="179">
        <v>62139091</v>
      </c>
      <c r="C35" s="180" t="s">
        <v>355</v>
      </c>
      <c r="D35" s="181" t="s">
        <v>352</v>
      </c>
      <c r="E35" s="182" t="s">
        <v>356</v>
      </c>
      <c r="F35" s="183" t="s">
        <v>249</v>
      </c>
      <c r="G35" s="184"/>
      <c r="H35" s="184"/>
      <c r="I35" s="184"/>
      <c r="J35" s="184"/>
      <c r="K35" s="184"/>
      <c r="L35" s="184"/>
      <c r="M35" s="184"/>
      <c r="N35" s="188" t="s">
        <v>357</v>
      </c>
    </row>
    <row r="36" spans="1:14">
      <c r="A36" s="178">
        <v>29</v>
      </c>
      <c r="B36" s="179">
        <v>62131638</v>
      </c>
      <c r="C36" s="180" t="s">
        <v>358</v>
      </c>
      <c r="D36" s="181" t="s">
        <v>359</v>
      </c>
      <c r="E36" s="182" t="s">
        <v>360</v>
      </c>
      <c r="F36" s="183" t="s">
        <v>249</v>
      </c>
      <c r="G36" s="184" t="s">
        <v>250</v>
      </c>
      <c r="H36" s="184"/>
      <c r="I36" s="184"/>
      <c r="J36" s="184"/>
      <c r="K36" s="184"/>
      <c r="L36" s="184"/>
      <c r="M36" s="184"/>
      <c r="N36" s="188" t="s">
        <v>361</v>
      </c>
    </row>
    <row r="37" spans="1:14">
      <c r="A37" s="178">
        <v>30</v>
      </c>
      <c r="B37" s="179">
        <v>62131658</v>
      </c>
      <c r="C37" s="180" t="s">
        <v>362</v>
      </c>
      <c r="D37" s="181" t="s">
        <v>363</v>
      </c>
      <c r="E37" s="182" t="s">
        <v>364</v>
      </c>
      <c r="F37" s="183" t="s">
        <v>249</v>
      </c>
      <c r="G37" s="184"/>
      <c r="H37" s="184"/>
      <c r="I37" s="184"/>
      <c r="J37" s="184"/>
      <c r="K37" s="184"/>
      <c r="L37" s="184"/>
      <c r="M37" s="184"/>
      <c r="N37" s="188" t="s">
        <v>365</v>
      </c>
    </row>
    <row r="38" spans="1:14">
      <c r="A38" s="178">
        <v>31</v>
      </c>
      <c r="B38" s="179">
        <v>62131810</v>
      </c>
      <c r="C38" s="180" t="s">
        <v>366</v>
      </c>
      <c r="D38" s="181" t="s">
        <v>367</v>
      </c>
      <c r="E38" s="182" t="s">
        <v>368</v>
      </c>
      <c r="F38" s="183" t="s">
        <v>249</v>
      </c>
      <c r="G38" s="184" t="s">
        <v>250</v>
      </c>
      <c r="H38" s="184" t="s">
        <v>250</v>
      </c>
      <c r="I38" s="184"/>
      <c r="J38" s="184"/>
      <c r="K38" s="184"/>
      <c r="L38" s="184"/>
      <c r="M38" s="184"/>
      <c r="N38" s="188" t="s">
        <v>369</v>
      </c>
    </row>
    <row r="39" spans="1:14">
      <c r="A39" s="178">
        <v>32</v>
      </c>
      <c r="B39" s="179">
        <v>62131822</v>
      </c>
      <c r="C39" s="180" t="s">
        <v>370</v>
      </c>
      <c r="D39" s="181" t="s">
        <v>371</v>
      </c>
      <c r="E39" s="182" t="s">
        <v>372</v>
      </c>
      <c r="F39" s="183" t="s">
        <v>249</v>
      </c>
      <c r="G39" s="184"/>
      <c r="H39" s="184"/>
      <c r="I39" s="184"/>
      <c r="J39" s="184"/>
      <c r="K39" s="184"/>
      <c r="L39" s="184"/>
      <c r="M39" s="184"/>
      <c r="N39" s="188" t="s">
        <v>373</v>
      </c>
    </row>
    <row r="40" spans="1:14">
      <c r="A40" s="178">
        <v>33</v>
      </c>
      <c r="B40" s="179">
        <v>62131838</v>
      </c>
      <c r="C40" s="180" t="s">
        <v>374</v>
      </c>
      <c r="D40" s="181" t="s">
        <v>375</v>
      </c>
      <c r="E40" s="182" t="s">
        <v>376</v>
      </c>
      <c r="F40" s="183" t="s">
        <v>249</v>
      </c>
      <c r="G40" s="184" t="s">
        <v>258</v>
      </c>
      <c r="H40" s="184" t="s">
        <v>258</v>
      </c>
      <c r="I40" s="184"/>
      <c r="J40" s="184"/>
      <c r="K40" s="184"/>
      <c r="L40" s="184"/>
      <c r="M40" s="184"/>
      <c r="N40" s="188" t="s">
        <v>377</v>
      </c>
    </row>
    <row r="41" spans="1:14">
      <c r="A41" s="178">
        <v>34</v>
      </c>
      <c r="B41" s="179">
        <v>62131847</v>
      </c>
      <c r="C41" s="180" t="s">
        <v>378</v>
      </c>
      <c r="D41" s="181" t="s">
        <v>375</v>
      </c>
      <c r="E41" s="182" t="s">
        <v>379</v>
      </c>
      <c r="F41" s="183" t="s">
        <v>249</v>
      </c>
      <c r="G41" s="184"/>
      <c r="H41" s="184"/>
      <c r="I41" s="184"/>
      <c r="J41" s="184"/>
      <c r="K41" s="184"/>
      <c r="L41" s="184"/>
      <c r="M41" s="184"/>
      <c r="N41" s="188" t="s">
        <v>380</v>
      </c>
    </row>
    <row r="42" spans="1:14">
      <c r="A42" s="178">
        <v>35</v>
      </c>
      <c r="B42" s="179">
        <v>62131871</v>
      </c>
      <c r="C42" s="180" t="s">
        <v>381</v>
      </c>
      <c r="D42" s="181" t="s">
        <v>382</v>
      </c>
      <c r="E42" s="182" t="s">
        <v>368</v>
      </c>
      <c r="F42" s="183" t="s">
        <v>249</v>
      </c>
      <c r="G42" s="184" t="s">
        <v>250</v>
      </c>
      <c r="H42" s="184"/>
      <c r="I42" s="184"/>
      <c r="J42" s="184"/>
      <c r="K42" s="184"/>
      <c r="L42" s="184"/>
      <c r="M42" s="184"/>
      <c r="N42" s="188" t="s">
        <v>383</v>
      </c>
    </row>
    <row r="43" spans="1:14">
      <c r="A43" s="178">
        <v>36</v>
      </c>
      <c r="B43" s="179">
        <v>62131916</v>
      </c>
      <c r="C43" s="180" t="s">
        <v>384</v>
      </c>
      <c r="D43" s="181" t="s">
        <v>385</v>
      </c>
      <c r="E43" s="182" t="s">
        <v>386</v>
      </c>
      <c r="F43" s="183" t="s">
        <v>249</v>
      </c>
      <c r="G43" s="184" t="s">
        <v>250</v>
      </c>
      <c r="H43" s="184"/>
      <c r="I43" s="184"/>
      <c r="J43" s="184"/>
      <c r="K43" s="184"/>
      <c r="L43" s="184"/>
      <c r="M43" s="184"/>
      <c r="N43" s="188" t="s">
        <v>387</v>
      </c>
    </row>
    <row r="44" spans="1:14">
      <c r="A44" s="178">
        <v>37</v>
      </c>
      <c r="B44" s="179">
        <v>62132054</v>
      </c>
      <c r="C44" s="180" t="s">
        <v>388</v>
      </c>
      <c r="D44" s="181" t="s">
        <v>389</v>
      </c>
      <c r="E44" s="182" t="s">
        <v>390</v>
      </c>
      <c r="F44" s="183" t="s">
        <v>249</v>
      </c>
      <c r="G44" s="184"/>
      <c r="H44" s="184"/>
      <c r="I44" s="184"/>
      <c r="J44" s="184"/>
      <c r="K44" s="184"/>
      <c r="L44" s="184"/>
      <c r="M44" s="184"/>
      <c r="N44" s="188" t="s">
        <v>391</v>
      </c>
    </row>
    <row r="45" spans="1:14">
      <c r="A45" s="178">
        <v>38</v>
      </c>
      <c r="B45" s="179">
        <v>62132150</v>
      </c>
      <c r="C45" s="180" t="s">
        <v>392</v>
      </c>
      <c r="D45" s="181" t="s">
        <v>393</v>
      </c>
      <c r="E45" s="182" t="s">
        <v>394</v>
      </c>
      <c r="F45" s="183" t="s">
        <v>249</v>
      </c>
      <c r="G45" s="184"/>
      <c r="H45" s="184"/>
      <c r="I45" s="184"/>
      <c r="J45" s="184"/>
      <c r="K45" s="184"/>
      <c r="L45" s="184"/>
      <c r="M45" s="184"/>
      <c r="N45" s="188" t="s">
        <v>395</v>
      </c>
    </row>
    <row r="46" spans="1:14">
      <c r="A46" s="178">
        <v>39</v>
      </c>
      <c r="B46" s="179">
        <v>62132216</v>
      </c>
      <c r="C46" s="180" t="s">
        <v>396</v>
      </c>
      <c r="D46" s="181" t="s">
        <v>397</v>
      </c>
      <c r="E46" s="182" t="s">
        <v>398</v>
      </c>
      <c r="F46" s="183" t="s">
        <v>249</v>
      </c>
      <c r="G46" s="184"/>
      <c r="H46" s="184"/>
      <c r="I46" s="184"/>
      <c r="J46" s="184"/>
      <c r="K46" s="184"/>
      <c r="L46" s="184"/>
      <c r="M46" s="184"/>
      <c r="N46" s="188" t="s">
        <v>399</v>
      </c>
    </row>
    <row r="47" spans="1:14">
      <c r="A47" s="178">
        <v>40</v>
      </c>
      <c r="B47" s="179">
        <v>62133302</v>
      </c>
      <c r="C47" s="180" t="s">
        <v>256</v>
      </c>
      <c r="D47" s="181" t="s">
        <v>400</v>
      </c>
      <c r="E47" s="182" t="s">
        <v>401</v>
      </c>
      <c r="F47" s="183" t="s">
        <v>249</v>
      </c>
      <c r="G47" s="184" t="s">
        <v>250</v>
      </c>
      <c r="H47" s="184"/>
      <c r="I47" s="184"/>
      <c r="J47" s="184"/>
      <c r="K47" s="184"/>
      <c r="L47" s="184"/>
      <c r="M47" s="184"/>
      <c r="N47" s="188" t="s">
        <v>402</v>
      </c>
    </row>
    <row r="48" spans="1:14">
      <c r="A48" s="178">
        <v>41</v>
      </c>
      <c r="B48" s="179">
        <v>62132251</v>
      </c>
      <c r="C48" s="180" t="s">
        <v>403</v>
      </c>
      <c r="D48" s="181" t="s">
        <v>404</v>
      </c>
      <c r="E48" s="182" t="s">
        <v>405</v>
      </c>
      <c r="F48" s="183" t="s">
        <v>249</v>
      </c>
      <c r="G48" s="184" t="s">
        <v>250</v>
      </c>
      <c r="H48" s="184"/>
      <c r="I48" s="184"/>
      <c r="J48" s="184"/>
      <c r="K48" s="184"/>
      <c r="L48" s="184"/>
      <c r="M48" s="184"/>
      <c r="N48" s="188" t="s">
        <v>406</v>
      </c>
    </row>
    <row r="49" spans="1:18">
      <c r="A49" s="178">
        <v>42</v>
      </c>
      <c r="B49" s="179">
        <v>62133321</v>
      </c>
      <c r="C49" s="180" t="s">
        <v>407</v>
      </c>
      <c r="D49" s="181" t="s">
        <v>408</v>
      </c>
      <c r="E49" s="182" t="s">
        <v>409</v>
      </c>
      <c r="F49" s="183" t="s">
        <v>249</v>
      </c>
      <c r="G49" s="184"/>
      <c r="H49" s="184"/>
      <c r="I49" s="184"/>
      <c r="J49" s="184"/>
      <c r="K49" s="184"/>
      <c r="L49" s="184"/>
      <c r="M49" s="184"/>
      <c r="N49" s="188" t="s">
        <v>410</v>
      </c>
    </row>
    <row r="50" spans="1:18">
      <c r="A50" s="178">
        <v>43</v>
      </c>
      <c r="B50" s="179">
        <v>62133338</v>
      </c>
      <c r="C50" s="180" t="s">
        <v>411</v>
      </c>
      <c r="D50" s="181" t="s">
        <v>412</v>
      </c>
      <c r="E50" s="182" t="s">
        <v>413</v>
      </c>
      <c r="F50" s="183" t="s">
        <v>249</v>
      </c>
      <c r="G50" s="184"/>
      <c r="H50" s="184"/>
      <c r="I50" s="184"/>
      <c r="J50" s="184"/>
      <c r="K50" s="184"/>
      <c r="L50" s="184"/>
      <c r="M50" s="184"/>
      <c r="N50" s="188" t="s">
        <v>414</v>
      </c>
    </row>
    <row r="51" spans="1:18">
      <c r="A51" s="178">
        <v>44</v>
      </c>
      <c r="B51" s="179">
        <v>62132427</v>
      </c>
      <c r="C51" s="180" t="s">
        <v>415</v>
      </c>
      <c r="D51" s="181" t="s">
        <v>416</v>
      </c>
      <c r="E51" s="182" t="s">
        <v>417</v>
      </c>
      <c r="F51" s="183" t="s">
        <v>249</v>
      </c>
      <c r="G51" s="184"/>
      <c r="H51" s="184"/>
      <c r="I51" s="184"/>
      <c r="J51" s="184"/>
      <c r="K51" s="184"/>
      <c r="L51" s="184"/>
      <c r="M51" s="184"/>
      <c r="N51" s="188" t="s">
        <v>418</v>
      </c>
    </row>
    <row r="52" spans="1:18">
      <c r="A52" s="178">
        <v>45</v>
      </c>
      <c r="B52" s="179">
        <v>62133348</v>
      </c>
      <c r="C52" s="180" t="s">
        <v>419</v>
      </c>
      <c r="D52" s="181" t="s">
        <v>420</v>
      </c>
      <c r="E52" s="182" t="s">
        <v>421</v>
      </c>
      <c r="F52" s="183" t="s">
        <v>249</v>
      </c>
      <c r="G52" s="184"/>
      <c r="H52" s="184"/>
      <c r="I52" s="184"/>
      <c r="J52" s="184"/>
      <c r="K52" s="184"/>
      <c r="L52" s="184"/>
      <c r="M52" s="184"/>
      <c r="N52" s="188" t="s">
        <v>422</v>
      </c>
    </row>
    <row r="53" spans="1:18">
      <c r="A53" s="178">
        <v>46</v>
      </c>
      <c r="B53" s="179">
        <v>62133352</v>
      </c>
      <c r="C53" s="180" t="s">
        <v>423</v>
      </c>
      <c r="D53" s="181" t="s">
        <v>424</v>
      </c>
      <c r="E53" s="182" t="s">
        <v>425</v>
      </c>
      <c r="F53" s="183" t="s">
        <v>249</v>
      </c>
      <c r="G53" s="184" t="s">
        <v>250</v>
      </c>
      <c r="H53" s="184"/>
      <c r="I53" s="184"/>
      <c r="J53" s="184"/>
      <c r="K53" s="184"/>
      <c r="L53" s="184"/>
      <c r="M53" s="184"/>
      <c r="N53" s="188" t="s">
        <v>426</v>
      </c>
    </row>
    <row r="54" spans="1:18">
      <c r="A54" s="178">
        <v>47</v>
      </c>
      <c r="B54" s="179">
        <v>62132490</v>
      </c>
      <c r="C54" s="180" t="s">
        <v>427</v>
      </c>
      <c r="D54" s="181" t="s">
        <v>428</v>
      </c>
      <c r="E54" s="182" t="s">
        <v>349</v>
      </c>
      <c r="F54" s="183" t="s">
        <v>249</v>
      </c>
      <c r="G54" s="184"/>
      <c r="H54" s="184"/>
      <c r="I54" s="184"/>
      <c r="J54" s="184"/>
      <c r="K54" s="184"/>
      <c r="L54" s="184"/>
      <c r="M54" s="184"/>
      <c r="N54" s="188" t="s">
        <v>429</v>
      </c>
    </row>
    <row r="55" spans="1:18">
      <c r="A55" s="178">
        <v>48</v>
      </c>
      <c r="B55" s="179">
        <v>62132537</v>
      </c>
      <c r="C55" s="180" t="s">
        <v>430</v>
      </c>
      <c r="D55" s="181" t="s">
        <v>431</v>
      </c>
      <c r="E55" s="182" t="s">
        <v>432</v>
      </c>
      <c r="F55" s="183" t="s">
        <v>249</v>
      </c>
      <c r="G55" s="184"/>
      <c r="H55" s="184"/>
      <c r="I55" s="184"/>
      <c r="J55" s="184"/>
      <c r="K55" s="184"/>
      <c r="L55" s="184"/>
      <c r="M55" s="184"/>
      <c r="N55" s="188" t="s">
        <v>433</v>
      </c>
      <c r="R55" t="s">
        <v>434</v>
      </c>
    </row>
    <row r="56" spans="1:18">
      <c r="A56" s="178">
        <v>49</v>
      </c>
      <c r="B56" s="179">
        <v>62132551</v>
      </c>
      <c r="C56" s="180" t="s">
        <v>411</v>
      </c>
      <c r="D56" s="181" t="s">
        <v>435</v>
      </c>
      <c r="E56" s="182" t="s">
        <v>436</v>
      </c>
      <c r="F56" s="183" t="s">
        <v>249</v>
      </c>
      <c r="G56" s="184" t="s">
        <v>258</v>
      </c>
      <c r="H56" s="184" t="s">
        <v>258</v>
      </c>
      <c r="I56" s="184"/>
      <c r="J56" s="184"/>
      <c r="K56" s="184"/>
      <c r="L56" s="184"/>
      <c r="M56" s="184"/>
      <c r="N56" s="188" t="s">
        <v>437</v>
      </c>
    </row>
    <row r="57" spans="1:18">
      <c r="A57" s="178">
        <v>50</v>
      </c>
      <c r="B57" s="179">
        <v>62132558</v>
      </c>
      <c r="C57" s="180" t="s">
        <v>438</v>
      </c>
      <c r="D57" s="181" t="s">
        <v>435</v>
      </c>
      <c r="E57" s="182" t="s">
        <v>439</v>
      </c>
      <c r="F57" s="183" t="s">
        <v>249</v>
      </c>
      <c r="G57" s="184" t="s">
        <v>250</v>
      </c>
      <c r="H57" s="184" t="s">
        <v>258</v>
      </c>
      <c r="I57" s="184"/>
      <c r="J57" s="184"/>
      <c r="K57" s="184"/>
      <c r="L57" s="184"/>
      <c r="M57" s="184"/>
      <c r="N57" s="188" t="s">
        <v>440</v>
      </c>
    </row>
    <row r="58" spans="1:18">
      <c r="A58" s="178">
        <v>51</v>
      </c>
      <c r="B58" s="179">
        <v>62132685</v>
      </c>
      <c r="C58" s="180" t="s">
        <v>441</v>
      </c>
      <c r="D58" s="181" t="s">
        <v>442</v>
      </c>
      <c r="E58" s="182" t="s">
        <v>443</v>
      </c>
      <c r="F58" s="183" t="s">
        <v>249</v>
      </c>
      <c r="G58" s="184"/>
      <c r="H58" s="184"/>
      <c r="I58" s="184"/>
      <c r="J58" s="184"/>
      <c r="K58" s="184"/>
      <c r="L58" s="184"/>
      <c r="M58" s="184"/>
      <c r="N58" s="188" t="s">
        <v>444</v>
      </c>
    </row>
    <row r="59" spans="1:18">
      <c r="A59" s="178">
        <v>52</v>
      </c>
      <c r="B59" s="179">
        <v>62132700</v>
      </c>
      <c r="C59" s="180" t="s">
        <v>445</v>
      </c>
      <c r="D59" s="181" t="s">
        <v>446</v>
      </c>
      <c r="E59" s="182" t="s">
        <v>447</v>
      </c>
      <c r="F59" s="183" t="s">
        <v>249</v>
      </c>
      <c r="G59" s="184" t="s">
        <v>250</v>
      </c>
      <c r="H59" s="184"/>
      <c r="I59" s="184"/>
      <c r="J59" s="184"/>
      <c r="K59" s="184"/>
      <c r="L59" s="184"/>
      <c r="M59" s="184"/>
      <c r="N59" s="188" t="s">
        <v>448</v>
      </c>
    </row>
    <row r="60" spans="1:18">
      <c r="A60" s="178">
        <v>53</v>
      </c>
      <c r="B60" s="179">
        <v>62132713</v>
      </c>
      <c r="C60" s="180" t="s">
        <v>343</v>
      </c>
      <c r="D60" s="181" t="s">
        <v>446</v>
      </c>
      <c r="E60" s="182" t="s">
        <v>449</v>
      </c>
      <c r="F60" s="183" t="s">
        <v>249</v>
      </c>
      <c r="G60" s="184"/>
      <c r="H60" s="184" t="s">
        <v>258</v>
      </c>
      <c r="I60" s="184"/>
      <c r="J60" s="184"/>
      <c r="K60" s="184"/>
      <c r="L60" s="184"/>
      <c r="M60" s="184"/>
      <c r="N60" s="188" t="s">
        <v>450</v>
      </c>
    </row>
    <row r="61" spans="1:18">
      <c r="A61" s="178">
        <v>54</v>
      </c>
      <c r="B61" s="179">
        <v>62132728</v>
      </c>
      <c r="C61" s="180" t="s">
        <v>396</v>
      </c>
      <c r="D61" s="181" t="s">
        <v>451</v>
      </c>
      <c r="E61" s="182" t="s">
        <v>452</v>
      </c>
      <c r="F61" s="183" t="s">
        <v>249</v>
      </c>
      <c r="G61" s="184" t="s">
        <v>250</v>
      </c>
      <c r="H61" s="184"/>
      <c r="I61" s="184"/>
      <c r="J61" s="184"/>
      <c r="K61" s="184"/>
      <c r="L61" s="184"/>
      <c r="M61" s="184"/>
      <c r="N61" s="188" t="s">
        <v>453</v>
      </c>
    </row>
    <row r="62" spans="1:18">
      <c r="A62" s="531" t="s">
        <v>454</v>
      </c>
      <c r="B62" s="531"/>
      <c r="C62" s="185"/>
      <c r="D62" s="532" t="s">
        <v>455</v>
      </c>
      <c r="E62" s="532"/>
      <c r="F62" s="185"/>
      <c r="G62" s="532" t="s">
        <v>456</v>
      </c>
      <c r="H62" s="532"/>
      <c r="I62" s="185"/>
      <c r="J62" s="532" t="s">
        <v>457</v>
      </c>
      <c r="K62" s="532"/>
    </row>
    <row r="63" spans="1:18">
      <c r="A63" s="524" t="s">
        <v>458</v>
      </c>
      <c r="B63" s="524"/>
      <c r="C63" s="185"/>
      <c r="D63" s="523" t="s">
        <v>459</v>
      </c>
      <c r="E63" s="523"/>
      <c r="F63" s="185"/>
      <c r="G63" s="523" t="s">
        <v>459</v>
      </c>
      <c r="H63" s="523"/>
      <c r="I63" s="185"/>
      <c r="J63" s="523" t="s">
        <v>459</v>
      </c>
      <c r="K63" s="523"/>
    </row>
    <row r="64" spans="1:18">
      <c r="A64" s="524" t="s">
        <v>460</v>
      </c>
      <c r="B64" s="524"/>
      <c r="C64" s="185"/>
      <c r="D64" s="522"/>
      <c r="E64" s="522"/>
      <c r="F64" s="185"/>
      <c r="G64" s="522"/>
      <c r="H64" s="522"/>
      <c r="I64" s="185"/>
      <c r="J64" s="522"/>
      <c r="K64" s="522"/>
    </row>
    <row r="65" spans="1:11">
      <c r="A65" s="524" t="s">
        <v>461</v>
      </c>
      <c r="B65" s="524"/>
      <c r="C65" s="186"/>
      <c r="D65" s="186"/>
      <c r="E65" s="186"/>
    </row>
    <row r="66" spans="1:11">
      <c r="A66" s="189"/>
    </row>
    <row r="67" spans="1:11">
      <c r="A67" s="189"/>
    </row>
    <row r="68" spans="1:11">
      <c r="A68" s="525"/>
      <c r="B68" s="525"/>
      <c r="C68" s="185"/>
      <c r="D68" s="526"/>
      <c r="E68" s="526"/>
      <c r="F68" s="185"/>
      <c r="G68" s="527" t="s">
        <v>462</v>
      </c>
      <c r="H68" s="527"/>
      <c r="I68" s="185"/>
      <c r="J68" s="527" t="s">
        <v>463</v>
      </c>
      <c r="K68" s="527"/>
    </row>
    <row r="69" spans="1:11">
      <c r="A69" s="521"/>
      <c r="B69" s="521"/>
      <c r="C69" s="185"/>
      <c r="D69" s="522"/>
      <c r="E69" s="522"/>
      <c r="F69" s="185"/>
      <c r="G69" s="523" t="s">
        <v>459</v>
      </c>
      <c r="H69" s="523"/>
      <c r="I69" s="185"/>
      <c r="J69" s="523" t="s">
        <v>459</v>
      </c>
      <c r="K69" s="523"/>
    </row>
  </sheetData>
  <mergeCells count="29">
    <mergeCell ref="A1:M1"/>
    <mergeCell ref="B2:M2"/>
    <mergeCell ref="B3:M3"/>
    <mergeCell ref="A4:J4"/>
    <mergeCell ref="A5:C5"/>
    <mergeCell ref="D5:M5"/>
    <mergeCell ref="A6:M6"/>
    <mergeCell ref="C7:D7"/>
    <mergeCell ref="A62:B62"/>
    <mergeCell ref="D62:E62"/>
    <mergeCell ref="G62:H62"/>
    <mergeCell ref="J62:K62"/>
    <mergeCell ref="A63:B63"/>
    <mergeCell ref="D63:E63"/>
    <mergeCell ref="G63:H63"/>
    <mergeCell ref="J63:K63"/>
    <mergeCell ref="A64:B64"/>
    <mergeCell ref="D64:E64"/>
    <mergeCell ref="G64:H64"/>
    <mergeCell ref="J64:K64"/>
    <mergeCell ref="A69:B69"/>
    <mergeCell ref="D69:E69"/>
    <mergeCell ref="G69:H69"/>
    <mergeCell ref="J69:K69"/>
    <mergeCell ref="A65:B65"/>
    <mergeCell ref="A68:B68"/>
    <mergeCell ref="D68:E68"/>
    <mergeCell ref="G68:H68"/>
    <mergeCell ref="J68:K6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2"/>
  <sheetViews>
    <sheetView zoomScale="130" zoomScaleNormal="130" workbookViewId="0">
      <selection activeCell="J12" sqref="J12"/>
    </sheetView>
  </sheetViews>
  <sheetFormatPr defaultColWidth="9" defaultRowHeight="13.8"/>
  <cols>
    <col min="1" max="1" width="2.296875" customWidth="1"/>
    <col min="2" max="2" width="6.09765625" customWidth="1"/>
    <col min="3" max="3" width="12.69921875" customWidth="1"/>
    <col min="4" max="4" width="4.8984375" customWidth="1"/>
    <col min="5" max="5" width="7.69921875" customWidth="1"/>
    <col min="6" max="7" width="4.8984375" customWidth="1"/>
    <col min="8" max="14" width="4.69921875" customWidth="1"/>
    <col min="15" max="15" width="6.19921875" customWidth="1"/>
    <col min="16" max="16" width="4.69921875" customWidth="1"/>
    <col min="17" max="17" width="6.296875" customWidth="1"/>
    <col min="18" max="24" width="4.69921875" customWidth="1"/>
  </cols>
  <sheetData>
    <row r="1" spans="1:28">
      <c r="A1" s="537" t="s">
        <v>232</v>
      </c>
      <c r="B1" s="537"/>
      <c r="C1" s="537"/>
      <c r="D1" s="537"/>
      <c r="E1" s="537"/>
      <c r="F1" s="537"/>
      <c r="G1" s="537"/>
      <c r="H1" s="537"/>
      <c r="I1" s="537"/>
      <c r="J1" s="537"/>
      <c r="K1" s="537"/>
      <c r="L1" s="537"/>
      <c r="M1" s="537"/>
      <c r="N1" s="537"/>
      <c r="O1" s="537"/>
      <c r="P1" s="537"/>
      <c r="Q1" s="537"/>
      <c r="R1" s="537"/>
      <c r="S1" s="537"/>
      <c r="T1" s="149"/>
      <c r="U1" s="149"/>
      <c r="V1" s="149"/>
      <c r="W1" s="149"/>
      <c r="X1" s="149"/>
    </row>
    <row r="2" spans="1:28">
      <c r="A2" s="150"/>
      <c r="B2" s="538" t="s">
        <v>233</v>
      </c>
      <c r="C2" s="538"/>
      <c r="D2" s="538"/>
      <c r="E2" s="538"/>
      <c r="F2" s="538"/>
      <c r="G2" s="538"/>
      <c r="H2" s="538"/>
      <c r="I2" s="538"/>
      <c r="J2" s="538"/>
      <c r="K2" s="538"/>
      <c r="L2" s="538"/>
      <c r="M2" s="538"/>
      <c r="N2" s="538"/>
      <c r="O2" s="538"/>
      <c r="P2" s="538"/>
      <c r="Q2" s="538"/>
      <c r="R2" s="538"/>
      <c r="S2" s="538"/>
      <c r="T2" s="150"/>
      <c r="U2" s="150"/>
      <c r="V2" s="150"/>
      <c r="W2" s="150"/>
      <c r="X2" s="150"/>
    </row>
    <row r="3" spans="1:28">
      <c r="A3" s="150"/>
      <c r="B3" s="538" t="s">
        <v>234</v>
      </c>
      <c r="C3" s="538"/>
      <c r="D3" s="538"/>
      <c r="E3" s="538"/>
      <c r="F3" s="538"/>
      <c r="G3" s="538"/>
      <c r="H3" s="538"/>
      <c r="I3" s="538"/>
      <c r="J3" s="538"/>
      <c r="K3" s="538"/>
      <c r="L3" s="538"/>
      <c r="M3" s="538"/>
      <c r="N3" s="538"/>
      <c r="O3" s="538"/>
      <c r="P3" s="538"/>
      <c r="Q3" s="538"/>
      <c r="R3" s="538"/>
      <c r="S3" s="538"/>
      <c r="T3" s="150"/>
      <c r="U3" s="150"/>
      <c r="V3" s="150"/>
      <c r="W3" s="150"/>
      <c r="X3" s="150"/>
    </row>
    <row r="4" spans="1:28">
      <c r="A4" s="539" t="s">
        <v>464</v>
      </c>
      <c r="B4" s="539"/>
      <c r="C4" s="539"/>
      <c r="D4" s="539"/>
      <c r="E4" s="539"/>
      <c r="F4" s="539"/>
      <c r="G4" s="539"/>
      <c r="H4" s="539"/>
      <c r="I4" s="539"/>
      <c r="J4" s="539"/>
      <c r="K4" s="539"/>
      <c r="L4" s="539"/>
      <c r="M4" s="539"/>
      <c r="N4" s="168"/>
      <c r="O4" s="168"/>
      <c r="P4" s="168"/>
      <c r="Q4" s="168"/>
      <c r="R4" s="175"/>
      <c r="S4" s="175"/>
      <c r="T4" s="175"/>
      <c r="U4" s="175"/>
      <c r="V4" s="175"/>
      <c r="W4" s="175"/>
      <c r="X4" s="175"/>
    </row>
    <row r="5" spans="1:28" s="147" customFormat="1" ht="10.8">
      <c r="A5" s="151" t="s">
        <v>239</v>
      </c>
      <c r="B5" s="151" t="s">
        <v>240</v>
      </c>
      <c r="C5" s="540" t="s">
        <v>241</v>
      </c>
      <c r="D5" s="541"/>
      <c r="E5" s="152" t="s">
        <v>465</v>
      </c>
      <c r="F5" s="153" t="s">
        <v>466</v>
      </c>
      <c r="G5" s="153" t="s">
        <v>467</v>
      </c>
      <c r="H5" s="154" t="s">
        <v>61</v>
      </c>
      <c r="I5" s="169" t="s">
        <v>67</v>
      </c>
      <c r="J5" s="169" t="s">
        <v>468</v>
      </c>
      <c r="K5" s="169" t="s">
        <v>469</v>
      </c>
      <c r="L5" s="169" t="s">
        <v>470</v>
      </c>
      <c r="M5" s="169" t="s">
        <v>471</v>
      </c>
      <c r="N5" s="169" t="s">
        <v>472</v>
      </c>
      <c r="O5" s="169" t="s">
        <v>473</v>
      </c>
      <c r="P5" s="169" t="s">
        <v>474</v>
      </c>
      <c r="Q5" s="169" t="s">
        <v>475</v>
      </c>
      <c r="R5" s="169" t="s">
        <v>49</v>
      </c>
      <c r="S5" s="169" t="s">
        <v>476</v>
      </c>
      <c r="T5" s="169" t="s">
        <v>477</v>
      </c>
      <c r="U5" s="169" t="s">
        <v>478</v>
      </c>
      <c r="V5" s="169" t="s">
        <v>479</v>
      </c>
      <c r="W5" s="169" t="s">
        <v>480</v>
      </c>
      <c r="X5" s="169" t="s">
        <v>481</v>
      </c>
    </row>
    <row r="6" spans="1:28" s="1" customFormat="1">
      <c r="A6" s="151">
        <v>1</v>
      </c>
      <c r="B6" s="155">
        <v>62130062</v>
      </c>
      <c r="C6" s="156" t="s">
        <v>482</v>
      </c>
      <c r="D6" s="157" t="s">
        <v>483</v>
      </c>
      <c r="E6" s="158"/>
      <c r="F6" s="159"/>
      <c r="G6" s="159"/>
      <c r="H6" s="160"/>
      <c r="I6" s="170"/>
      <c r="J6" s="170"/>
      <c r="K6" s="170"/>
      <c r="L6" s="170"/>
      <c r="M6" s="170"/>
      <c r="N6" s="170"/>
      <c r="O6" s="170"/>
      <c r="P6" s="170"/>
      <c r="Q6" s="170"/>
      <c r="R6" s="170"/>
      <c r="S6" s="170"/>
      <c r="T6" s="170"/>
      <c r="U6" s="170"/>
      <c r="V6" s="170"/>
      <c r="W6" s="170"/>
      <c r="X6" s="170"/>
    </row>
    <row r="7" spans="1:28" s="1" customFormat="1">
      <c r="A7" s="151">
        <v>2</v>
      </c>
      <c r="B7" s="155">
        <v>62130127</v>
      </c>
      <c r="C7" s="156" t="s">
        <v>484</v>
      </c>
      <c r="D7" s="157" t="s">
        <v>485</v>
      </c>
      <c r="E7" s="157"/>
      <c r="F7" s="161"/>
      <c r="G7" s="161"/>
      <c r="H7" s="162"/>
      <c r="I7" s="171"/>
      <c r="J7" s="172"/>
      <c r="K7" s="172"/>
      <c r="L7" s="172"/>
      <c r="M7" s="172"/>
      <c r="N7" s="172"/>
      <c r="O7" s="172"/>
      <c r="P7" s="172"/>
      <c r="Q7" s="172"/>
      <c r="R7" s="172"/>
      <c r="S7" s="172"/>
      <c r="T7" s="172"/>
      <c r="U7" s="172"/>
      <c r="V7" s="172"/>
      <c r="W7" s="172"/>
      <c r="X7" s="172"/>
    </row>
    <row r="8" spans="1:28" s="1" customFormat="1">
      <c r="A8" s="151">
        <v>3</v>
      </c>
      <c r="B8" s="155">
        <v>62130193</v>
      </c>
      <c r="C8" s="156" t="s">
        <v>486</v>
      </c>
      <c r="D8" s="157" t="s">
        <v>487</v>
      </c>
      <c r="E8" s="157"/>
      <c r="F8" s="157"/>
      <c r="G8" s="157"/>
      <c r="H8" s="162"/>
      <c r="I8" s="171"/>
      <c r="J8" s="172"/>
      <c r="K8" s="172"/>
      <c r="L8" s="172"/>
      <c r="M8" s="172"/>
      <c r="N8" s="172"/>
      <c r="O8" s="172"/>
      <c r="P8" s="172"/>
      <c r="Q8" s="172"/>
      <c r="R8" s="172"/>
      <c r="S8" s="172"/>
      <c r="T8" s="172"/>
      <c r="U8" s="172"/>
      <c r="V8" s="172"/>
      <c r="W8" s="172"/>
      <c r="X8" s="172"/>
    </row>
    <row r="9" spans="1:28" s="1" customFormat="1">
      <c r="A9" s="151">
        <v>4</v>
      </c>
      <c r="B9" s="155">
        <v>62130200</v>
      </c>
      <c r="C9" s="156" t="s">
        <v>488</v>
      </c>
      <c r="D9" s="157" t="s">
        <v>489</v>
      </c>
      <c r="E9" s="157"/>
      <c r="F9" s="157"/>
      <c r="G9" s="157"/>
      <c r="H9" s="162"/>
      <c r="I9" s="171"/>
      <c r="J9" s="172"/>
      <c r="K9" s="172"/>
      <c r="L9" s="172"/>
      <c r="M9" s="172"/>
      <c r="N9" s="172"/>
      <c r="O9" s="172"/>
      <c r="P9" s="172"/>
      <c r="Q9" s="172"/>
      <c r="R9" s="172"/>
      <c r="S9" s="172"/>
      <c r="T9" s="172"/>
      <c r="U9" s="172"/>
      <c r="V9" s="172"/>
      <c r="W9" s="172"/>
      <c r="X9" s="172"/>
      <c r="AB9" s="176" t="s">
        <v>490</v>
      </c>
    </row>
    <row r="10" spans="1:28" s="1" customFormat="1">
      <c r="A10" s="151">
        <v>5</v>
      </c>
      <c r="B10" s="155">
        <v>62130279</v>
      </c>
      <c r="C10" s="156" t="s">
        <v>491</v>
      </c>
      <c r="D10" s="157" t="s">
        <v>492</v>
      </c>
      <c r="E10" s="157"/>
      <c r="F10" s="157"/>
      <c r="G10" s="157"/>
      <c r="H10" s="162"/>
      <c r="I10" s="171"/>
      <c r="J10" s="172"/>
      <c r="K10" s="172"/>
      <c r="L10" s="172"/>
      <c r="M10" s="172"/>
      <c r="N10" s="172"/>
      <c r="O10" s="172"/>
      <c r="P10" s="172"/>
      <c r="Q10" s="172"/>
      <c r="R10" s="172"/>
      <c r="S10" s="172"/>
      <c r="T10" s="172"/>
      <c r="U10" s="172"/>
      <c r="V10" s="172"/>
      <c r="W10" s="172"/>
      <c r="X10" s="172"/>
    </row>
    <row r="11" spans="1:28" s="1" customFormat="1">
      <c r="A11" s="151">
        <v>6</v>
      </c>
      <c r="B11" s="155">
        <v>62130310</v>
      </c>
      <c r="C11" s="156" t="s">
        <v>355</v>
      </c>
      <c r="D11" s="157" t="s">
        <v>493</v>
      </c>
      <c r="E11" s="157"/>
      <c r="F11" s="157"/>
      <c r="G11" s="157"/>
      <c r="H11" s="162"/>
      <c r="I11" s="171"/>
      <c r="J11" s="172"/>
      <c r="K11" s="172"/>
      <c r="L11" s="172"/>
      <c r="M11" s="172"/>
      <c r="N11" s="172"/>
      <c r="O11" s="172"/>
      <c r="P11" s="172"/>
      <c r="Q11" s="172"/>
      <c r="R11" s="172"/>
      <c r="S11" s="172"/>
      <c r="T11" s="172"/>
      <c r="U11" s="172"/>
      <c r="V11" s="172"/>
      <c r="W11" s="172"/>
      <c r="X11" s="172"/>
    </row>
    <row r="12" spans="1:28" s="1" customFormat="1">
      <c r="A12" s="151">
        <v>7</v>
      </c>
      <c r="B12" s="155">
        <v>62130344</v>
      </c>
      <c r="C12" s="156" t="s">
        <v>486</v>
      </c>
      <c r="D12" s="157" t="s">
        <v>253</v>
      </c>
      <c r="E12" s="157"/>
      <c r="F12" s="157"/>
      <c r="G12" s="157"/>
      <c r="H12" s="162"/>
      <c r="I12" s="171"/>
      <c r="J12" s="172"/>
      <c r="K12" s="172"/>
      <c r="L12" s="172"/>
      <c r="M12" s="172"/>
      <c r="N12" s="172"/>
      <c r="O12" s="172"/>
      <c r="P12" s="172"/>
      <c r="Q12" s="172"/>
      <c r="R12" s="172"/>
      <c r="S12" s="172"/>
      <c r="T12" s="172"/>
      <c r="U12" s="172"/>
      <c r="V12" s="172"/>
      <c r="W12" s="172"/>
      <c r="X12" s="172"/>
    </row>
    <row r="13" spans="1:28" s="1" customFormat="1">
      <c r="A13" s="151">
        <v>8</v>
      </c>
      <c r="B13" s="155">
        <v>62130394</v>
      </c>
      <c r="C13" s="156" t="s">
        <v>494</v>
      </c>
      <c r="D13" s="157" t="s">
        <v>253</v>
      </c>
      <c r="E13" s="157"/>
      <c r="F13" s="157"/>
      <c r="G13" s="157"/>
      <c r="H13" s="162"/>
      <c r="I13" s="171"/>
      <c r="J13" s="172"/>
      <c r="K13" s="172"/>
      <c r="L13" s="172"/>
      <c r="M13" s="172"/>
      <c r="N13" s="172"/>
      <c r="O13" s="172"/>
      <c r="P13" s="172"/>
      <c r="Q13" s="172"/>
      <c r="R13" s="172"/>
      <c r="S13" s="172"/>
      <c r="T13" s="172"/>
      <c r="U13" s="172"/>
      <c r="V13" s="172"/>
      <c r="W13" s="172"/>
      <c r="X13" s="172"/>
    </row>
    <row r="14" spans="1:28" s="1" customFormat="1">
      <c r="A14" s="151">
        <v>9</v>
      </c>
      <c r="B14" s="155">
        <v>62130447</v>
      </c>
      <c r="C14" s="156" t="s">
        <v>495</v>
      </c>
      <c r="D14" s="157" t="s">
        <v>277</v>
      </c>
      <c r="E14" s="157"/>
      <c r="F14" s="157"/>
      <c r="G14" s="157"/>
      <c r="H14" s="162"/>
      <c r="I14" s="171"/>
      <c r="J14" s="172"/>
      <c r="K14" s="172"/>
      <c r="L14" s="172"/>
      <c r="M14" s="172"/>
      <c r="N14" s="172"/>
      <c r="O14" s="172"/>
      <c r="P14" s="172"/>
      <c r="Q14" s="172"/>
      <c r="R14" s="172"/>
      <c r="S14" s="172"/>
      <c r="T14" s="172"/>
      <c r="U14" s="172"/>
      <c r="V14" s="172"/>
      <c r="W14" s="172"/>
      <c r="X14" s="172"/>
    </row>
    <row r="15" spans="1:28" s="1" customFormat="1">
      <c r="A15" s="151">
        <v>10</v>
      </c>
      <c r="B15" s="155">
        <v>62130643</v>
      </c>
      <c r="C15" s="156" t="s">
        <v>496</v>
      </c>
      <c r="D15" s="157" t="s">
        <v>497</v>
      </c>
      <c r="E15" s="157"/>
      <c r="F15" s="157"/>
      <c r="G15" s="157"/>
      <c r="H15" s="162"/>
      <c r="I15" s="171"/>
      <c r="J15" s="172"/>
      <c r="K15" s="172"/>
      <c r="L15" s="172"/>
      <c r="M15" s="172"/>
      <c r="N15" s="172"/>
      <c r="O15" s="172"/>
      <c r="P15" s="172"/>
      <c r="Q15" s="172"/>
      <c r="R15" s="172"/>
      <c r="S15" s="172"/>
      <c r="T15" s="172"/>
      <c r="U15" s="172"/>
      <c r="V15" s="172"/>
      <c r="W15" s="172"/>
      <c r="X15" s="172"/>
    </row>
    <row r="16" spans="1:28" s="1" customFormat="1">
      <c r="A16" s="151">
        <v>11</v>
      </c>
      <c r="B16" s="155">
        <v>61137002</v>
      </c>
      <c r="C16" s="156" t="s">
        <v>498</v>
      </c>
      <c r="D16" s="157" t="s">
        <v>499</v>
      </c>
      <c r="E16" s="157"/>
      <c r="F16" s="157"/>
      <c r="G16" s="157"/>
      <c r="H16" s="162"/>
      <c r="I16" s="171"/>
      <c r="J16" s="172"/>
      <c r="K16" s="172"/>
      <c r="L16" s="172"/>
      <c r="M16" s="172"/>
      <c r="N16" s="172"/>
      <c r="O16" s="172"/>
      <c r="P16" s="172"/>
      <c r="Q16" s="172"/>
      <c r="R16" s="172"/>
      <c r="S16" s="172"/>
      <c r="T16" s="172"/>
      <c r="U16" s="172"/>
      <c r="V16" s="172"/>
      <c r="W16" s="172"/>
      <c r="X16" s="172"/>
    </row>
    <row r="17" spans="1:24" s="1" customFormat="1">
      <c r="A17" s="151">
        <v>12</v>
      </c>
      <c r="B17" s="155">
        <v>62130689</v>
      </c>
      <c r="C17" s="156" t="s">
        <v>500</v>
      </c>
      <c r="D17" s="157" t="s">
        <v>501</v>
      </c>
      <c r="E17" s="157"/>
      <c r="F17" s="157"/>
      <c r="G17" s="157"/>
      <c r="H17" s="162"/>
      <c r="I17" s="171"/>
      <c r="J17" s="172"/>
      <c r="K17" s="172"/>
      <c r="L17" s="172"/>
      <c r="M17" s="172"/>
      <c r="N17" s="172"/>
      <c r="O17" s="172"/>
      <c r="P17" s="172"/>
      <c r="Q17" s="172"/>
      <c r="R17" s="172"/>
      <c r="S17" s="172"/>
      <c r="T17" s="172"/>
      <c r="U17" s="172"/>
      <c r="V17" s="172"/>
      <c r="W17" s="172"/>
      <c r="X17" s="172"/>
    </row>
    <row r="18" spans="1:24" s="1" customFormat="1">
      <c r="A18" s="151">
        <v>13</v>
      </c>
      <c r="B18" s="155">
        <v>62130743</v>
      </c>
      <c r="C18" s="156" t="s">
        <v>502</v>
      </c>
      <c r="D18" s="157" t="s">
        <v>294</v>
      </c>
      <c r="E18" s="157"/>
      <c r="F18" s="157"/>
      <c r="G18" s="157"/>
      <c r="H18" s="162"/>
      <c r="I18" s="171"/>
      <c r="J18" s="172"/>
      <c r="K18" s="172"/>
      <c r="L18" s="172"/>
      <c r="M18" s="172"/>
      <c r="N18" s="172"/>
      <c r="O18" s="172"/>
      <c r="P18" s="172"/>
      <c r="Q18" s="172"/>
      <c r="R18" s="172"/>
      <c r="S18" s="172"/>
      <c r="T18" s="172"/>
      <c r="U18" s="172"/>
      <c r="V18" s="172"/>
      <c r="W18" s="172"/>
      <c r="X18" s="172"/>
    </row>
    <row r="19" spans="1:24" s="1" customFormat="1">
      <c r="A19" s="151">
        <v>14</v>
      </c>
      <c r="B19" s="155">
        <v>62130765</v>
      </c>
      <c r="C19" s="156" t="s">
        <v>503</v>
      </c>
      <c r="D19" s="157" t="s">
        <v>294</v>
      </c>
      <c r="E19" s="157"/>
      <c r="F19" s="157"/>
      <c r="G19" s="157"/>
      <c r="H19" s="162"/>
      <c r="I19" s="171"/>
      <c r="J19" s="172"/>
      <c r="K19" s="172"/>
      <c r="L19" s="172"/>
      <c r="M19" s="172"/>
      <c r="N19" s="172"/>
      <c r="O19" s="172"/>
      <c r="P19" s="172"/>
      <c r="Q19" s="172"/>
      <c r="R19" s="172"/>
      <c r="S19" s="172"/>
      <c r="T19" s="172"/>
      <c r="U19" s="172"/>
      <c r="V19" s="172"/>
      <c r="W19" s="172"/>
      <c r="X19" s="172"/>
    </row>
    <row r="20" spans="1:24" s="1" customFormat="1">
      <c r="A20" s="151">
        <v>15</v>
      </c>
      <c r="B20" s="155">
        <v>62130860</v>
      </c>
      <c r="C20" s="156" t="s">
        <v>504</v>
      </c>
      <c r="D20" s="157" t="s">
        <v>505</v>
      </c>
      <c r="E20" s="157"/>
      <c r="F20" s="157"/>
      <c r="G20" s="157"/>
      <c r="H20" s="162"/>
      <c r="I20" s="171"/>
      <c r="J20" s="172"/>
      <c r="K20" s="172"/>
      <c r="L20" s="172"/>
      <c r="M20" s="172"/>
      <c r="N20" s="172"/>
      <c r="O20" s="172"/>
      <c r="P20" s="172"/>
      <c r="Q20" s="172"/>
      <c r="R20" s="172"/>
      <c r="S20" s="172"/>
      <c r="T20" s="172"/>
      <c r="U20" s="172"/>
      <c r="V20" s="172"/>
      <c r="W20" s="172"/>
      <c r="X20" s="172"/>
    </row>
    <row r="21" spans="1:24" s="1" customFormat="1">
      <c r="A21" s="151">
        <v>16</v>
      </c>
      <c r="B21" s="155">
        <v>62130867</v>
      </c>
      <c r="C21" s="156" t="s">
        <v>506</v>
      </c>
      <c r="D21" s="157" t="s">
        <v>507</v>
      </c>
      <c r="E21" s="157"/>
      <c r="F21" s="157"/>
      <c r="G21" s="157"/>
      <c r="H21" s="162"/>
      <c r="I21" s="171"/>
      <c r="J21" s="172"/>
      <c r="K21" s="172"/>
      <c r="L21" s="172"/>
      <c r="M21" s="172"/>
      <c r="N21" s="172"/>
      <c r="O21" s="172"/>
      <c r="P21" s="172"/>
      <c r="Q21" s="172"/>
      <c r="R21" s="172"/>
      <c r="S21" s="172"/>
      <c r="T21" s="172"/>
      <c r="U21" s="172"/>
      <c r="V21" s="172"/>
      <c r="W21" s="172"/>
      <c r="X21" s="172"/>
    </row>
    <row r="22" spans="1:24" s="1" customFormat="1">
      <c r="A22" s="151">
        <v>17</v>
      </c>
      <c r="B22" s="155">
        <v>62131019</v>
      </c>
      <c r="C22" s="156" t="s">
        <v>508</v>
      </c>
      <c r="D22" s="157" t="s">
        <v>312</v>
      </c>
      <c r="E22" s="157"/>
      <c r="F22" s="157"/>
      <c r="G22" s="157"/>
      <c r="H22" s="162"/>
      <c r="I22" s="171"/>
      <c r="J22" s="172"/>
      <c r="K22" s="172"/>
      <c r="L22" s="172"/>
      <c r="M22" s="172"/>
      <c r="N22" s="172"/>
      <c r="O22" s="172"/>
      <c r="P22" s="172"/>
      <c r="Q22" s="172"/>
      <c r="R22" s="172"/>
      <c r="S22" s="172"/>
      <c r="T22" s="172"/>
      <c r="U22" s="172"/>
      <c r="V22" s="172"/>
      <c r="W22" s="172"/>
      <c r="X22" s="172"/>
    </row>
    <row r="23" spans="1:24" s="1" customFormat="1">
      <c r="A23" s="151">
        <v>18</v>
      </c>
      <c r="B23" s="155">
        <v>62131042</v>
      </c>
      <c r="C23" s="156" t="s">
        <v>509</v>
      </c>
      <c r="D23" s="157" t="s">
        <v>317</v>
      </c>
      <c r="E23" s="157"/>
      <c r="F23" s="157"/>
      <c r="G23" s="157"/>
      <c r="H23" s="162"/>
      <c r="I23" s="171"/>
      <c r="J23" s="172"/>
      <c r="K23" s="172"/>
      <c r="L23" s="172"/>
      <c r="M23" s="172"/>
      <c r="N23" s="172"/>
      <c r="O23" s="172"/>
      <c r="P23" s="172"/>
      <c r="Q23" s="172"/>
      <c r="R23" s="172"/>
      <c r="S23" s="172"/>
      <c r="T23" s="172"/>
      <c r="U23" s="172"/>
      <c r="V23" s="172"/>
      <c r="W23" s="172"/>
      <c r="X23" s="172"/>
    </row>
    <row r="24" spans="1:24" s="1" customFormat="1">
      <c r="A24" s="151">
        <v>19</v>
      </c>
      <c r="B24" s="155">
        <v>62133115</v>
      </c>
      <c r="C24" s="156" t="s">
        <v>510</v>
      </c>
      <c r="D24" s="157" t="s">
        <v>511</v>
      </c>
      <c r="E24" s="157"/>
      <c r="F24" s="157"/>
      <c r="G24" s="157"/>
      <c r="H24" s="162"/>
      <c r="I24" s="171"/>
      <c r="J24" s="172"/>
      <c r="K24" s="172"/>
      <c r="L24" s="172"/>
      <c r="M24" s="172"/>
      <c r="N24" s="172"/>
      <c r="O24" s="172"/>
      <c r="P24" s="172"/>
      <c r="Q24" s="172"/>
      <c r="R24" s="172"/>
      <c r="S24" s="172"/>
      <c r="T24" s="172"/>
      <c r="U24" s="172"/>
      <c r="V24" s="172"/>
      <c r="W24" s="172"/>
      <c r="X24" s="172"/>
    </row>
    <row r="25" spans="1:24" s="1" customFormat="1">
      <c r="A25" s="151">
        <v>20</v>
      </c>
      <c r="B25" s="155">
        <v>62134581</v>
      </c>
      <c r="C25" s="156" t="s">
        <v>512</v>
      </c>
      <c r="D25" s="157" t="s">
        <v>513</v>
      </c>
      <c r="E25" s="157"/>
      <c r="F25" s="157"/>
      <c r="G25" s="157"/>
      <c r="H25" s="162"/>
      <c r="I25" s="171"/>
      <c r="J25" s="172"/>
      <c r="K25" s="172"/>
      <c r="L25" s="172"/>
      <c r="M25" s="172"/>
      <c r="N25" s="172"/>
      <c r="O25" s="172"/>
      <c r="P25" s="172"/>
      <c r="Q25" s="172"/>
      <c r="R25" s="172"/>
      <c r="S25" s="172"/>
      <c r="T25" s="172"/>
      <c r="U25" s="172"/>
      <c r="V25" s="172"/>
      <c r="W25" s="172"/>
      <c r="X25" s="172"/>
    </row>
    <row r="26" spans="1:24" s="1" customFormat="1">
      <c r="A26" s="151">
        <v>21</v>
      </c>
      <c r="B26" s="155">
        <v>59136125</v>
      </c>
      <c r="C26" s="156" t="s">
        <v>415</v>
      </c>
      <c r="D26" s="157" t="s">
        <v>514</v>
      </c>
      <c r="E26" s="157"/>
      <c r="F26" s="157"/>
      <c r="G26" s="157"/>
      <c r="H26" s="162"/>
      <c r="I26" s="171"/>
      <c r="J26" s="172"/>
      <c r="K26" s="172"/>
      <c r="L26" s="172"/>
      <c r="M26" s="172"/>
      <c r="N26" s="172"/>
      <c r="O26" s="172"/>
      <c r="P26" s="172"/>
      <c r="Q26" s="172"/>
      <c r="R26" s="172"/>
      <c r="S26" s="172"/>
      <c r="T26" s="172"/>
      <c r="U26" s="172"/>
      <c r="V26" s="172"/>
      <c r="W26" s="172"/>
      <c r="X26" s="172"/>
    </row>
    <row r="27" spans="1:24" s="1" customFormat="1">
      <c r="A27" s="151">
        <v>22</v>
      </c>
      <c r="B27" s="155">
        <v>62131177</v>
      </c>
      <c r="C27" s="156" t="s">
        <v>515</v>
      </c>
      <c r="D27" s="157" t="s">
        <v>514</v>
      </c>
      <c r="E27" s="157"/>
      <c r="F27" s="157"/>
      <c r="G27" s="157"/>
      <c r="H27" s="162"/>
      <c r="I27" s="171"/>
      <c r="J27" s="172"/>
      <c r="K27" s="172"/>
      <c r="L27" s="172"/>
      <c r="M27" s="172"/>
      <c r="N27" s="172"/>
      <c r="O27" s="172"/>
      <c r="P27" s="172"/>
      <c r="Q27" s="172"/>
      <c r="R27" s="172"/>
      <c r="S27" s="172"/>
      <c r="T27" s="172"/>
      <c r="U27" s="172"/>
      <c r="V27" s="172"/>
      <c r="W27" s="172"/>
      <c r="X27" s="172"/>
    </row>
    <row r="28" spans="1:24" s="1" customFormat="1">
      <c r="A28" s="151">
        <v>23</v>
      </c>
      <c r="B28" s="155">
        <v>62131364</v>
      </c>
      <c r="C28" s="156" t="s">
        <v>516</v>
      </c>
      <c r="D28" s="157" t="s">
        <v>517</v>
      </c>
      <c r="E28" s="157"/>
      <c r="F28" s="157"/>
      <c r="G28" s="157"/>
      <c r="H28" s="162"/>
      <c r="I28" s="171"/>
      <c r="J28" s="172"/>
      <c r="K28" s="172"/>
      <c r="L28" s="172"/>
      <c r="M28" s="172"/>
      <c r="N28" s="172"/>
      <c r="O28" s="172"/>
      <c r="P28" s="172"/>
      <c r="Q28" s="172"/>
      <c r="R28" s="172"/>
      <c r="S28" s="172"/>
      <c r="T28" s="172"/>
      <c r="U28" s="172"/>
      <c r="V28" s="172"/>
      <c r="W28" s="172"/>
      <c r="X28" s="172"/>
    </row>
    <row r="29" spans="1:24" s="1" customFormat="1">
      <c r="A29" s="151">
        <v>24</v>
      </c>
      <c r="B29" s="155">
        <v>62133154</v>
      </c>
      <c r="C29" s="156" t="s">
        <v>347</v>
      </c>
      <c r="D29" s="157" t="s">
        <v>337</v>
      </c>
      <c r="E29" s="157"/>
      <c r="F29" s="157"/>
      <c r="G29" s="157"/>
      <c r="H29" s="162"/>
      <c r="I29" s="171"/>
      <c r="J29" s="172"/>
      <c r="K29" s="172"/>
      <c r="L29" s="172"/>
      <c r="M29" s="172"/>
      <c r="N29" s="172"/>
      <c r="O29" s="172"/>
      <c r="P29" s="172"/>
      <c r="Q29" s="172"/>
      <c r="R29" s="172"/>
      <c r="S29" s="172"/>
      <c r="T29" s="172"/>
      <c r="U29" s="172"/>
      <c r="V29" s="172"/>
      <c r="W29" s="172"/>
      <c r="X29" s="172"/>
    </row>
    <row r="30" spans="1:24" s="1" customFormat="1">
      <c r="A30" s="151">
        <v>25</v>
      </c>
      <c r="B30" s="155">
        <v>62131533</v>
      </c>
      <c r="C30" s="156" t="s">
        <v>518</v>
      </c>
      <c r="D30" s="157" t="s">
        <v>519</v>
      </c>
      <c r="E30" s="157"/>
      <c r="F30" s="157"/>
      <c r="G30" s="157"/>
      <c r="H30" s="162"/>
      <c r="I30" s="171"/>
      <c r="J30" s="172"/>
      <c r="K30" s="172"/>
      <c r="L30" s="172"/>
      <c r="M30" s="172"/>
      <c r="N30" s="172"/>
      <c r="O30" s="172"/>
      <c r="P30" s="172"/>
      <c r="Q30" s="172"/>
      <c r="R30" s="172"/>
      <c r="S30" s="172"/>
      <c r="T30" s="172"/>
      <c r="U30" s="172"/>
      <c r="V30" s="172"/>
      <c r="W30" s="172"/>
      <c r="X30" s="172"/>
    </row>
    <row r="31" spans="1:24" s="1" customFormat="1">
      <c r="A31" s="151">
        <v>26</v>
      </c>
      <c r="B31" s="155">
        <v>62131550</v>
      </c>
      <c r="C31" s="156" t="s">
        <v>520</v>
      </c>
      <c r="D31" s="157" t="s">
        <v>352</v>
      </c>
      <c r="E31" s="157"/>
      <c r="F31" s="157"/>
      <c r="G31" s="157"/>
      <c r="H31" s="162"/>
      <c r="I31" s="171"/>
      <c r="J31" s="172"/>
      <c r="K31" s="172"/>
      <c r="L31" s="172"/>
      <c r="M31" s="172"/>
      <c r="N31" s="172"/>
      <c r="O31" s="172"/>
      <c r="P31" s="172"/>
      <c r="Q31" s="172"/>
      <c r="R31" s="172"/>
      <c r="S31" s="172"/>
      <c r="T31" s="172"/>
      <c r="U31" s="172"/>
      <c r="V31" s="172"/>
      <c r="W31" s="172"/>
      <c r="X31" s="172"/>
    </row>
    <row r="32" spans="1:24" s="1" customFormat="1">
      <c r="A32" s="151">
        <v>27</v>
      </c>
      <c r="B32" s="155">
        <v>62131646</v>
      </c>
      <c r="C32" s="156" t="s">
        <v>521</v>
      </c>
      <c r="D32" s="157" t="s">
        <v>522</v>
      </c>
      <c r="E32" s="157"/>
      <c r="F32" s="157"/>
      <c r="G32" s="157"/>
      <c r="H32" s="162"/>
      <c r="I32" s="171"/>
      <c r="J32" s="172"/>
      <c r="K32" s="172"/>
      <c r="L32" s="172"/>
      <c r="M32" s="172"/>
      <c r="N32" s="172"/>
      <c r="O32" s="172"/>
      <c r="P32" s="172"/>
      <c r="Q32" s="172"/>
      <c r="R32" s="172"/>
      <c r="S32" s="172"/>
      <c r="T32" s="172"/>
      <c r="U32" s="172"/>
      <c r="V32" s="172"/>
      <c r="W32" s="172"/>
      <c r="X32" s="172"/>
    </row>
    <row r="33" spans="1:24" s="1" customFormat="1">
      <c r="A33" s="151">
        <v>28</v>
      </c>
      <c r="B33" s="155">
        <v>62131811</v>
      </c>
      <c r="C33" s="156" t="s">
        <v>523</v>
      </c>
      <c r="D33" s="157" t="s">
        <v>367</v>
      </c>
      <c r="E33" s="157"/>
      <c r="F33" s="157"/>
      <c r="G33" s="157"/>
      <c r="H33" s="162"/>
      <c r="I33" s="171"/>
      <c r="J33" s="172"/>
      <c r="K33" s="172"/>
      <c r="L33" s="172"/>
      <c r="M33" s="172"/>
      <c r="N33" s="172"/>
      <c r="O33" s="172"/>
      <c r="P33" s="172"/>
      <c r="Q33" s="172"/>
      <c r="R33" s="172"/>
      <c r="S33" s="172"/>
      <c r="T33" s="172"/>
      <c r="U33" s="172"/>
      <c r="V33" s="172"/>
      <c r="W33" s="172"/>
      <c r="X33" s="172"/>
    </row>
    <row r="34" spans="1:24" s="1" customFormat="1">
      <c r="A34" s="151">
        <v>29</v>
      </c>
      <c r="B34" s="155">
        <v>62131878</v>
      </c>
      <c r="C34" s="156" t="s">
        <v>524</v>
      </c>
      <c r="D34" s="157" t="s">
        <v>525</v>
      </c>
      <c r="E34" s="157"/>
      <c r="F34" s="157"/>
      <c r="G34" s="157"/>
      <c r="H34" s="162"/>
      <c r="I34" s="171"/>
      <c r="J34" s="172"/>
      <c r="K34" s="172"/>
      <c r="L34" s="172"/>
      <c r="M34" s="172"/>
      <c r="N34" s="172"/>
      <c r="O34" s="172"/>
      <c r="P34" s="172"/>
      <c r="Q34" s="172"/>
      <c r="R34" s="172"/>
      <c r="S34" s="172"/>
      <c r="T34" s="172"/>
      <c r="U34" s="172"/>
      <c r="V34" s="172"/>
      <c r="W34" s="172"/>
      <c r="X34" s="172"/>
    </row>
    <row r="35" spans="1:24" s="1" customFormat="1">
      <c r="A35" s="151">
        <v>30</v>
      </c>
      <c r="B35" s="155">
        <v>62133248</v>
      </c>
      <c r="C35" s="156" t="s">
        <v>347</v>
      </c>
      <c r="D35" s="157" t="s">
        <v>525</v>
      </c>
      <c r="E35" s="157"/>
      <c r="F35" s="157"/>
      <c r="G35" s="157"/>
      <c r="H35" s="162"/>
      <c r="I35" s="171"/>
      <c r="J35" s="172"/>
      <c r="K35" s="172"/>
      <c r="L35" s="172"/>
      <c r="M35" s="172"/>
      <c r="N35" s="172"/>
      <c r="O35" s="172"/>
      <c r="P35" s="172"/>
      <c r="Q35" s="172"/>
      <c r="R35" s="172"/>
      <c r="S35" s="172"/>
      <c r="T35" s="172"/>
      <c r="U35" s="172"/>
      <c r="V35" s="172"/>
      <c r="W35" s="172"/>
      <c r="X35" s="172"/>
    </row>
    <row r="36" spans="1:24" s="1" customFormat="1">
      <c r="A36" s="151">
        <v>31</v>
      </c>
      <c r="B36" s="155">
        <v>62131902</v>
      </c>
      <c r="C36" s="156" t="s">
        <v>526</v>
      </c>
      <c r="D36" s="157" t="s">
        <v>527</v>
      </c>
      <c r="E36" s="157"/>
      <c r="F36" s="157"/>
      <c r="G36" s="157"/>
      <c r="H36" s="162"/>
      <c r="I36" s="171"/>
      <c r="J36" s="172"/>
      <c r="K36" s="172"/>
      <c r="L36" s="172"/>
      <c r="M36" s="172"/>
      <c r="N36" s="172"/>
      <c r="O36" s="172"/>
      <c r="P36" s="172"/>
      <c r="Q36" s="172"/>
      <c r="R36" s="172"/>
      <c r="S36" s="172"/>
      <c r="T36" s="172"/>
      <c r="U36" s="172"/>
      <c r="V36" s="172"/>
      <c r="W36" s="172"/>
      <c r="X36" s="172"/>
    </row>
    <row r="37" spans="1:24" s="1" customFormat="1">
      <c r="A37" s="151">
        <v>32</v>
      </c>
      <c r="B37" s="155">
        <v>62132027</v>
      </c>
      <c r="C37" s="156" t="s">
        <v>528</v>
      </c>
      <c r="D37" s="157" t="s">
        <v>529</v>
      </c>
      <c r="E37" s="157"/>
      <c r="F37" s="157"/>
      <c r="G37" s="157"/>
      <c r="H37" s="162"/>
      <c r="I37" s="171"/>
      <c r="J37" s="172"/>
      <c r="K37" s="172"/>
      <c r="L37" s="172"/>
      <c r="M37" s="172"/>
      <c r="N37" s="172"/>
      <c r="O37" s="172"/>
      <c r="P37" s="172"/>
      <c r="Q37" s="172"/>
      <c r="R37" s="172"/>
      <c r="S37" s="172"/>
      <c r="T37" s="172"/>
      <c r="U37" s="172"/>
      <c r="V37" s="172"/>
      <c r="W37" s="172"/>
      <c r="X37" s="172"/>
    </row>
    <row r="38" spans="1:24" s="1" customFormat="1">
      <c r="A38" s="151">
        <v>33</v>
      </c>
      <c r="B38" s="155">
        <v>62132125</v>
      </c>
      <c r="C38" s="156" t="s">
        <v>427</v>
      </c>
      <c r="D38" s="157" t="s">
        <v>530</v>
      </c>
      <c r="E38" s="157"/>
      <c r="F38" s="157"/>
      <c r="G38" s="157"/>
      <c r="H38" s="162"/>
      <c r="I38" s="171"/>
      <c r="J38" s="172"/>
      <c r="K38" s="172"/>
      <c r="L38" s="172"/>
      <c r="M38" s="172"/>
      <c r="N38" s="172"/>
      <c r="O38" s="172"/>
      <c r="P38" s="172"/>
      <c r="Q38" s="172"/>
      <c r="R38" s="172"/>
      <c r="S38" s="172"/>
      <c r="T38" s="172"/>
      <c r="U38" s="172"/>
      <c r="V38" s="172"/>
      <c r="W38" s="172"/>
      <c r="X38" s="172"/>
    </row>
    <row r="39" spans="1:24" s="1" customFormat="1">
      <c r="A39" s="151">
        <v>34</v>
      </c>
      <c r="B39" s="155">
        <v>62133291</v>
      </c>
      <c r="C39" s="156" t="s">
        <v>531</v>
      </c>
      <c r="D39" s="157" t="s">
        <v>532</v>
      </c>
      <c r="E39" s="157"/>
      <c r="F39" s="157"/>
      <c r="G39" s="157"/>
      <c r="H39" s="162"/>
      <c r="I39" s="171"/>
      <c r="J39" s="172"/>
      <c r="K39" s="172"/>
      <c r="L39" s="172"/>
      <c r="M39" s="172"/>
      <c r="N39" s="172"/>
      <c r="O39" s="172"/>
      <c r="P39" s="172"/>
      <c r="Q39" s="172"/>
      <c r="R39" s="172"/>
      <c r="S39" s="172"/>
      <c r="T39" s="172"/>
      <c r="U39" s="172"/>
      <c r="V39" s="172"/>
      <c r="W39" s="172"/>
      <c r="X39" s="172"/>
    </row>
    <row r="40" spans="1:24" s="1" customFormat="1">
      <c r="A40" s="151">
        <v>35</v>
      </c>
      <c r="B40" s="155">
        <v>62133299</v>
      </c>
      <c r="C40" s="156" t="s">
        <v>388</v>
      </c>
      <c r="D40" s="157" t="s">
        <v>397</v>
      </c>
      <c r="E40" s="157"/>
      <c r="F40" s="157"/>
      <c r="G40" s="157"/>
      <c r="H40" s="162"/>
      <c r="I40" s="171"/>
      <c r="J40" s="172"/>
      <c r="K40" s="172"/>
      <c r="L40" s="172"/>
      <c r="M40" s="172"/>
      <c r="N40" s="172"/>
      <c r="O40" s="172"/>
      <c r="P40" s="172"/>
      <c r="Q40" s="172"/>
      <c r="R40" s="172"/>
      <c r="S40" s="172"/>
      <c r="T40" s="172"/>
      <c r="U40" s="172"/>
      <c r="V40" s="172"/>
      <c r="W40" s="172"/>
      <c r="X40" s="172"/>
    </row>
    <row r="41" spans="1:24" s="1" customFormat="1">
      <c r="A41" s="151">
        <v>36</v>
      </c>
      <c r="B41" s="155">
        <v>62133303</v>
      </c>
      <c r="C41" s="156" t="s">
        <v>533</v>
      </c>
      <c r="D41" s="157" t="s">
        <v>400</v>
      </c>
      <c r="E41" s="157"/>
      <c r="F41" s="157"/>
      <c r="G41" s="157"/>
      <c r="H41" s="162"/>
      <c r="I41" s="171"/>
      <c r="J41" s="172"/>
      <c r="K41" s="172"/>
      <c r="L41" s="172"/>
      <c r="M41" s="172"/>
      <c r="N41" s="172"/>
      <c r="O41" s="172"/>
      <c r="P41" s="172"/>
      <c r="Q41" s="172"/>
      <c r="R41" s="172"/>
      <c r="S41" s="172"/>
      <c r="T41" s="172"/>
      <c r="U41" s="172"/>
      <c r="V41" s="172"/>
      <c r="W41" s="172"/>
      <c r="X41" s="172"/>
    </row>
    <row r="42" spans="1:24" s="1" customFormat="1">
      <c r="A42" s="151">
        <v>37</v>
      </c>
      <c r="B42" s="155">
        <v>62132384</v>
      </c>
      <c r="C42" s="156" t="s">
        <v>293</v>
      </c>
      <c r="D42" s="157" t="s">
        <v>534</v>
      </c>
      <c r="E42" s="157"/>
      <c r="F42" s="157"/>
      <c r="G42" s="157"/>
      <c r="H42" s="162"/>
      <c r="I42" s="171"/>
      <c r="J42" s="172"/>
      <c r="K42" s="172"/>
      <c r="L42" s="172"/>
      <c r="M42" s="172"/>
      <c r="N42" s="172"/>
      <c r="O42" s="172"/>
      <c r="P42" s="172"/>
      <c r="Q42" s="172"/>
      <c r="R42" s="172"/>
      <c r="S42" s="172"/>
      <c r="T42" s="172"/>
      <c r="U42" s="172"/>
      <c r="V42" s="172"/>
      <c r="W42" s="172"/>
      <c r="X42" s="172"/>
    </row>
    <row r="43" spans="1:24" s="1" customFormat="1">
      <c r="A43" s="151">
        <v>38</v>
      </c>
      <c r="B43" s="155">
        <v>62132425</v>
      </c>
      <c r="C43" s="156" t="s">
        <v>535</v>
      </c>
      <c r="D43" s="157" t="s">
        <v>416</v>
      </c>
      <c r="E43" s="157"/>
      <c r="F43" s="157"/>
      <c r="G43" s="157"/>
      <c r="H43" s="162"/>
      <c r="I43" s="171"/>
      <c r="J43" s="172"/>
      <c r="K43" s="172"/>
      <c r="L43" s="172"/>
      <c r="M43" s="172"/>
      <c r="N43" s="172"/>
      <c r="O43" s="172"/>
      <c r="P43" s="172"/>
      <c r="Q43" s="172"/>
      <c r="R43" s="172"/>
      <c r="S43" s="172"/>
      <c r="T43" s="172"/>
      <c r="U43" s="172"/>
      <c r="V43" s="172"/>
      <c r="W43" s="172"/>
      <c r="X43" s="172"/>
    </row>
    <row r="44" spans="1:24" s="1" customFormat="1">
      <c r="A44" s="151">
        <v>39</v>
      </c>
      <c r="B44" s="155">
        <v>62132431</v>
      </c>
      <c r="C44" s="156" t="s">
        <v>268</v>
      </c>
      <c r="D44" s="157" t="s">
        <v>536</v>
      </c>
      <c r="E44" s="157"/>
      <c r="F44" s="157"/>
      <c r="G44" s="157"/>
      <c r="H44" s="162"/>
      <c r="I44" s="171"/>
      <c r="J44" s="172"/>
      <c r="K44" s="172"/>
      <c r="L44" s="172"/>
      <c r="M44" s="172"/>
      <c r="N44" s="172"/>
      <c r="O44" s="172"/>
      <c r="P44" s="172"/>
      <c r="Q44" s="172"/>
      <c r="R44" s="172"/>
      <c r="S44" s="172"/>
      <c r="T44" s="172"/>
      <c r="U44" s="172"/>
      <c r="V44" s="172"/>
      <c r="W44" s="172"/>
      <c r="X44" s="172"/>
    </row>
    <row r="45" spans="1:24" s="1" customFormat="1">
      <c r="A45" s="151">
        <v>40</v>
      </c>
      <c r="B45" s="155">
        <v>62132483</v>
      </c>
      <c r="C45" s="156" t="s">
        <v>537</v>
      </c>
      <c r="D45" s="157" t="s">
        <v>428</v>
      </c>
      <c r="E45" s="157"/>
      <c r="F45" s="157"/>
      <c r="G45" s="157"/>
      <c r="H45" s="162"/>
      <c r="I45" s="171"/>
      <c r="J45" s="172"/>
      <c r="K45" s="172"/>
      <c r="L45" s="172"/>
      <c r="M45" s="172"/>
      <c r="N45" s="172"/>
      <c r="O45" s="172"/>
      <c r="P45" s="172"/>
      <c r="Q45" s="172"/>
      <c r="R45" s="172"/>
      <c r="S45" s="172"/>
      <c r="T45" s="172"/>
      <c r="U45" s="172"/>
      <c r="V45" s="172"/>
      <c r="W45" s="172"/>
      <c r="X45" s="172"/>
    </row>
    <row r="46" spans="1:24" s="1" customFormat="1">
      <c r="A46" s="151">
        <v>41</v>
      </c>
      <c r="B46" s="155">
        <v>62132529</v>
      </c>
      <c r="C46" s="156" t="s">
        <v>538</v>
      </c>
      <c r="D46" s="157" t="s">
        <v>431</v>
      </c>
      <c r="E46" s="157"/>
      <c r="F46" s="157"/>
      <c r="G46" s="157"/>
      <c r="H46" s="162"/>
      <c r="I46" s="171"/>
      <c r="J46" s="172"/>
      <c r="K46" s="172"/>
      <c r="L46" s="172"/>
      <c r="M46" s="172"/>
      <c r="N46" s="172"/>
      <c r="O46" s="172"/>
      <c r="P46" s="172"/>
      <c r="Q46" s="172"/>
      <c r="R46" s="172"/>
      <c r="S46" s="172"/>
      <c r="T46" s="172"/>
      <c r="U46" s="172"/>
      <c r="V46" s="172"/>
      <c r="W46" s="172"/>
      <c r="X46" s="172"/>
    </row>
    <row r="47" spans="1:24" s="1" customFormat="1">
      <c r="A47" s="151">
        <v>42</v>
      </c>
      <c r="B47" s="155">
        <v>62132538</v>
      </c>
      <c r="C47" s="156" t="s">
        <v>539</v>
      </c>
      <c r="D47" s="157" t="s">
        <v>431</v>
      </c>
      <c r="E47" s="157"/>
      <c r="F47" s="157"/>
      <c r="G47" s="157"/>
      <c r="H47" s="162"/>
      <c r="I47" s="171"/>
      <c r="J47" s="172"/>
      <c r="K47" s="172"/>
      <c r="L47" s="172"/>
      <c r="M47" s="172"/>
      <c r="N47" s="172"/>
      <c r="O47" s="172"/>
      <c r="P47" s="172"/>
      <c r="Q47" s="172"/>
      <c r="R47" s="172"/>
      <c r="S47" s="172"/>
      <c r="T47" s="172"/>
      <c r="U47" s="172"/>
      <c r="V47" s="172"/>
      <c r="W47" s="172"/>
      <c r="X47" s="172"/>
    </row>
    <row r="48" spans="1:24" s="1" customFormat="1">
      <c r="A48" s="151">
        <v>43</v>
      </c>
      <c r="B48" s="155">
        <v>62132689</v>
      </c>
      <c r="C48" s="156" t="s">
        <v>540</v>
      </c>
      <c r="D48" s="157" t="s">
        <v>541</v>
      </c>
      <c r="E48" s="157"/>
      <c r="F48" s="157"/>
      <c r="G48" s="157"/>
      <c r="H48" s="162"/>
      <c r="I48" s="171"/>
      <c r="J48" s="172"/>
      <c r="K48" s="172"/>
      <c r="L48" s="172"/>
      <c r="M48" s="172"/>
      <c r="N48" s="172"/>
      <c r="O48" s="172"/>
      <c r="P48" s="172"/>
      <c r="Q48" s="172"/>
      <c r="R48" s="172"/>
      <c r="S48" s="172"/>
      <c r="T48" s="172"/>
      <c r="U48" s="172"/>
      <c r="V48" s="172"/>
      <c r="W48" s="172"/>
      <c r="X48" s="172"/>
    </row>
    <row r="49" spans="1:24" s="1" customFormat="1">
      <c r="A49" s="151">
        <v>44</v>
      </c>
      <c r="B49" s="155">
        <v>62132707</v>
      </c>
      <c r="C49" s="156" t="s">
        <v>542</v>
      </c>
      <c r="D49" s="157" t="s">
        <v>446</v>
      </c>
      <c r="E49" s="157"/>
      <c r="F49" s="157"/>
      <c r="G49" s="157"/>
      <c r="H49" s="162"/>
      <c r="I49" s="171"/>
      <c r="J49" s="172"/>
      <c r="K49" s="172"/>
      <c r="L49" s="172"/>
      <c r="M49" s="172"/>
      <c r="N49" s="172"/>
      <c r="O49" s="172"/>
      <c r="P49" s="172"/>
      <c r="Q49" s="172"/>
      <c r="R49" s="172"/>
      <c r="S49" s="172"/>
      <c r="T49" s="172"/>
      <c r="U49" s="172"/>
      <c r="V49" s="172"/>
      <c r="W49" s="172"/>
      <c r="X49" s="172"/>
    </row>
    <row r="50" spans="1:24" s="1" customFormat="1">
      <c r="A50" s="151">
        <v>45</v>
      </c>
      <c r="B50" s="155">
        <v>62132715</v>
      </c>
      <c r="C50" s="156" t="s">
        <v>543</v>
      </c>
      <c r="D50" s="157" t="s">
        <v>451</v>
      </c>
      <c r="E50" s="163"/>
      <c r="F50" s="163"/>
      <c r="G50" s="163"/>
      <c r="H50" s="164"/>
      <c r="I50" s="173"/>
      <c r="J50" s="174"/>
      <c r="K50" s="174"/>
      <c r="L50" s="174"/>
      <c r="M50" s="174"/>
      <c r="N50" s="174"/>
      <c r="O50" s="174"/>
      <c r="P50" s="174"/>
      <c r="Q50" s="174"/>
      <c r="R50" s="174"/>
      <c r="S50" s="174"/>
      <c r="T50" s="174"/>
      <c r="U50" s="174"/>
      <c r="V50" s="174"/>
      <c r="W50" s="174"/>
      <c r="X50" s="174"/>
    </row>
    <row r="51" spans="1:24" s="148" customFormat="1" ht="12">
      <c r="E51" s="165" t="s">
        <v>544</v>
      </c>
      <c r="F51" s="165" t="s">
        <v>545</v>
      </c>
      <c r="G51" s="165" t="s">
        <v>545</v>
      </c>
      <c r="H51" s="165" t="s">
        <v>546</v>
      </c>
      <c r="I51" s="165" t="s">
        <v>546</v>
      </c>
      <c r="J51" s="165" t="s">
        <v>546</v>
      </c>
      <c r="K51" s="165" t="s">
        <v>546</v>
      </c>
      <c r="L51" s="165" t="s">
        <v>546</v>
      </c>
      <c r="M51" s="165" t="s">
        <v>546</v>
      </c>
      <c r="N51" s="165" t="s">
        <v>546</v>
      </c>
      <c r="O51" s="165" t="s">
        <v>546</v>
      </c>
      <c r="P51" s="165" t="s">
        <v>546</v>
      </c>
      <c r="Q51" s="165" t="s">
        <v>546</v>
      </c>
      <c r="R51" s="165" t="s">
        <v>546</v>
      </c>
      <c r="S51" s="165" t="s">
        <v>546</v>
      </c>
      <c r="T51" s="165" t="s">
        <v>546</v>
      </c>
      <c r="U51" s="165" t="s">
        <v>546</v>
      </c>
      <c r="V51" s="165" t="s">
        <v>546</v>
      </c>
      <c r="W51" s="165" t="s">
        <v>546</v>
      </c>
      <c r="X51" s="165" t="s">
        <v>546</v>
      </c>
    </row>
    <row r="52" spans="1:24" ht="38.4">
      <c r="E52" s="166" t="s">
        <v>547</v>
      </c>
      <c r="F52" s="167"/>
      <c r="G52" s="167"/>
      <c r="H52" s="167"/>
      <c r="I52" s="167"/>
      <c r="J52" s="167"/>
      <c r="K52" s="167"/>
      <c r="L52" s="167"/>
      <c r="M52" s="167"/>
      <c r="N52" s="167"/>
      <c r="O52" s="167"/>
      <c r="P52" s="167"/>
      <c r="Q52" s="167"/>
      <c r="R52" s="167"/>
      <c r="S52" s="167"/>
      <c r="T52" s="167"/>
      <c r="U52" s="167"/>
      <c r="V52" s="167"/>
      <c r="W52" s="167"/>
      <c r="X52" s="167"/>
    </row>
  </sheetData>
  <mergeCells count="5">
    <mergeCell ref="A1:S1"/>
    <mergeCell ref="B2:S2"/>
    <mergeCell ref="B3:S3"/>
    <mergeCell ref="A4:M4"/>
    <mergeCell ref="C5:D5"/>
  </mergeCells>
  <pageMargins left="0.7" right="0.7" top="0.75" bottom="0.75" header="0.3" footer="0.3"/>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868"/>
  <sheetViews>
    <sheetView view="pageBreakPreview" topLeftCell="C299" zoomScale="80" zoomScaleNormal="140" zoomScaleSheetLayoutView="80" workbookViewId="0">
      <selection activeCell="D464" sqref="D464"/>
    </sheetView>
  </sheetViews>
  <sheetFormatPr defaultColWidth="8.8984375" defaultRowHeight="13.8"/>
  <cols>
    <col min="1" max="1" width="7.09765625" style="14" customWidth="1"/>
    <col min="2" max="2" width="73.69921875" style="4" customWidth="1"/>
    <col min="3" max="3" width="15.8984375" style="15" customWidth="1"/>
    <col min="4" max="4" width="37.8984375" style="12" customWidth="1"/>
    <col min="5" max="5" width="20.3984375" style="4" customWidth="1"/>
    <col min="6" max="7" width="14.296875" style="4" customWidth="1"/>
    <col min="8" max="8" width="12" style="4" customWidth="1"/>
    <col min="9" max="16384" width="8.8984375" style="4"/>
  </cols>
  <sheetData>
    <row r="1" spans="1:7">
      <c r="B1" s="12"/>
      <c r="C1" s="12"/>
      <c r="D1" s="16"/>
      <c r="E1" s="12"/>
      <c r="F1" s="12"/>
      <c r="G1" s="12"/>
    </row>
    <row r="2" spans="1:7">
      <c r="B2" s="12"/>
      <c r="C2" s="12"/>
      <c r="D2" s="16"/>
      <c r="E2" s="12"/>
      <c r="F2" s="12"/>
      <c r="G2" s="12"/>
    </row>
    <row r="3" spans="1:7">
      <c r="B3" s="12"/>
      <c r="C3" s="12"/>
      <c r="D3" s="16"/>
      <c r="E3" s="12"/>
      <c r="F3" s="12"/>
      <c r="G3" s="12"/>
    </row>
    <row r="4" spans="1:7">
      <c r="A4" s="14" t="s">
        <v>548</v>
      </c>
      <c r="B4" s="17" t="s">
        <v>549</v>
      </c>
      <c r="C4" s="16"/>
      <c r="D4" s="16"/>
      <c r="E4" s="12"/>
      <c r="F4" s="12"/>
      <c r="G4" s="12"/>
    </row>
    <row r="5" spans="1:7">
      <c r="A5" s="14">
        <v>1</v>
      </c>
      <c r="B5" s="18" t="s">
        <v>550</v>
      </c>
    </row>
    <row r="6" spans="1:7">
      <c r="A6" s="14" t="s">
        <v>551</v>
      </c>
      <c r="B6" s="8" t="s">
        <v>552</v>
      </c>
      <c r="C6" s="12"/>
      <c r="E6" s="19"/>
      <c r="F6" s="20"/>
      <c r="G6" s="12"/>
    </row>
    <row r="7" spans="1:7" ht="16.2">
      <c r="A7" s="14" t="s">
        <v>553</v>
      </c>
      <c r="B7" s="8" t="s">
        <v>554</v>
      </c>
    </row>
    <row r="8" spans="1:7">
      <c r="A8" s="14" t="s">
        <v>555</v>
      </c>
      <c r="B8" s="21" t="s">
        <v>556</v>
      </c>
    </row>
    <row r="9" spans="1:7" ht="16.2">
      <c r="B9" s="21" t="s">
        <v>557</v>
      </c>
    </row>
    <row r="10" spans="1:7">
      <c r="B10" s="21" t="s">
        <v>558</v>
      </c>
    </row>
    <row r="11" spans="1:7">
      <c r="B11" s="21" t="s">
        <v>559</v>
      </c>
    </row>
    <row r="12" spans="1:7">
      <c r="B12" s="22" t="s">
        <v>560</v>
      </c>
      <c r="C12" s="16"/>
      <c r="D12" s="16"/>
      <c r="E12" s="22"/>
      <c r="F12" s="12"/>
    </row>
    <row r="13" spans="1:7">
      <c r="B13" s="23" t="s">
        <v>561</v>
      </c>
      <c r="C13" s="24" t="s">
        <v>562</v>
      </c>
      <c r="D13" s="25"/>
      <c r="E13" s="26"/>
      <c r="F13" s="12"/>
    </row>
    <row r="14" spans="1:7" ht="13.95" customHeight="1">
      <c r="B14" s="27" t="s">
        <v>563</v>
      </c>
      <c r="C14" s="28" t="s">
        <v>564</v>
      </c>
      <c r="D14" s="29" t="s">
        <v>565</v>
      </c>
      <c r="E14" s="30"/>
      <c r="F14" s="12"/>
    </row>
    <row r="15" spans="1:7">
      <c r="B15" s="31"/>
      <c r="C15" s="32" t="s">
        <v>566</v>
      </c>
      <c r="D15" s="33"/>
      <c r="E15" s="34"/>
      <c r="F15" s="12"/>
    </row>
    <row r="16" spans="1:7">
      <c r="B16" s="35" t="s">
        <v>567</v>
      </c>
      <c r="C16" s="36"/>
      <c r="D16" s="37" t="s">
        <v>568</v>
      </c>
      <c r="E16" s="38"/>
      <c r="F16" s="12"/>
    </row>
    <row r="17" spans="1:7">
      <c r="B17" s="35" t="s">
        <v>569</v>
      </c>
      <c r="C17" s="12"/>
      <c r="D17" s="39" t="s">
        <v>570</v>
      </c>
      <c r="E17" s="40"/>
      <c r="F17" s="12"/>
    </row>
    <row r="18" spans="1:7">
      <c r="B18" s="35" t="s">
        <v>571</v>
      </c>
      <c r="C18" s="39" t="s">
        <v>572</v>
      </c>
      <c r="E18" s="41"/>
      <c r="F18" s="12"/>
    </row>
    <row r="19" spans="1:7">
      <c r="B19" s="42" t="s">
        <v>573</v>
      </c>
      <c r="C19" s="12" t="s">
        <v>574</v>
      </c>
      <c r="E19" s="41"/>
      <c r="F19" s="12"/>
    </row>
    <row r="20" spans="1:7">
      <c r="B20" s="42" t="s">
        <v>575</v>
      </c>
      <c r="C20" s="12"/>
      <c r="D20" s="12" t="s">
        <v>576</v>
      </c>
      <c r="E20" s="41"/>
      <c r="F20" s="12"/>
    </row>
    <row r="21" spans="1:7">
      <c r="B21" s="42" t="s">
        <v>577</v>
      </c>
      <c r="C21" s="12"/>
      <c r="E21" s="41"/>
      <c r="F21" s="12"/>
    </row>
    <row r="22" spans="1:7">
      <c r="B22" s="42" t="s">
        <v>578</v>
      </c>
      <c r="C22" s="12" t="s">
        <v>579</v>
      </c>
      <c r="D22" s="12" t="s">
        <v>580</v>
      </c>
      <c r="E22" s="41"/>
      <c r="F22" s="12"/>
    </row>
    <row r="23" spans="1:7">
      <c r="B23" s="42" t="s">
        <v>581</v>
      </c>
      <c r="C23" s="12" t="s">
        <v>582</v>
      </c>
      <c r="D23" s="12" t="s">
        <v>583</v>
      </c>
      <c r="E23" s="41"/>
      <c r="F23" s="12"/>
    </row>
    <row r="24" spans="1:7">
      <c r="B24" s="42" t="s">
        <v>584</v>
      </c>
      <c r="C24" s="12"/>
      <c r="D24" s="12" t="s">
        <v>585</v>
      </c>
      <c r="E24" s="41"/>
      <c r="F24" s="12"/>
    </row>
    <row r="25" spans="1:7">
      <c r="B25" s="42" t="s">
        <v>586</v>
      </c>
      <c r="C25" s="12"/>
      <c r="D25" s="12" t="s">
        <v>587</v>
      </c>
      <c r="E25" s="41"/>
      <c r="F25" s="12"/>
    </row>
    <row r="26" spans="1:7">
      <c r="B26" s="42" t="s">
        <v>588</v>
      </c>
      <c r="C26" s="12" t="s">
        <v>589</v>
      </c>
      <c r="E26" s="41"/>
      <c r="F26" s="12"/>
    </row>
    <row r="27" spans="1:7">
      <c r="B27" s="43" t="s">
        <v>573</v>
      </c>
      <c r="C27" s="44" t="s">
        <v>590</v>
      </c>
      <c r="D27" s="44"/>
      <c r="E27" s="45"/>
      <c r="F27" s="12"/>
    </row>
    <row r="28" spans="1:7">
      <c r="B28" s="21"/>
    </row>
    <row r="29" spans="1:7">
      <c r="A29" s="14">
        <v>2</v>
      </c>
      <c r="B29" s="17" t="s">
        <v>591</v>
      </c>
    </row>
    <row r="30" spans="1:7" s="2" customFormat="1" ht="14.4">
      <c r="A30" s="14" t="s">
        <v>592</v>
      </c>
      <c r="B30" s="46" t="s">
        <v>593</v>
      </c>
      <c r="C30" s="47"/>
      <c r="D30" s="47"/>
      <c r="E30" s="48"/>
      <c r="F30" s="49"/>
      <c r="G30" s="49"/>
    </row>
    <row r="31" spans="1:7">
      <c r="B31" s="50" t="s">
        <v>594</v>
      </c>
      <c r="C31" s="16"/>
      <c r="D31" s="16"/>
      <c r="E31" s="51"/>
      <c r="F31" s="12"/>
      <c r="G31" s="12"/>
    </row>
    <row r="32" spans="1:7">
      <c r="A32" s="14" t="s">
        <v>595</v>
      </c>
      <c r="B32" s="52" t="s">
        <v>596</v>
      </c>
      <c r="C32" s="16"/>
      <c r="D32" s="16"/>
      <c r="E32" s="51"/>
      <c r="F32" s="12"/>
      <c r="G32" s="12"/>
    </row>
    <row r="33" spans="1:8" s="3" customFormat="1" ht="16.2">
      <c r="A33" s="53" t="s">
        <v>551</v>
      </c>
      <c r="B33" s="46" t="s">
        <v>597</v>
      </c>
      <c r="C33" s="126"/>
      <c r="D33" s="47"/>
      <c r="E33" s="54"/>
      <c r="F33" s="55"/>
      <c r="G33" s="47"/>
    </row>
    <row r="34" spans="1:8">
      <c r="B34" s="21" t="s">
        <v>598</v>
      </c>
      <c r="C34" s="12"/>
      <c r="E34" s="56"/>
      <c r="F34" s="57"/>
      <c r="G34" s="12"/>
    </row>
    <row r="35" spans="1:8">
      <c r="B35" s="58" t="s">
        <v>599</v>
      </c>
      <c r="C35" s="60"/>
      <c r="D35" s="60"/>
      <c r="E35" s="59"/>
      <c r="F35" s="59"/>
    </row>
    <row r="36" spans="1:8">
      <c r="B36" s="5" t="s">
        <v>600</v>
      </c>
      <c r="C36" s="16"/>
      <c r="D36" s="16"/>
      <c r="E36" s="12"/>
    </row>
    <row r="37" spans="1:8" ht="15.75" customHeight="1">
      <c r="B37" s="543"/>
      <c r="C37" s="544" t="s">
        <v>601</v>
      </c>
      <c r="D37" s="544"/>
      <c r="E37" s="544"/>
      <c r="F37" s="544"/>
      <c r="G37" s="544"/>
    </row>
    <row r="38" spans="1:8" ht="16.2">
      <c r="B38" s="544"/>
      <c r="C38" s="62" t="s">
        <v>602</v>
      </c>
      <c r="D38" s="63" t="s">
        <v>603</v>
      </c>
      <c r="E38" s="62" t="s">
        <v>604</v>
      </c>
      <c r="F38" s="62" t="s">
        <v>605</v>
      </c>
      <c r="G38" s="62" t="s">
        <v>606</v>
      </c>
      <c r="H38" s="62" t="s">
        <v>607</v>
      </c>
    </row>
    <row r="39" spans="1:8" ht="16.2">
      <c r="B39" s="64" t="s">
        <v>608</v>
      </c>
      <c r="C39" s="65" t="s">
        <v>609</v>
      </c>
      <c r="D39" s="66" t="s">
        <v>610</v>
      </c>
      <c r="E39" s="67" t="s">
        <v>611</v>
      </c>
      <c r="F39" s="68" t="s">
        <v>612</v>
      </c>
      <c r="G39" s="69" t="s">
        <v>613</v>
      </c>
      <c r="H39" s="70" t="s">
        <v>614</v>
      </c>
    </row>
    <row r="40" spans="1:8" ht="16.2">
      <c r="B40" s="64" t="s">
        <v>615</v>
      </c>
      <c r="C40" s="71" t="s">
        <v>616</v>
      </c>
      <c r="D40" s="66" t="s">
        <v>617</v>
      </c>
      <c r="E40" s="67" t="s">
        <v>618</v>
      </c>
      <c r="F40" s="68" t="s">
        <v>619</v>
      </c>
      <c r="G40" s="69" t="s">
        <v>620</v>
      </c>
      <c r="H40" s="72" t="s">
        <v>621</v>
      </c>
    </row>
    <row r="41" spans="1:8" ht="16.2">
      <c r="B41" s="64" t="s">
        <v>622</v>
      </c>
      <c r="C41" s="73" t="s">
        <v>623</v>
      </c>
      <c r="D41" s="66" t="s">
        <v>624</v>
      </c>
      <c r="E41" s="67" t="s">
        <v>618</v>
      </c>
      <c r="F41" s="68" t="s">
        <v>625</v>
      </c>
      <c r="G41" s="69" t="s">
        <v>626</v>
      </c>
      <c r="H41" s="72" t="s">
        <v>627</v>
      </c>
    </row>
    <row r="42" spans="1:8">
      <c r="B42" s="64" t="s">
        <v>628</v>
      </c>
      <c r="C42" s="73"/>
      <c r="D42" s="66"/>
      <c r="E42" s="74"/>
      <c r="F42" s="68"/>
      <c r="G42" s="69"/>
      <c r="H42" s="70"/>
    </row>
    <row r="43" spans="1:8" ht="16.2">
      <c r="B43" s="64" t="s">
        <v>629</v>
      </c>
      <c r="C43" s="73" t="s">
        <v>630</v>
      </c>
      <c r="D43" s="66" t="s">
        <v>631</v>
      </c>
      <c r="E43" s="74" t="s">
        <v>632</v>
      </c>
      <c r="F43" s="68" t="s">
        <v>633</v>
      </c>
      <c r="G43" s="69" t="s">
        <v>634</v>
      </c>
      <c r="H43" s="72" t="s">
        <v>635</v>
      </c>
    </row>
    <row r="44" spans="1:8" ht="16.2">
      <c r="B44" s="64" t="s">
        <v>636</v>
      </c>
      <c r="C44" s="73" t="s">
        <v>637</v>
      </c>
      <c r="D44" s="66" t="s">
        <v>638</v>
      </c>
      <c r="E44" s="74" t="s">
        <v>639</v>
      </c>
      <c r="F44" s="68" t="s">
        <v>640</v>
      </c>
      <c r="G44" s="69" t="s">
        <v>641</v>
      </c>
      <c r="H44" s="72" t="s">
        <v>642</v>
      </c>
    </row>
    <row r="45" spans="1:8" ht="16.2">
      <c r="B45" s="8" t="s">
        <v>643</v>
      </c>
      <c r="C45" s="16"/>
      <c r="D45" s="16"/>
      <c r="E45" s="12"/>
    </row>
    <row r="46" spans="1:8" ht="16.2">
      <c r="B46" s="21" t="s">
        <v>644</v>
      </c>
      <c r="C46" s="47"/>
      <c r="D46" s="16"/>
      <c r="E46" s="12"/>
    </row>
    <row r="47" spans="1:8" ht="16.2">
      <c r="B47" s="21" t="s">
        <v>645</v>
      </c>
      <c r="C47" s="12"/>
      <c r="D47" s="75" t="s">
        <v>646</v>
      </c>
      <c r="E47" s="12"/>
    </row>
    <row r="48" spans="1:8">
      <c r="B48" s="8" t="s">
        <v>647</v>
      </c>
      <c r="C48" s="16"/>
      <c r="D48" s="16"/>
      <c r="E48" s="12"/>
    </row>
    <row r="49" spans="1:7" ht="16.2">
      <c r="B49" s="21" t="s">
        <v>648</v>
      </c>
      <c r="C49" s="47"/>
      <c r="D49" s="16"/>
      <c r="E49" s="12"/>
    </row>
    <row r="50" spans="1:7" ht="16.2">
      <c r="B50" s="21" t="s">
        <v>649</v>
      </c>
      <c r="C50" s="12"/>
      <c r="E50" s="12"/>
    </row>
    <row r="51" spans="1:7" ht="16.2">
      <c r="B51" s="21" t="s">
        <v>650</v>
      </c>
      <c r="C51" s="12"/>
      <c r="E51" s="56"/>
      <c r="F51" s="57"/>
      <c r="G51" s="12"/>
    </row>
    <row r="52" spans="1:7" s="3" customFormat="1" ht="16.2">
      <c r="A52" s="53" t="s">
        <v>553</v>
      </c>
      <c r="B52" s="76" t="s">
        <v>651</v>
      </c>
      <c r="C52" s="47"/>
      <c r="D52" s="47"/>
      <c r="E52" s="54"/>
      <c r="F52" s="77"/>
      <c r="G52" s="47"/>
    </row>
    <row r="53" spans="1:7" ht="16.2">
      <c r="B53" s="8" t="s">
        <v>652</v>
      </c>
      <c r="C53" s="12"/>
      <c r="E53" s="19"/>
      <c r="F53" s="20"/>
      <c r="G53" s="12"/>
    </row>
    <row r="54" spans="1:7" ht="16.2">
      <c r="B54" s="8" t="s">
        <v>653</v>
      </c>
      <c r="C54" s="12"/>
      <c r="E54" s="19"/>
      <c r="F54" s="20"/>
      <c r="G54" s="12"/>
    </row>
    <row r="55" spans="1:7">
      <c r="B55" s="8" t="s">
        <v>654</v>
      </c>
      <c r="C55" s="12"/>
      <c r="E55" s="19"/>
      <c r="F55" s="20"/>
      <c r="G55" s="12"/>
    </row>
    <row r="56" spans="1:7" ht="16.2">
      <c r="B56" s="8" t="s">
        <v>655</v>
      </c>
      <c r="C56" s="12"/>
      <c r="E56" s="19"/>
      <c r="F56" s="20"/>
      <c r="G56" s="12"/>
    </row>
    <row r="57" spans="1:7" ht="16.2">
      <c r="B57" s="8" t="s">
        <v>656</v>
      </c>
      <c r="C57" s="12"/>
      <c r="E57" s="19"/>
      <c r="F57" s="20"/>
      <c r="G57" s="12"/>
    </row>
    <row r="58" spans="1:7" ht="16.2">
      <c r="B58" s="21" t="s">
        <v>657</v>
      </c>
      <c r="C58" s="12"/>
      <c r="D58" s="39" t="s">
        <v>658</v>
      </c>
      <c r="E58" s="19"/>
      <c r="F58" s="20"/>
      <c r="G58" s="12"/>
    </row>
    <row r="59" spans="1:7" ht="16.2">
      <c r="B59" s="21" t="s">
        <v>659</v>
      </c>
      <c r="C59" s="12"/>
      <c r="D59" s="39" t="s">
        <v>660</v>
      </c>
      <c r="E59" s="19"/>
      <c r="F59" s="20"/>
      <c r="G59" s="12"/>
    </row>
    <row r="60" spans="1:7">
      <c r="B60" s="8" t="s">
        <v>661</v>
      </c>
      <c r="C60" s="12"/>
      <c r="E60" s="19"/>
      <c r="F60" s="20"/>
      <c r="G60" s="12"/>
    </row>
    <row r="61" spans="1:7" ht="16.2">
      <c r="B61" s="21" t="s">
        <v>662</v>
      </c>
      <c r="C61" s="12"/>
      <c r="E61" s="19"/>
      <c r="F61" s="20"/>
      <c r="G61" s="12"/>
    </row>
    <row r="62" spans="1:7">
      <c r="B62" s="8" t="s">
        <v>663</v>
      </c>
      <c r="C62" s="12"/>
      <c r="E62" s="19"/>
      <c r="F62" s="20"/>
      <c r="G62" s="12"/>
    </row>
    <row r="63" spans="1:7" ht="16.2">
      <c r="B63" s="8" t="s">
        <v>664</v>
      </c>
      <c r="C63" s="12"/>
      <c r="E63" s="19"/>
      <c r="F63" s="20"/>
      <c r="G63" s="12"/>
    </row>
    <row r="64" spans="1:7" s="3" customFormat="1">
      <c r="A64" s="53" t="s">
        <v>555</v>
      </c>
      <c r="B64" s="46" t="s">
        <v>665</v>
      </c>
      <c r="C64" s="47"/>
      <c r="D64" s="47"/>
      <c r="E64" s="78"/>
      <c r="F64" s="55"/>
      <c r="G64" s="47"/>
    </row>
    <row r="65" spans="1:7">
      <c r="B65" s="21" t="s">
        <v>666</v>
      </c>
      <c r="C65" s="12"/>
      <c r="E65" s="56"/>
      <c r="F65" s="57"/>
      <c r="G65" s="12"/>
    </row>
    <row r="66" spans="1:7" ht="16.2">
      <c r="B66" s="21" t="s">
        <v>667</v>
      </c>
      <c r="C66" s="12"/>
      <c r="E66" s="56"/>
      <c r="F66" s="57"/>
      <c r="G66" s="12"/>
    </row>
    <row r="67" spans="1:7">
      <c r="A67" s="14" t="s">
        <v>668</v>
      </c>
      <c r="B67" s="17" t="s">
        <v>669</v>
      </c>
      <c r="C67" s="12"/>
      <c r="D67" s="16"/>
      <c r="E67" s="56"/>
      <c r="F67" s="20"/>
      <c r="G67" s="12"/>
    </row>
    <row r="68" spans="1:7" s="2" customFormat="1" ht="16.2">
      <c r="A68" s="53" t="s">
        <v>551</v>
      </c>
      <c r="B68" s="46" t="s">
        <v>670</v>
      </c>
      <c r="C68" s="49"/>
      <c r="D68" s="47"/>
      <c r="E68" s="79"/>
      <c r="F68" s="80"/>
      <c r="G68" s="49"/>
    </row>
    <row r="69" spans="1:7" ht="16.2">
      <c r="B69" s="81" t="s">
        <v>671</v>
      </c>
      <c r="C69" s="12"/>
      <c r="D69" s="16"/>
      <c r="E69" s="56"/>
      <c r="F69" s="20"/>
      <c r="G69" s="12"/>
    </row>
    <row r="70" spans="1:7">
      <c r="B70" s="81" t="s">
        <v>672</v>
      </c>
      <c r="C70" s="12"/>
      <c r="D70" s="16"/>
      <c r="E70" s="56"/>
      <c r="F70" s="20"/>
      <c r="G70" s="12"/>
    </row>
    <row r="71" spans="1:7">
      <c r="B71" s="81" t="s">
        <v>673</v>
      </c>
      <c r="C71" s="12"/>
      <c r="D71" s="16"/>
      <c r="E71" s="56"/>
      <c r="F71" s="20"/>
      <c r="G71" s="12"/>
    </row>
    <row r="72" spans="1:7" ht="16.2">
      <c r="B72" s="82" t="s">
        <v>674</v>
      </c>
      <c r="C72" s="14"/>
      <c r="D72" s="16"/>
      <c r="E72" s="56"/>
      <c r="F72" s="20"/>
      <c r="G72" s="12"/>
    </row>
    <row r="73" spans="1:7" ht="19.2">
      <c r="B73" s="83" t="s">
        <v>675</v>
      </c>
      <c r="C73" s="84" t="s">
        <v>676</v>
      </c>
      <c r="D73" s="16"/>
      <c r="E73" s="56"/>
      <c r="F73" s="20"/>
      <c r="G73" s="12"/>
    </row>
    <row r="74" spans="1:7" ht="16.8">
      <c r="B74" s="85" t="s">
        <v>677</v>
      </c>
      <c r="C74" s="86" t="s">
        <v>678</v>
      </c>
      <c r="D74" s="16"/>
      <c r="E74" s="56"/>
      <c r="F74" s="20"/>
      <c r="G74" s="12"/>
    </row>
    <row r="75" spans="1:7" ht="16.8">
      <c r="B75" s="85" t="s">
        <v>679</v>
      </c>
      <c r="C75" s="86" t="s">
        <v>680</v>
      </c>
      <c r="D75" s="16"/>
      <c r="E75" s="56"/>
      <c r="F75" s="20"/>
      <c r="G75" s="12"/>
    </row>
    <row r="76" spans="1:7" ht="16.8">
      <c r="B76" s="85" t="s">
        <v>681</v>
      </c>
      <c r="C76" s="86" t="s">
        <v>682</v>
      </c>
      <c r="D76" s="16"/>
      <c r="E76" s="56"/>
      <c r="F76" s="20"/>
      <c r="G76" s="12"/>
    </row>
    <row r="77" spans="1:7">
      <c r="B77" s="81"/>
      <c r="F77" s="20"/>
      <c r="G77" s="12"/>
    </row>
    <row r="78" spans="1:7" s="2" customFormat="1" ht="16.2">
      <c r="A78" s="53" t="s">
        <v>553</v>
      </c>
      <c r="B78" s="46" t="s">
        <v>683</v>
      </c>
      <c r="C78" s="49"/>
      <c r="D78" s="47"/>
      <c r="E78" s="79"/>
      <c r="G78" s="49"/>
    </row>
    <row r="79" spans="1:7" ht="16.2">
      <c r="A79" s="39"/>
      <c r="B79" s="21" t="s">
        <v>684</v>
      </c>
      <c r="C79" s="12"/>
      <c r="D79" s="16"/>
      <c r="E79" s="56"/>
      <c r="F79" s="20"/>
      <c r="G79" s="12"/>
    </row>
    <row r="80" spans="1:7">
      <c r="A80" s="39"/>
      <c r="B80" s="21" t="s">
        <v>685</v>
      </c>
      <c r="C80" s="12"/>
      <c r="D80" s="16"/>
      <c r="E80" s="56"/>
      <c r="F80" s="20"/>
      <c r="G80" s="12"/>
    </row>
    <row r="81" spans="1:8" ht="32.4">
      <c r="B81" s="8" t="s">
        <v>686</v>
      </c>
      <c r="C81" s="16"/>
      <c r="D81" s="16"/>
      <c r="E81" s="51"/>
      <c r="F81" s="12"/>
      <c r="G81" s="12"/>
    </row>
    <row r="82" spans="1:8">
      <c r="B82" s="21" t="s">
        <v>687</v>
      </c>
      <c r="C82" s="16"/>
      <c r="D82" s="39" t="s">
        <v>688</v>
      </c>
      <c r="E82" s="51"/>
      <c r="F82" s="12"/>
      <c r="G82" s="12"/>
    </row>
    <row r="83" spans="1:8">
      <c r="B83" s="8" t="s">
        <v>689</v>
      </c>
      <c r="C83" s="16"/>
      <c r="D83" s="16"/>
      <c r="E83" s="51"/>
      <c r="F83" s="12"/>
      <c r="G83" s="12"/>
    </row>
    <row r="84" spans="1:8" ht="16.2">
      <c r="B84" s="21" t="s">
        <v>690</v>
      </c>
      <c r="C84" s="16"/>
      <c r="D84" s="16"/>
      <c r="E84" s="51"/>
      <c r="F84" s="12"/>
      <c r="G84" s="12"/>
    </row>
    <row r="85" spans="1:8">
      <c r="B85" s="21" t="s">
        <v>691</v>
      </c>
      <c r="C85" s="16"/>
      <c r="D85" s="16"/>
      <c r="E85" s="51"/>
      <c r="F85" s="12"/>
      <c r="G85" s="12"/>
    </row>
    <row r="86" spans="1:8">
      <c r="B86" s="21" t="s">
        <v>692</v>
      </c>
      <c r="C86" s="16"/>
      <c r="D86" s="16"/>
      <c r="E86" s="51"/>
      <c r="F86" s="12"/>
      <c r="G86" s="12"/>
    </row>
    <row r="87" spans="1:8" ht="16.2">
      <c r="B87" s="21" t="s">
        <v>693</v>
      </c>
      <c r="C87" s="16"/>
      <c r="D87" s="39" t="s">
        <v>694</v>
      </c>
      <c r="E87" s="51"/>
      <c r="F87" s="12"/>
      <c r="G87" s="12"/>
    </row>
    <row r="88" spans="1:8" ht="27.6">
      <c r="B88" s="21" t="s">
        <v>695</v>
      </c>
      <c r="C88" s="16"/>
      <c r="D88" s="16"/>
      <c r="E88" s="51"/>
      <c r="F88" s="12"/>
      <c r="G88" s="12"/>
    </row>
    <row r="89" spans="1:8" ht="17.399999999999999">
      <c r="B89" s="21" t="s">
        <v>696</v>
      </c>
      <c r="C89" s="16"/>
      <c r="D89" s="16"/>
      <c r="E89" s="51"/>
      <c r="F89" s="12"/>
      <c r="G89" s="12"/>
    </row>
    <row r="90" spans="1:8">
      <c r="B90" s="21" t="s">
        <v>697</v>
      </c>
      <c r="C90" s="16"/>
      <c r="D90" s="16"/>
      <c r="E90" s="51"/>
      <c r="F90" s="12"/>
      <c r="G90" s="12"/>
    </row>
    <row r="91" spans="1:8">
      <c r="A91" s="14" t="s">
        <v>698</v>
      </c>
      <c r="B91" s="17" t="s">
        <v>699</v>
      </c>
      <c r="C91" s="16"/>
      <c r="D91" s="16"/>
      <c r="E91" s="12"/>
      <c r="F91" s="12"/>
      <c r="G91" s="12"/>
    </row>
    <row r="92" spans="1:8">
      <c r="A92" s="14" t="s">
        <v>551</v>
      </c>
      <c r="B92" s="17" t="s">
        <v>700</v>
      </c>
      <c r="C92" s="47"/>
      <c r="D92" s="16"/>
      <c r="E92" s="12"/>
    </row>
    <row r="93" spans="1:8" ht="27.6">
      <c r="B93" s="21" t="s">
        <v>701</v>
      </c>
      <c r="C93" s="49"/>
      <c r="E93" s="12"/>
    </row>
    <row r="94" spans="1:8">
      <c r="B94" s="59" t="s">
        <v>702</v>
      </c>
      <c r="C94" s="60"/>
      <c r="D94" s="60"/>
      <c r="E94" s="59"/>
      <c r="F94" s="59"/>
    </row>
    <row r="95" spans="1:8">
      <c r="B95" s="63"/>
      <c r="C95" s="62" t="s">
        <v>703</v>
      </c>
      <c r="D95" s="62" t="s">
        <v>704</v>
      </c>
      <c r="E95" s="62" t="s">
        <v>705</v>
      </c>
      <c r="F95" s="62" t="s">
        <v>706</v>
      </c>
      <c r="G95" s="62" t="s">
        <v>707</v>
      </c>
      <c r="H95" s="62" t="s">
        <v>708</v>
      </c>
    </row>
    <row r="96" spans="1:8">
      <c r="B96" s="87" t="s">
        <v>709</v>
      </c>
      <c r="C96" s="88" t="s">
        <v>710</v>
      </c>
      <c r="D96" s="66" t="s">
        <v>711</v>
      </c>
      <c r="E96" s="89" t="s">
        <v>712</v>
      </c>
      <c r="F96" s="68" t="s">
        <v>713</v>
      </c>
      <c r="G96" s="69" t="s">
        <v>714</v>
      </c>
      <c r="H96" s="69" t="s">
        <v>715</v>
      </c>
    </row>
    <row r="97" spans="1:8">
      <c r="B97" s="87" t="s">
        <v>716</v>
      </c>
      <c r="C97" s="88" t="s">
        <v>717</v>
      </c>
      <c r="D97" s="66" t="s">
        <v>718</v>
      </c>
      <c r="E97" s="67" t="s">
        <v>719</v>
      </c>
      <c r="F97" s="68" t="s">
        <v>720</v>
      </c>
      <c r="G97" s="69" t="s">
        <v>721</v>
      </c>
      <c r="H97" s="90" t="s">
        <v>722</v>
      </c>
    </row>
    <row r="98" spans="1:8" ht="16.2">
      <c r="B98" s="87" t="s">
        <v>723</v>
      </c>
      <c r="C98" s="88" t="s">
        <v>724</v>
      </c>
      <c r="D98" s="66" t="s">
        <v>725</v>
      </c>
      <c r="E98" s="67" t="s">
        <v>726</v>
      </c>
      <c r="F98" s="68" t="s">
        <v>727</v>
      </c>
      <c r="G98" s="69" t="s">
        <v>728</v>
      </c>
      <c r="H98" s="69" t="s">
        <v>729</v>
      </c>
    </row>
    <row r="99" spans="1:8" ht="16.2">
      <c r="B99" s="87" t="s">
        <v>730</v>
      </c>
      <c r="C99" s="88" t="s">
        <v>731</v>
      </c>
      <c r="D99" s="66" t="s">
        <v>732</v>
      </c>
      <c r="E99" s="67" t="s">
        <v>733</v>
      </c>
      <c r="F99" s="68" t="s">
        <v>734</v>
      </c>
      <c r="G99" s="69" t="s">
        <v>735</v>
      </c>
      <c r="H99" s="69" t="s">
        <v>736</v>
      </c>
    </row>
    <row r="100" spans="1:8" ht="16.2">
      <c r="B100" s="87" t="s">
        <v>737</v>
      </c>
      <c r="C100" s="88" t="s">
        <v>738</v>
      </c>
      <c r="D100" s="66" t="s">
        <v>739</v>
      </c>
      <c r="E100" s="67" t="s">
        <v>740</v>
      </c>
      <c r="F100" s="68" t="s">
        <v>741</v>
      </c>
      <c r="G100" s="69" t="s">
        <v>742</v>
      </c>
      <c r="H100" s="69" t="s">
        <v>743</v>
      </c>
    </row>
    <row r="101" spans="1:8">
      <c r="B101" s="5" t="s">
        <v>600</v>
      </c>
      <c r="C101" s="16"/>
      <c r="D101" s="16"/>
      <c r="E101" s="12"/>
    </row>
    <row r="102" spans="1:8">
      <c r="B102" s="8" t="s">
        <v>744</v>
      </c>
      <c r="C102" s="16"/>
      <c r="D102" s="16"/>
      <c r="E102" s="12"/>
    </row>
    <row r="103" spans="1:8">
      <c r="B103" s="21" t="s">
        <v>745</v>
      </c>
      <c r="C103" s="47"/>
      <c r="D103" s="16"/>
      <c r="E103" s="12"/>
    </row>
    <row r="104" spans="1:8" ht="16.2">
      <c r="B104" s="21" t="s">
        <v>746</v>
      </c>
      <c r="C104" s="12"/>
      <c r="E104" s="12"/>
    </row>
    <row r="105" spans="1:8" ht="16.2">
      <c r="B105" s="21" t="s">
        <v>747</v>
      </c>
      <c r="C105" s="12"/>
      <c r="E105" s="12"/>
    </row>
    <row r="106" spans="1:8" ht="16.2">
      <c r="B106" s="21" t="s">
        <v>748</v>
      </c>
      <c r="C106" s="12"/>
      <c r="E106" s="12"/>
    </row>
    <row r="107" spans="1:8">
      <c r="A107" s="14" t="s">
        <v>553</v>
      </c>
      <c r="B107" s="17" t="s">
        <v>699</v>
      </c>
      <c r="C107" s="12"/>
      <c r="D107" s="16"/>
      <c r="E107" s="12"/>
    </row>
    <row r="108" spans="1:8">
      <c r="B108" s="21" t="s">
        <v>749</v>
      </c>
      <c r="C108" s="12"/>
      <c r="E108" s="12"/>
    </row>
    <row r="109" spans="1:8" ht="16.2">
      <c r="B109" s="21" t="s">
        <v>750</v>
      </c>
      <c r="C109" s="12"/>
      <c r="E109" s="12"/>
    </row>
    <row r="110" spans="1:8" ht="16.2">
      <c r="B110" s="21" t="s">
        <v>751</v>
      </c>
      <c r="C110" s="12"/>
      <c r="E110" s="12"/>
    </row>
    <row r="111" spans="1:8" ht="16.2">
      <c r="B111" s="21" t="s">
        <v>752</v>
      </c>
      <c r="C111" s="12"/>
      <c r="E111" s="12"/>
    </row>
    <row r="112" spans="1:8">
      <c r="B112" s="21" t="s">
        <v>753</v>
      </c>
      <c r="C112" s="12"/>
      <c r="E112" s="12"/>
    </row>
    <row r="113" spans="1:32" ht="27.6">
      <c r="B113" s="21" t="s">
        <v>754</v>
      </c>
      <c r="C113" s="16"/>
      <c r="D113" s="16"/>
      <c r="E113" s="12"/>
    </row>
    <row r="114" spans="1:32" ht="16.2">
      <c r="B114" s="21" t="s">
        <v>755</v>
      </c>
      <c r="C114" s="16"/>
      <c r="D114" s="16"/>
      <c r="E114" s="12"/>
    </row>
    <row r="115" spans="1:32">
      <c r="B115" s="60" t="s">
        <v>756</v>
      </c>
      <c r="C115" s="60"/>
      <c r="D115" s="60"/>
      <c r="E115" s="60"/>
      <c r="F115" s="15"/>
    </row>
    <row r="116" spans="1:32" ht="16.8">
      <c r="B116" s="91" t="s">
        <v>757</v>
      </c>
      <c r="C116" s="62" t="s">
        <v>758</v>
      </c>
      <c r="D116" s="62" t="s">
        <v>759</v>
      </c>
      <c r="E116" s="62" t="s">
        <v>760</v>
      </c>
      <c r="F116" s="15"/>
    </row>
    <row r="117" spans="1:32">
      <c r="B117" s="92" t="s">
        <v>761</v>
      </c>
      <c r="C117" s="93"/>
      <c r="D117" s="93"/>
      <c r="E117" s="93"/>
      <c r="F117" s="15"/>
    </row>
    <row r="118" spans="1:32">
      <c r="B118" s="92" t="s">
        <v>762</v>
      </c>
      <c r="C118" s="94" t="s">
        <v>763</v>
      </c>
      <c r="D118" s="94" t="s">
        <v>764</v>
      </c>
      <c r="E118" s="94" t="s">
        <v>765</v>
      </c>
      <c r="F118" s="15"/>
    </row>
    <row r="119" spans="1:32">
      <c r="B119" s="92" t="s">
        <v>766</v>
      </c>
      <c r="C119" s="94" t="s">
        <v>767</v>
      </c>
      <c r="D119" s="94" t="s">
        <v>768</v>
      </c>
      <c r="E119" s="94" t="s">
        <v>769</v>
      </c>
      <c r="F119" s="15"/>
    </row>
    <row r="120" spans="1:32">
      <c r="B120" s="92" t="s">
        <v>770</v>
      </c>
      <c r="C120" s="94" t="s">
        <v>771</v>
      </c>
      <c r="D120" s="94" t="s">
        <v>772</v>
      </c>
      <c r="E120" s="94" t="s">
        <v>773</v>
      </c>
      <c r="F120" s="15"/>
    </row>
    <row r="121" spans="1:32">
      <c r="B121" s="92" t="s">
        <v>774</v>
      </c>
      <c r="C121" s="94" t="s">
        <v>775</v>
      </c>
      <c r="D121" s="94" t="s">
        <v>776</v>
      </c>
      <c r="E121" s="94" t="s">
        <v>777</v>
      </c>
      <c r="F121" s="15"/>
    </row>
    <row r="122" spans="1:32">
      <c r="B122" s="95" t="s">
        <v>778</v>
      </c>
      <c r="C122" s="73" t="s">
        <v>779</v>
      </c>
      <c r="D122" s="73" t="s">
        <v>780</v>
      </c>
      <c r="E122" s="73" t="s">
        <v>781</v>
      </c>
      <c r="F122" s="15"/>
    </row>
    <row r="123" spans="1:32">
      <c r="A123" s="14" t="s">
        <v>782</v>
      </c>
      <c r="B123" s="17" t="s">
        <v>783</v>
      </c>
      <c r="C123" s="16"/>
      <c r="D123" s="16"/>
      <c r="E123" s="12"/>
      <c r="F123" s="12"/>
      <c r="G123" s="12"/>
    </row>
    <row r="124" spans="1:32" s="5" customFormat="1">
      <c r="A124" s="14" t="s">
        <v>551</v>
      </c>
      <c r="B124" s="17" t="s">
        <v>784</v>
      </c>
      <c r="C124" s="14"/>
      <c r="D124" s="14"/>
      <c r="E124" s="39"/>
      <c r="F124" s="39"/>
      <c r="G124" s="39"/>
    </row>
    <row r="125" spans="1:32">
      <c r="B125" s="7" t="s">
        <v>785</v>
      </c>
      <c r="C125" s="12"/>
      <c r="D125" s="16"/>
      <c r="E125" s="6"/>
      <c r="F125" s="6"/>
      <c r="G125" s="12"/>
      <c r="T125" s="7"/>
      <c r="U125" s="12"/>
      <c r="V125" s="12"/>
      <c r="W125" s="12"/>
      <c r="X125" s="12"/>
      <c r="Y125" s="7"/>
      <c r="Z125" s="12"/>
      <c r="AA125" s="12"/>
      <c r="AD125" s="7"/>
      <c r="AE125" s="12"/>
      <c r="AF125" s="12"/>
    </row>
    <row r="126" spans="1:32">
      <c r="B126" s="6" t="s">
        <v>786</v>
      </c>
      <c r="C126" s="12"/>
      <c r="D126" s="16"/>
      <c r="E126" s="6"/>
      <c r="F126" s="6"/>
      <c r="G126" s="12"/>
      <c r="T126" s="7"/>
      <c r="U126" s="12"/>
      <c r="V126" s="12"/>
      <c r="W126" s="12"/>
      <c r="X126" s="12"/>
      <c r="Y126" s="7"/>
      <c r="Z126" s="12"/>
      <c r="AA126" s="12"/>
      <c r="AD126" s="7"/>
      <c r="AE126" s="12"/>
      <c r="AF126" s="12"/>
    </row>
    <row r="127" spans="1:32">
      <c r="B127" s="6" t="s">
        <v>787</v>
      </c>
      <c r="C127" s="12"/>
      <c r="D127" s="16"/>
      <c r="E127" s="6"/>
      <c r="F127" s="6"/>
      <c r="G127" s="12"/>
      <c r="T127" s="7"/>
      <c r="U127" s="12"/>
      <c r="V127" s="12"/>
      <c r="W127" s="12"/>
      <c r="X127" s="12"/>
      <c r="Y127" s="7"/>
      <c r="Z127" s="12"/>
      <c r="AA127" s="12"/>
      <c r="AD127" s="7"/>
      <c r="AE127" s="12"/>
      <c r="AF127" s="12"/>
    </row>
    <row r="128" spans="1:32">
      <c r="B128" s="6" t="s">
        <v>788</v>
      </c>
      <c r="C128" s="16"/>
      <c r="D128" s="16"/>
      <c r="E128" s="7"/>
      <c r="F128" s="12"/>
      <c r="G128" s="12"/>
      <c r="H128" s="12"/>
      <c r="I128" s="12"/>
      <c r="O128" s="7"/>
      <c r="P128" s="12"/>
      <c r="Q128" s="12"/>
      <c r="T128" s="7"/>
      <c r="U128" s="12"/>
      <c r="V128" s="12"/>
      <c r="W128" s="12"/>
      <c r="X128" s="12"/>
      <c r="Y128" s="7"/>
      <c r="Z128" s="12"/>
      <c r="AA128" s="12"/>
      <c r="AD128" s="7"/>
      <c r="AE128" s="12"/>
      <c r="AF128" s="12"/>
    </row>
    <row r="129" spans="1:32">
      <c r="B129" s="8" t="s">
        <v>789</v>
      </c>
      <c r="C129" s="39"/>
      <c r="D129" s="39"/>
      <c r="E129" s="7"/>
      <c r="F129" s="7"/>
      <c r="G129" s="12"/>
    </row>
    <row r="130" spans="1:32" s="5" customFormat="1">
      <c r="A130" s="14"/>
      <c r="B130" s="21" t="s">
        <v>790</v>
      </c>
      <c r="C130" s="39"/>
      <c r="D130" s="14"/>
      <c r="E130" s="39"/>
      <c r="F130" s="21"/>
      <c r="G130" s="21"/>
    </row>
    <row r="131" spans="1:32" s="5" customFormat="1">
      <c r="A131" s="14" t="s">
        <v>553</v>
      </c>
      <c r="B131" s="82" t="s">
        <v>791</v>
      </c>
      <c r="C131" s="14"/>
      <c r="D131" s="14"/>
      <c r="E131" s="21"/>
      <c r="F131" s="39"/>
      <c r="G131" s="39"/>
      <c r="H131" s="39"/>
      <c r="I131" s="39"/>
      <c r="O131" s="21"/>
      <c r="P131" s="39"/>
      <c r="Q131" s="39"/>
      <c r="T131" s="21"/>
      <c r="U131" s="39"/>
      <c r="V131" s="39"/>
      <c r="W131" s="39"/>
      <c r="X131" s="39"/>
      <c r="Y131" s="21"/>
      <c r="Z131" s="39"/>
      <c r="AA131" s="39"/>
      <c r="AD131" s="21"/>
      <c r="AE131" s="39"/>
      <c r="AF131" s="39"/>
    </row>
    <row r="132" spans="1:32" s="5" customFormat="1" ht="30">
      <c r="A132" s="39"/>
      <c r="B132" s="8" t="s">
        <v>792</v>
      </c>
      <c r="C132" s="39"/>
      <c r="D132" s="39"/>
      <c r="E132" s="21"/>
      <c r="F132" s="39"/>
      <c r="G132" s="39"/>
      <c r="H132" s="39"/>
      <c r="I132" s="39"/>
      <c r="O132" s="21"/>
      <c r="P132" s="39"/>
      <c r="Q132" s="39"/>
      <c r="T132" s="21"/>
      <c r="U132" s="39"/>
      <c r="V132" s="39"/>
      <c r="W132" s="39"/>
      <c r="X132" s="39"/>
      <c r="Y132" s="21"/>
      <c r="Z132" s="39"/>
      <c r="AA132" s="39"/>
      <c r="AD132" s="21"/>
      <c r="AE132" s="39"/>
      <c r="AF132" s="39"/>
    </row>
    <row r="133" spans="1:32" s="5" customFormat="1">
      <c r="A133" s="39"/>
      <c r="B133" s="8" t="s">
        <v>793</v>
      </c>
      <c r="C133" s="39"/>
      <c r="D133" s="39"/>
      <c r="E133" s="21"/>
      <c r="F133" s="39"/>
      <c r="G133" s="39"/>
      <c r="H133" s="39"/>
      <c r="I133" s="39"/>
      <c r="O133" s="21"/>
      <c r="P133" s="39"/>
      <c r="Q133" s="39"/>
      <c r="T133" s="21"/>
      <c r="U133" s="39"/>
      <c r="V133" s="39"/>
      <c r="W133" s="39"/>
      <c r="X133" s="39"/>
      <c r="Y133" s="21"/>
      <c r="Z133" s="39"/>
      <c r="AA133" s="39"/>
      <c r="AD133" s="21"/>
      <c r="AE133" s="39"/>
      <c r="AF133" s="39"/>
    </row>
    <row r="134" spans="1:32">
      <c r="B134" s="21" t="s">
        <v>794</v>
      </c>
      <c r="F134" s="15"/>
    </row>
    <row r="135" spans="1:32" s="5" customFormat="1">
      <c r="A135" s="14"/>
      <c r="B135" s="21" t="s">
        <v>795</v>
      </c>
      <c r="C135" s="14"/>
      <c r="D135" s="14"/>
      <c r="E135" s="21"/>
      <c r="F135" s="39"/>
      <c r="G135" s="39"/>
      <c r="H135" s="39"/>
      <c r="I135" s="39"/>
      <c r="O135" s="21"/>
      <c r="P135" s="39"/>
      <c r="Q135" s="39"/>
      <c r="T135" s="21"/>
      <c r="U135" s="39"/>
      <c r="V135" s="39"/>
      <c r="W135" s="39"/>
      <c r="X135" s="39"/>
      <c r="Y135" s="21"/>
      <c r="Z135" s="39"/>
      <c r="AA135" s="39"/>
      <c r="AD135" s="21"/>
      <c r="AE135" s="39"/>
      <c r="AF135" s="39"/>
    </row>
    <row r="136" spans="1:32" s="5" customFormat="1" ht="16.2">
      <c r="A136" s="14"/>
      <c r="B136" s="21" t="s">
        <v>796</v>
      </c>
      <c r="C136" s="14"/>
      <c r="D136" s="14"/>
      <c r="E136" s="21"/>
      <c r="F136" s="39"/>
      <c r="G136" s="39"/>
      <c r="H136" s="39"/>
      <c r="I136" s="39"/>
      <c r="O136" s="21"/>
      <c r="P136" s="39"/>
      <c r="Q136" s="39"/>
      <c r="T136" s="21"/>
      <c r="U136" s="39"/>
      <c r="V136" s="39"/>
      <c r="W136" s="39"/>
      <c r="X136" s="39"/>
      <c r="Y136" s="21"/>
      <c r="Z136" s="39"/>
      <c r="AA136" s="39"/>
      <c r="AD136" s="21"/>
      <c r="AE136" s="39"/>
      <c r="AF136" s="39"/>
    </row>
    <row r="137" spans="1:32" s="5" customFormat="1" ht="16.2">
      <c r="A137" s="14"/>
      <c r="B137" s="21" t="s">
        <v>797</v>
      </c>
      <c r="C137" s="14"/>
      <c r="D137" s="14"/>
      <c r="E137" s="21"/>
      <c r="F137" s="39"/>
      <c r="G137" s="39"/>
      <c r="H137" s="39"/>
      <c r="I137" s="39"/>
      <c r="O137" s="21"/>
      <c r="P137" s="39"/>
      <c r="Q137" s="39"/>
      <c r="T137" s="21"/>
      <c r="U137" s="39"/>
      <c r="V137" s="39"/>
      <c r="W137" s="39"/>
      <c r="X137" s="39"/>
      <c r="Y137" s="21"/>
      <c r="Z137" s="39"/>
      <c r="AA137" s="39"/>
      <c r="AD137" s="21"/>
      <c r="AE137" s="39"/>
      <c r="AF137" s="39"/>
    </row>
    <row r="138" spans="1:32" s="5" customFormat="1" ht="16.2">
      <c r="A138" s="14"/>
      <c r="B138" s="21" t="s">
        <v>798</v>
      </c>
      <c r="C138" s="14"/>
      <c r="D138" s="14"/>
      <c r="E138" s="21"/>
      <c r="F138" s="39"/>
      <c r="G138" s="39"/>
      <c r="H138" s="39"/>
      <c r="I138" s="39"/>
      <c r="O138" s="21"/>
      <c r="P138" s="39"/>
      <c r="Q138" s="39"/>
      <c r="T138" s="21"/>
      <c r="U138" s="39"/>
      <c r="V138" s="39"/>
      <c r="W138" s="39"/>
      <c r="X138" s="39"/>
      <c r="Y138" s="21"/>
      <c r="Z138" s="39"/>
      <c r="AA138" s="39"/>
      <c r="AD138" s="21"/>
      <c r="AE138" s="39"/>
      <c r="AF138" s="39"/>
    </row>
    <row r="139" spans="1:32" s="5" customFormat="1" ht="32.4">
      <c r="A139" s="14"/>
      <c r="B139" s="21" t="s">
        <v>799</v>
      </c>
      <c r="C139" s="14"/>
      <c r="D139" s="14"/>
      <c r="E139" s="21"/>
      <c r="F139" s="39"/>
      <c r="G139" s="39"/>
      <c r="H139" s="39"/>
      <c r="I139" s="39"/>
      <c r="O139" s="21"/>
      <c r="P139" s="39"/>
      <c r="Q139" s="39"/>
      <c r="T139" s="21"/>
      <c r="U139" s="39"/>
      <c r="V139" s="39"/>
      <c r="W139" s="39"/>
      <c r="X139" s="39"/>
      <c r="Y139" s="21"/>
      <c r="Z139" s="39"/>
      <c r="AA139" s="39"/>
      <c r="AD139" s="21"/>
      <c r="AE139" s="39"/>
      <c r="AF139" s="39"/>
    </row>
    <row r="140" spans="1:32" s="5" customFormat="1" ht="17.55" customHeight="1">
      <c r="A140" s="14"/>
      <c r="B140" s="96" t="s">
        <v>800</v>
      </c>
      <c r="C140" s="96"/>
      <c r="D140" s="96"/>
      <c r="E140" s="96"/>
      <c r="F140" s="96"/>
      <c r="G140" s="39"/>
      <c r="H140" s="39"/>
      <c r="I140" s="39"/>
      <c r="O140" s="21"/>
      <c r="P140" s="39"/>
      <c r="Q140" s="39"/>
      <c r="T140" s="21"/>
      <c r="U140" s="39"/>
      <c r="V140" s="39"/>
      <c r="W140" s="39"/>
      <c r="X140" s="39"/>
      <c r="Y140" s="21"/>
      <c r="Z140" s="39"/>
      <c r="AA140" s="39"/>
      <c r="AD140" s="21"/>
      <c r="AE140" s="39"/>
      <c r="AF140" s="39"/>
    </row>
    <row r="141" spans="1:32" s="5" customFormat="1" ht="16.8">
      <c r="A141" s="14"/>
      <c r="B141" s="97"/>
      <c r="C141" s="98"/>
      <c r="D141" s="98"/>
      <c r="E141" s="98"/>
      <c r="F141" s="98"/>
      <c r="G141" s="39"/>
      <c r="H141" s="39"/>
      <c r="I141" s="39"/>
      <c r="O141" s="21"/>
      <c r="P141" s="39"/>
      <c r="Q141" s="39"/>
      <c r="T141" s="21"/>
      <c r="U141" s="39"/>
      <c r="V141" s="39"/>
      <c r="W141" s="39"/>
      <c r="X141" s="39"/>
      <c r="Y141" s="21"/>
      <c r="Z141" s="39"/>
      <c r="AA141" s="39"/>
      <c r="AD141" s="21"/>
      <c r="AE141" s="39"/>
      <c r="AF141" s="39"/>
    </row>
    <row r="142" spans="1:32" s="5" customFormat="1" ht="16.95" customHeight="1">
      <c r="A142" s="14"/>
      <c r="B142" s="99" t="s">
        <v>801</v>
      </c>
      <c r="C142" s="549" t="s">
        <v>802</v>
      </c>
      <c r="D142" s="550"/>
      <c r="E142" s="549" t="s">
        <v>803</v>
      </c>
      <c r="F142" s="553"/>
      <c r="G142" s="550"/>
      <c r="H142" s="39"/>
      <c r="I142" s="39"/>
      <c r="O142" s="21"/>
      <c r="P142" s="39"/>
      <c r="Q142" s="39"/>
      <c r="T142" s="21"/>
      <c r="U142" s="39"/>
      <c r="V142" s="39"/>
      <c r="W142" s="39"/>
      <c r="X142" s="39"/>
      <c r="Y142" s="21"/>
      <c r="Z142" s="39"/>
      <c r="AA142" s="39"/>
      <c r="AD142" s="21"/>
      <c r="AE142" s="39"/>
      <c r="AF142" s="39"/>
    </row>
    <row r="143" spans="1:32" s="5" customFormat="1" ht="16.8">
      <c r="A143" s="14"/>
      <c r="B143" s="100" t="s">
        <v>804</v>
      </c>
      <c r="C143" s="551"/>
      <c r="D143" s="552"/>
      <c r="E143" s="551" t="s">
        <v>805</v>
      </c>
      <c r="F143" s="554"/>
      <c r="G143" s="552"/>
      <c r="H143" s="39"/>
      <c r="I143" s="39"/>
      <c r="O143" s="21"/>
      <c r="P143" s="39"/>
      <c r="Q143" s="39"/>
      <c r="T143" s="21"/>
      <c r="U143" s="39"/>
      <c r="V143" s="39"/>
      <c r="W143" s="39"/>
      <c r="X143" s="39"/>
      <c r="Y143" s="21"/>
      <c r="Z143" s="39"/>
      <c r="AA143" s="39"/>
      <c r="AD143" s="21"/>
      <c r="AE143" s="39"/>
      <c r="AF143" s="39"/>
    </row>
    <row r="144" spans="1:32" s="5" customFormat="1" ht="16.8">
      <c r="A144" s="14"/>
      <c r="B144" s="102"/>
      <c r="C144" s="103" t="s">
        <v>806</v>
      </c>
      <c r="D144" s="103" t="s">
        <v>807</v>
      </c>
      <c r="E144" s="101" t="s">
        <v>808</v>
      </c>
      <c r="F144" s="101" t="s">
        <v>809</v>
      </c>
      <c r="G144" s="101" t="s">
        <v>810</v>
      </c>
      <c r="H144" s="39"/>
      <c r="I144" s="39"/>
      <c r="O144" s="21"/>
      <c r="P144" s="39"/>
      <c r="Q144" s="39"/>
      <c r="T144" s="21"/>
      <c r="U144" s="39"/>
      <c r="V144" s="39"/>
      <c r="W144" s="39"/>
      <c r="X144" s="39"/>
      <c r="Y144" s="21"/>
      <c r="Z144" s="39"/>
      <c r="AA144" s="39"/>
      <c r="AD144" s="21"/>
      <c r="AE144" s="39"/>
      <c r="AF144" s="39"/>
    </row>
    <row r="145" spans="1:43" s="5" customFormat="1" ht="16.8">
      <c r="A145" s="14"/>
      <c r="B145" s="545" t="s">
        <v>189</v>
      </c>
      <c r="C145" s="103" t="s">
        <v>811</v>
      </c>
      <c r="D145" s="103"/>
      <c r="E145" s="104" t="s">
        <v>812</v>
      </c>
      <c r="F145" s="104" t="s">
        <v>813</v>
      </c>
      <c r="G145" s="104" t="s">
        <v>814</v>
      </c>
      <c r="H145" s="39"/>
      <c r="I145" s="39"/>
      <c r="O145" s="21"/>
      <c r="P145" s="39"/>
      <c r="Q145" s="39"/>
      <c r="T145" s="21"/>
      <c r="U145" s="39"/>
      <c r="V145" s="39"/>
      <c r="W145" s="39"/>
      <c r="X145" s="39"/>
      <c r="Y145" s="21"/>
      <c r="Z145" s="39"/>
      <c r="AA145" s="39"/>
      <c r="AD145" s="21"/>
      <c r="AE145" s="39"/>
      <c r="AF145" s="39"/>
    </row>
    <row r="146" spans="1:43" s="5" customFormat="1" ht="16.8">
      <c r="A146" s="14"/>
      <c r="B146" s="546"/>
      <c r="C146" s="103"/>
      <c r="D146" s="103" t="s">
        <v>811</v>
      </c>
      <c r="E146" s="104" t="s">
        <v>815</v>
      </c>
      <c r="F146" s="104" t="s">
        <v>816</v>
      </c>
      <c r="G146" s="104" t="s">
        <v>817</v>
      </c>
      <c r="H146" s="39"/>
      <c r="I146" s="39"/>
      <c r="O146" s="21"/>
      <c r="P146" s="39"/>
      <c r="Q146" s="39"/>
      <c r="T146" s="21"/>
      <c r="U146" s="39"/>
      <c r="V146" s="39"/>
      <c r="W146" s="39"/>
      <c r="X146" s="39"/>
      <c r="Y146" s="21"/>
      <c r="Z146" s="39"/>
      <c r="AA146" s="39"/>
      <c r="AD146" s="21"/>
      <c r="AE146" s="39"/>
      <c r="AF146" s="39"/>
    </row>
    <row r="147" spans="1:43" s="5" customFormat="1" ht="16.8">
      <c r="A147" s="14"/>
      <c r="B147" s="105" t="s">
        <v>190</v>
      </c>
      <c r="C147" s="104"/>
      <c r="D147" s="104"/>
      <c r="E147" s="104" t="s">
        <v>815</v>
      </c>
      <c r="F147" s="104" t="s">
        <v>818</v>
      </c>
      <c r="G147" s="104" t="s">
        <v>817</v>
      </c>
      <c r="H147" s="39"/>
      <c r="I147" s="39"/>
      <c r="O147" s="21"/>
      <c r="P147" s="39"/>
      <c r="Q147" s="39"/>
      <c r="T147" s="21"/>
      <c r="U147" s="39"/>
      <c r="V147" s="39"/>
      <c r="W147" s="39"/>
      <c r="X147" s="39"/>
      <c r="Y147" s="21"/>
      <c r="Z147" s="39"/>
      <c r="AA147" s="39"/>
      <c r="AD147" s="21"/>
      <c r="AE147" s="39"/>
      <c r="AF147" s="39"/>
    </row>
    <row r="148" spans="1:43" s="5" customFormat="1">
      <c r="A148" s="14" t="s">
        <v>555</v>
      </c>
      <c r="B148" s="17" t="s">
        <v>819</v>
      </c>
      <c r="C148" s="14"/>
      <c r="D148" s="14"/>
      <c r="E148" s="21"/>
      <c r="F148" s="39"/>
      <c r="G148" s="39"/>
      <c r="H148" s="39"/>
      <c r="I148" s="39"/>
      <c r="O148" s="21"/>
      <c r="P148" s="39"/>
      <c r="Q148" s="39"/>
      <c r="T148" s="21"/>
      <c r="U148" s="39"/>
      <c r="V148" s="39"/>
      <c r="W148" s="39"/>
      <c r="X148" s="39"/>
      <c r="Y148" s="21"/>
      <c r="Z148" s="39"/>
      <c r="AA148" s="39"/>
      <c r="AD148" s="21"/>
      <c r="AE148" s="39"/>
      <c r="AF148" s="39"/>
    </row>
    <row r="149" spans="1:43" s="5" customFormat="1" ht="30">
      <c r="A149" s="14"/>
      <c r="B149" s="21" t="s">
        <v>820</v>
      </c>
      <c r="C149" s="14"/>
      <c r="D149" s="14"/>
      <c r="E149" s="21"/>
      <c r="F149" s="39"/>
      <c r="G149" s="39"/>
      <c r="H149" s="39"/>
      <c r="I149" s="39"/>
      <c r="O149" s="21"/>
      <c r="P149" s="39"/>
      <c r="Q149" s="39"/>
      <c r="T149" s="21"/>
      <c r="U149" s="39"/>
      <c r="V149" s="39"/>
      <c r="W149" s="39"/>
      <c r="X149" s="39"/>
      <c r="Y149" s="21"/>
      <c r="Z149" s="39"/>
      <c r="AA149" s="39"/>
      <c r="AD149" s="21"/>
      <c r="AE149" s="39"/>
      <c r="AF149" s="39"/>
    </row>
    <row r="150" spans="1:43" s="5" customFormat="1">
      <c r="A150" s="14"/>
      <c r="B150" s="21" t="s">
        <v>821</v>
      </c>
      <c r="C150" s="14"/>
      <c r="D150" s="14"/>
      <c r="E150" s="21"/>
      <c r="F150" s="39"/>
      <c r="G150" s="39"/>
      <c r="H150" s="39"/>
      <c r="I150" s="39"/>
      <c r="O150" s="21"/>
      <c r="P150" s="39"/>
      <c r="Q150" s="39"/>
      <c r="T150" s="21"/>
      <c r="U150" s="39"/>
      <c r="V150" s="39"/>
      <c r="W150" s="39"/>
      <c r="X150" s="39"/>
      <c r="Y150" s="21"/>
      <c r="Z150" s="39"/>
      <c r="AA150" s="39"/>
      <c r="AD150" s="21"/>
      <c r="AE150" s="39"/>
      <c r="AF150" s="39"/>
    </row>
    <row r="151" spans="1:43">
      <c r="B151" s="21" t="s">
        <v>822</v>
      </c>
      <c r="C151" s="12"/>
      <c r="D151" s="16"/>
      <c r="E151" s="6"/>
      <c r="F151" s="6"/>
      <c r="G151" s="12"/>
    </row>
    <row r="152" spans="1:43">
      <c r="B152" s="8" t="s">
        <v>823</v>
      </c>
      <c r="C152" s="12"/>
      <c r="D152" s="16"/>
      <c r="E152" s="6"/>
      <c r="F152" s="6"/>
      <c r="G152" s="12"/>
    </row>
    <row r="153" spans="1:43" ht="27.6">
      <c r="B153" s="21" t="s">
        <v>824</v>
      </c>
      <c r="C153" s="12"/>
      <c r="E153" s="12"/>
      <c r="G153" s="7"/>
      <c r="H153" s="15"/>
      <c r="I153" s="7"/>
      <c r="O153" s="7"/>
      <c r="P153" s="7"/>
      <c r="Q153" s="7"/>
      <c r="T153" s="7"/>
      <c r="U153" s="7"/>
      <c r="V153" s="7"/>
      <c r="W153" s="7"/>
      <c r="X153" s="7"/>
      <c r="Y153" s="7"/>
      <c r="Z153" s="7"/>
      <c r="AA153" s="7"/>
      <c r="AD153" s="7"/>
      <c r="AE153" s="7"/>
      <c r="AF153" s="7"/>
      <c r="AO153" s="7"/>
      <c r="AP153" s="7"/>
      <c r="AQ153" s="7"/>
    </row>
    <row r="154" spans="1:43">
      <c r="B154" s="16" t="s">
        <v>825</v>
      </c>
      <c r="C154" s="12"/>
      <c r="E154" s="12"/>
      <c r="F154" s="12"/>
      <c r="G154" s="7"/>
      <c r="H154" s="15"/>
      <c r="I154" s="7"/>
      <c r="O154" s="7"/>
      <c r="P154" s="7"/>
      <c r="Q154" s="7"/>
      <c r="T154" s="7"/>
      <c r="U154" s="7"/>
      <c r="V154" s="7"/>
      <c r="W154" s="7"/>
      <c r="X154" s="7"/>
      <c r="Y154" s="7"/>
      <c r="Z154" s="7"/>
      <c r="AA154" s="7"/>
      <c r="AD154" s="7"/>
      <c r="AE154" s="7"/>
      <c r="AF154" s="7"/>
      <c r="AO154" s="7"/>
      <c r="AP154" s="7"/>
      <c r="AQ154" s="7"/>
    </row>
    <row r="155" spans="1:43" ht="16.8">
      <c r="B155" s="99" t="s">
        <v>826</v>
      </c>
      <c r="C155" s="547" t="s">
        <v>827</v>
      </c>
      <c r="D155" s="547" t="s">
        <v>828</v>
      </c>
      <c r="E155" s="555" t="s">
        <v>829</v>
      </c>
      <c r="F155" s="556"/>
      <c r="G155" s="557"/>
      <c r="H155" s="15"/>
      <c r="I155" s="7"/>
      <c r="O155" s="7"/>
      <c r="P155" s="7"/>
      <c r="Q155" s="7"/>
      <c r="T155" s="7"/>
      <c r="U155" s="7"/>
      <c r="V155" s="7"/>
      <c r="W155" s="7"/>
      <c r="X155" s="7"/>
      <c r="Y155" s="7"/>
      <c r="Z155" s="7"/>
      <c r="AA155" s="7"/>
      <c r="AD155" s="7"/>
      <c r="AE155" s="7"/>
      <c r="AF155" s="7"/>
      <c r="AO155" s="7"/>
      <c r="AP155" s="7"/>
      <c r="AQ155" s="7"/>
    </row>
    <row r="156" spans="1:43" ht="16.8">
      <c r="B156" s="106" t="s">
        <v>830</v>
      </c>
      <c r="C156" s="548"/>
      <c r="D156" s="548"/>
      <c r="E156" s="103" t="s">
        <v>831</v>
      </c>
      <c r="F156" s="103" t="s">
        <v>832</v>
      </c>
      <c r="G156" s="103" t="s">
        <v>833</v>
      </c>
      <c r="H156" s="15"/>
      <c r="I156" s="7"/>
      <c r="O156" s="7"/>
      <c r="P156" s="7"/>
      <c r="Q156" s="7"/>
      <c r="T156" s="7"/>
      <c r="U156" s="7"/>
      <c r="V156" s="7"/>
      <c r="W156" s="7"/>
      <c r="X156" s="7"/>
      <c r="Y156" s="7"/>
      <c r="Z156" s="7"/>
      <c r="AA156" s="7"/>
      <c r="AD156" s="7"/>
      <c r="AE156" s="7"/>
      <c r="AF156" s="7"/>
      <c r="AO156" s="7"/>
      <c r="AP156" s="7"/>
      <c r="AQ156" s="7"/>
    </row>
    <row r="157" spans="1:43" ht="16.8">
      <c r="B157" s="107" t="s">
        <v>189</v>
      </c>
      <c r="C157" s="108">
        <v>4</v>
      </c>
      <c r="D157" s="108"/>
      <c r="E157" s="108">
        <v>1</v>
      </c>
      <c r="F157" s="108">
        <v>1</v>
      </c>
      <c r="G157" s="109">
        <v>1</v>
      </c>
      <c r="H157" s="15"/>
      <c r="I157" s="7"/>
      <c r="O157" s="7"/>
      <c r="P157" s="7"/>
      <c r="Q157" s="7"/>
      <c r="T157" s="7"/>
      <c r="U157" s="7"/>
      <c r="V157" s="7"/>
      <c r="W157" s="7"/>
      <c r="X157" s="7"/>
      <c r="Y157" s="7"/>
      <c r="Z157" s="7"/>
      <c r="AA157" s="7"/>
      <c r="AD157" s="7"/>
      <c r="AE157" s="7"/>
      <c r="AF157" s="7"/>
      <c r="AO157" s="7"/>
      <c r="AP157" s="7"/>
      <c r="AQ157" s="7"/>
    </row>
    <row r="158" spans="1:43" ht="16.8">
      <c r="B158" s="107" t="s">
        <v>190</v>
      </c>
      <c r="C158" s="108">
        <v>2</v>
      </c>
      <c r="D158" s="108"/>
      <c r="E158" s="108">
        <v>0.87</v>
      </c>
      <c r="F158" s="108">
        <v>1.1299999999999999</v>
      </c>
      <c r="G158" s="109">
        <v>1</v>
      </c>
      <c r="H158" s="15"/>
      <c r="I158" s="7"/>
      <c r="O158" s="7"/>
      <c r="P158" s="7"/>
      <c r="Q158" s="7"/>
      <c r="T158" s="7"/>
      <c r="U158" s="7"/>
      <c r="V158" s="7"/>
      <c r="W158" s="7"/>
      <c r="X158" s="7"/>
      <c r="Y158" s="7"/>
      <c r="Z158" s="7"/>
      <c r="AA158" s="7"/>
      <c r="AD158" s="7"/>
      <c r="AE158" s="7"/>
      <c r="AF158" s="7"/>
      <c r="AO158" s="7"/>
      <c r="AP158" s="7"/>
      <c r="AQ158" s="7"/>
    </row>
    <row r="159" spans="1:43" ht="16.8">
      <c r="B159" s="107" t="s">
        <v>190</v>
      </c>
      <c r="C159" s="108">
        <v>4</v>
      </c>
      <c r="D159" s="108" t="s">
        <v>834</v>
      </c>
      <c r="E159" s="108">
        <v>0.5</v>
      </c>
      <c r="F159" s="108">
        <v>1.5</v>
      </c>
      <c r="G159" s="109">
        <v>1</v>
      </c>
      <c r="H159" s="15"/>
      <c r="I159" s="7"/>
      <c r="O159" s="7"/>
      <c r="P159" s="7"/>
      <c r="Q159" s="7"/>
      <c r="T159" s="7"/>
      <c r="U159" s="7"/>
      <c r="V159" s="7"/>
      <c r="W159" s="7"/>
      <c r="X159" s="7"/>
      <c r="Y159" s="7"/>
      <c r="Z159" s="7"/>
      <c r="AA159" s="7"/>
      <c r="AD159" s="7"/>
      <c r="AE159" s="7"/>
      <c r="AF159" s="7"/>
      <c r="AO159" s="7"/>
      <c r="AP159" s="7"/>
      <c r="AQ159" s="7"/>
    </row>
    <row r="160" spans="1:43" ht="16.8">
      <c r="B160" s="107" t="s">
        <v>190</v>
      </c>
      <c r="C160" s="108">
        <v>4</v>
      </c>
      <c r="D160" s="108" t="s">
        <v>835</v>
      </c>
      <c r="E160" s="108">
        <v>0.6</v>
      </c>
      <c r="F160" s="108">
        <v>1.4</v>
      </c>
      <c r="G160" s="109">
        <v>1</v>
      </c>
      <c r="H160" s="15"/>
      <c r="I160" s="7"/>
      <c r="O160" s="7"/>
      <c r="P160" s="7"/>
      <c r="Q160" s="7"/>
      <c r="T160" s="7"/>
      <c r="U160" s="7"/>
      <c r="V160" s="7"/>
      <c r="W160" s="7"/>
      <c r="X160" s="7"/>
      <c r="Y160" s="7"/>
      <c r="Z160" s="7"/>
      <c r="AA160" s="7"/>
      <c r="AD160" s="7"/>
      <c r="AE160" s="7"/>
      <c r="AF160" s="7"/>
      <c r="AO160" s="7"/>
      <c r="AP160" s="7"/>
      <c r="AQ160" s="7"/>
    </row>
    <row r="161" spans="1:43" ht="16.8">
      <c r="B161" s="110" t="s">
        <v>190</v>
      </c>
      <c r="C161" s="111">
        <v>4</v>
      </c>
      <c r="D161" s="111" t="s">
        <v>836</v>
      </c>
      <c r="E161" s="111">
        <v>0.7</v>
      </c>
      <c r="F161" s="111">
        <v>1.3</v>
      </c>
      <c r="G161" s="104">
        <v>1</v>
      </c>
      <c r="H161" s="15"/>
      <c r="I161" s="7"/>
      <c r="O161" s="7"/>
      <c r="P161" s="7"/>
      <c r="Q161" s="7"/>
      <c r="T161" s="7"/>
      <c r="U161" s="7"/>
      <c r="V161" s="7"/>
      <c r="W161" s="7"/>
      <c r="X161" s="7"/>
      <c r="Y161" s="7"/>
      <c r="Z161" s="7"/>
      <c r="AA161" s="7"/>
      <c r="AD161" s="7"/>
      <c r="AE161" s="7"/>
      <c r="AF161" s="7"/>
      <c r="AO161" s="7"/>
      <c r="AP161" s="7"/>
      <c r="AQ161" s="7"/>
    </row>
    <row r="162" spans="1:43">
      <c r="A162" s="14" t="s">
        <v>837</v>
      </c>
      <c r="B162" s="17" t="s">
        <v>838</v>
      </c>
      <c r="C162" s="16"/>
      <c r="D162" s="16"/>
      <c r="E162" s="6"/>
      <c r="F162" s="6"/>
      <c r="G162" s="12"/>
    </row>
    <row r="163" spans="1:43">
      <c r="B163" s="6" t="s">
        <v>839</v>
      </c>
      <c r="C163" s="16"/>
      <c r="D163" s="16"/>
      <c r="E163" s="6"/>
      <c r="F163" s="6"/>
      <c r="G163" s="12"/>
    </row>
    <row r="164" spans="1:43">
      <c r="B164" s="6" t="s">
        <v>840</v>
      </c>
      <c r="C164" s="16"/>
      <c r="D164" s="16"/>
      <c r="E164" s="6"/>
      <c r="F164" s="6"/>
      <c r="G164" s="12"/>
    </row>
    <row r="165" spans="1:43">
      <c r="B165" s="6" t="s">
        <v>841</v>
      </c>
      <c r="C165" s="16"/>
      <c r="D165" s="16"/>
      <c r="E165" s="6"/>
      <c r="F165" s="6"/>
      <c r="G165" s="12"/>
    </row>
    <row r="166" spans="1:43">
      <c r="B166" s="6" t="s">
        <v>842</v>
      </c>
      <c r="C166" s="16"/>
      <c r="D166" s="16"/>
      <c r="E166" s="7"/>
      <c r="F166" s="6"/>
      <c r="G166" s="7"/>
      <c r="H166" s="7"/>
      <c r="I166" s="7"/>
      <c r="O166" s="6"/>
      <c r="P166" s="6"/>
      <c r="Q166" s="6"/>
      <c r="T166" s="6"/>
      <c r="U166" s="6"/>
      <c r="V166" s="6"/>
      <c r="W166" s="7"/>
      <c r="X166" s="7"/>
      <c r="Y166" s="7"/>
      <c r="Z166" s="7"/>
      <c r="AA166" s="7"/>
      <c r="AD166" s="7"/>
      <c r="AE166" s="7"/>
      <c r="AF166" s="7"/>
      <c r="AO166" s="7"/>
      <c r="AP166" s="7"/>
      <c r="AQ166" s="7"/>
    </row>
    <row r="167" spans="1:43">
      <c r="A167" s="14" t="s">
        <v>843</v>
      </c>
      <c r="B167" s="17" t="s">
        <v>844</v>
      </c>
      <c r="C167" s="16"/>
      <c r="D167" s="16"/>
      <c r="E167" s="6"/>
      <c r="F167" s="6"/>
      <c r="G167" s="12"/>
    </row>
    <row r="168" spans="1:43">
      <c r="A168" s="53" t="s">
        <v>551</v>
      </c>
      <c r="B168" s="46" t="s">
        <v>845</v>
      </c>
      <c r="C168" s="47"/>
      <c r="E168" s="6"/>
      <c r="F168" s="6"/>
      <c r="G168" s="12"/>
    </row>
    <row r="169" spans="1:43">
      <c r="B169" s="6" t="s">
        <v>846</v>
      </c>
      <c r="C169" s="12"/>
      <c r="F169" s="6"/>
      <c r="G169" s="12"/>
    </row>
    <row r="170" spans="1:43">
      <c r="B170" s="6" t="s">
        <v>847</v>
      </c>
      <c r="C170" s="12"/>
      <c r="F170" s="6"/>
      <c r="G170" s="12"/>
    </row>
    <row r="171" spans="1:43">
      <c r="B171" s="21" t="s">
        <v>848</v>
      </c>
      <c r="C171" s="12"/>
      <c r="D171" s="12" t="s">
        <v>849</v>
      </c>
      <c r="F171" s="6"/>
      <c r="G171" s="12"/>
    </row>
    <row r="172" spans="1:43">
      <c r="B172" s="21" t="s">
        <v>850</v>
      </c>
      <c r="C172" s="12"/>
      <c r="F172" s="6"/>
      <c r="G172" s="12"/>
    </row>
    <row r="173" spans="1:43">
      <c r="A173" s="53" t="s">
        <v>553</v>
      </c>
      <c r="B173" s="46" t="s">
        <v>851</v>
      </c>
      <c r="C173" s="47"/>
      <c r="F173" s="6"/>
      <c r="G173" s="12"/>
    </row>
    <row r="174" spans="1:43">
      <c r="B174" s="6" t="s">
        <v>846</v>
      </c>
      <c r="C174" s="12"/>
      <c r="D174" s="16"/>
      <c r="F174" s="6"/>
      <c r="G174" s="12"/>
    </row>
    <row r="175" spans="1:43">
      <c r="B175" s="6" t="s">
        <v>847</v>
      </c>
      <c r="C175" s="12"/>
      <c r="D175" s="16"/>
      <c r="E175" s="7"/>
      <c r="F175" s="7"/>
      <c r="G175" s="12"/>
    </row>
    <row r="176" spans="1:43">
      <c r="B176" s="21" t="s">
        <v>848</v>
      </c>
      <c r="C176" s="12"/>
      <c r="D176" s="16"/>
      <c r="E176" s="7"/>
      <c r="F176" s="7"/>
      <c r="G176" s="12"/>
    </row>
    <row r="177" spans="1:17">
      <c r="B177" s="21" t="s">
        <v>850</v>
      </c>
      <c r="C177" s="12"/>
      <c r="D177" s="16"/>
      <c r="E177" s="7"/>
      <c r="F177" s="7"/>
      <c r="G177" s="12"/>
    </row>
    <row r="178" spans="1:17">
      <c r="A178" s="14" t="s">
        <v>852</v>
      </c>
      <c r="B178" s="17" t="s">
        <v>853</v>
      </c>
      <c r="C178" s="16"/>
      <c r="D178" s="16"/>
      <c r="E178" s="6"/>
      <c r="F178" s="6"/>
      <c r="G178" s="12"/>
    </row>
    <row r="179" spans="1:17">
      <c r="A179" s="39" t="s">
        <v>551</v>
      </c>
      <c r="B179" s="21" t="s">
        <v>854</v>
      </c>
      <c r="C179" s="12"/>
      <c r="E179" s="6"/>
      <c r="F179" s="6"/>
      <c r="G179" s="6"/>
      <c r="H179" s="7"/>
      <c r="I179" s="7"/>
      <c r="O179" s="7"/>
      <c r="P179" s="7"/>
      <c r="Q179" s="7"/>
    </row>
    <row r="180" spans="1:17" ht="27.6">
      <c r="A180" s="39"/>
      <c r="B180" s="21" t="s">
        <v>855</v>
      </c>
      <c r="C180" s="12"/>
      <c r="E180" s="6"/>
      <c r="F180" s="6"/>
      <c r="G180" s="6"/>
      <c r="H180" s="7"/>
      <c r="I180" s="7"/>
      <c r="O180" s="7"/>
      <c r="P180" s="7"/>
      <c r="Q180" s="7"/>
    </row>
    <row r="181" spans="1:17">
      <c r="A181" s="39"/>
      <c r="B181" s="21" t="s">
        <v>856</v>
      </c>
      <c r="C181" s="12"/>
      <c r="F181" s="6"/>
      <c r="G181" s="6"/>
      <c r="H181" s="7"/>
      <c r="I181" s="7"/>
      <c r="O181" s="7"/>
      <c r="P181" s="7"/>
      <c r="Q181" s="7"/>
    </row>
    <row r="182" spans="1:17">
      <c r="A182" s="39"/>
      <c r="B182" s="21" t="s">
        <v>857</v>
      </c>
      <c r="C182" s="12"/>
      <c r="E182" s="6"/>
      <c r="F182" s="6"/>
      <c r="G182" s="6"/>
      <c r="H182" s="7"/>
      <c r="I182" s="7"/>
      <c r="O182" s="7"/>
      <c r="P182" s="7"/>
      <c r="Q182" s="7"/>
    </row>
    <row r="183" spans="1:17">
      <c r="A183" s="39"/>
      <c r="B183" s="21" t="s">
        <v>858</v>
      </c>
      <c r="C183" s="12"/>
      <c r="E183" s="6"/>
      <c r="F183" s="6"/>
      <c r="G183" s="6"/>
      <c r="H183" s="7"/>
      <c r="I183" s="7"/>
      <c r="O183" s="7"/>
      <c r="P183" s="7"/>
      <c r="Q183" s="7"/>
    </row>
    <row r="184" spans="1:17" ht="16.2">
      <c r="A184" s="39"/>
      <c r="B184" s="21" t="s">
        <v>859</v>
      </c>
      <c r="C184" s="12"/>
      <c r="E184" s="6"/>
      <c r="F184" s="6"/>
      <c r="G184" s="6"/>
      <c r="H184" s="7"/>
      <c r="I184" s="7"/>
      <c r="O184" s="7"/>
      <c r="P184" s="7"/>
      <c r="Q184" s="7"/>
    </row>
    <row r="185" spans="1:17" ht="16.2">
      <c r="A185" s="39"/>
      <c r="B185" s="21" t="s">
        <v>860</v>
      </c>
      <c r="C185" s="12"/>
      <c r="E185" s="6"/>
      <c r="F185" s="7"/>
      <c r="G185" s="6"/>
      <c r="H185" s="7"/>
      <c r="I185" s="7"/>
      <c r="O185" s="7"/>
      <c r="P185" s="7"/>
      <c r="Q185" s="7"/>
    </row>
    <row r="186" spans="1:17" ht="16.2">
      <c r="A186" s="39"/>
      <c r="B186" s="21" t="s">
        <v>861</v>
      </c>
      <c r="C186" s="12"/>
      <c r="E186" s="6"/>
      <c r="F186" s="7"/>
      <c r="G186" s="6"/>
      <c r="H186" s="7"/>
      <c r="I186" s="7"/>
      <c r="O186" s="7"/>
      <c r="P186" s="7"/>
      <c r="Q186" s="7"/>
    </row>
    <row r="187" spans="1:17" ht="16.2">
      <c r="A187" s="39"/>
      <c r="B187" s="21" t="s">
        <v>862</v>
      </c>
      <c r="C187" s="12"/>
      <c r="E187" s="6"/>
      <c r="F187" s="6"/>
      <c r="G187" s="6"/>
      <c r="H187" s="7"/>
      <c r="I187" s="7"/>
      <c r="O187" s="7"/>
      <c r="P187" s="7"/>
      <c r="Q187" s="7"/>
    </row>
    <row r="188" spans="1:17">
      <c r="A188" s="39" t="s">
        <v>553</v>
      </c>
      <c r="B188" s="21" t="s">
        <v>863</v>
      </c>
      <c r="C188" s="12"/>
      <c r="E188" s="6"/>
      <c r="F188" s="6"/>
      <c r="G188" s="6"/>
      <c r="H188" s="7"/>
      <c r="I188" s="7"/>
      <c r="O188" s="7"/>
      <c r="P188" s="7"/>
      <c r="Q188" s="7"/>
    </row>
    <row r="189" spans="1:17" ht="16.2">
      <c r="A189" s="39"/>
      <c r="B189" s="21" t="s">
        <v>864</v>
      </c>
      <c r="C189" s="12"/>
      <c r="E189" s="6"/>
      <c r="F189" s="6"/>
      <c r="G189" s="6"/>
      <c r="H189" s="7"/>
      <c r="I189" s="7"/>
      <c r="O189" s="7"/>
      <c r="P189" s="7"/>
      <c r="Q189" s="7"/>
    </row>
    <row r="190" spans="1:17">
      <c r="A190" s="39"/>
      <c r="B190" s="21" t="s">
        <v>865</v>
      </c>
      <c r="C190" s="12"/>
      <c r="E190" s="6"/>
      <c r="F190" s="6"/>
      <c r="G190" s="6"/>
      <c r="H190" s="7"/>
      <c r="I190" s="7"/>
      <c r="O190" s="7"/>
      <c r="P190" s="7"/>
      <c r="Q190" s="7"/>
    </row>
    <row r="191" spans="1:17" ht="27.6">
      <c r="A191" s="39"/>
      <c r="B191" s="21" t="s">
        <v>866</v>
      </c>
      <c r="C191" s="12"/>
      <c r="E191" s="6"/>
      <c r="F191" s="6"/>
      <c r="G191" s="6"/>
      <c r="H191" s="7"/>
      <c r="I191" s="7"/>
      <c r="O191" s="7"/>
      <c r="P191" s="7"/>
      <c r="Q191" s="7"/>
    </row>
    <row r="192" spans="1:17" ht="16.2">
      <c r="A192" s="39"/>
      <c r="B192" s="21" t="s">
        <v>867</v>
      </c>
      <c r="C192" s="12"/>
      <c r="E192" s="6"/>
      <c r="F192" s="6"/>
      <c r="G192" s="6"/>
      <c r="H192" s="7"/>
      <c r="I192" s="7"/>
      <c r="O192" s="7"/>
      <c r="P192" s="7"/>
      <c r="Q192" s="7"/>
    </row>
    <row r="193" spans="1:17" ht="16.2">
      <c r="A193" s="39"/>
      <c r="B193" s="21" t="s">
        <v>868</v>
      </c>
      <c r="C193" s="12"/>
      <c r="E193" s="6"/>
      <c r="F193" s="6"/>
      <c r="G193" s="6"/>
      <c r="H193" s="7"/>
      <c r="I193" s="7"/>
      <c r="O193" s="7"/>
      <c r="P193" s="7"/>
      <c r="Q193" s="7"/>
    </row>
    <row r="194" spans="1:17" ht="16.2">
      <c r="A194" s="39"/>
      <c r="B194" s="21" t="s">
        <v>869</v>
      </c>
      <c r="C194" s="12"/>
      <c r="E194" s="6"/>
      <c r="F194" s="6"/>
      <c r="G194" s="6"/>
      <c r="H194" s="7"/>
      <c r="I194" s="7"/>
      <c r="O194" s="7"/>
      <c r="P194" s="7"/>
      <c r="Q194" s="7"/>
    </row>
    <row r="195" spans="1:17" ht="16.2">
      <c r="A195" s="39"/>
      <c r="B195" s="21" t="s">
        <v>870</v>
      </c>
      <c r="C195" s="12"/>
      <c r="E195" s="6"/>
      <c r="F195" s="6"/>
      <c r="G195" s="6"/>
      <c r="H195" s="7"/>
      <c r="I195" s="7"/>
      <c r="O195" s="7"/>
      <c r="P195" s="7"/>
      <c r="Q195" s="7"/>
    </row>
    <row r="196" spans="1:17" ht="16.2">
      <c r="A196" s="39"/>
      <c r="B196" s="21" t="s">
        <v>871</v>
      </c>
      <c r="C196" s="12"/>
      <c r="E196" s="6"/>
      <c r="F196" s="6"/>
      <c r="G196" s="6"/>
      <c r="H196" s="7"/>
      <c r="I196" s="7"/>
      <c r="O196" s="7"/>
      <c r="P196" s="7"/>
      <c r="Q196" s="7"/>
    </row>
    <row r="197" spans="1:17">
      <c r="A197" s="39"/>
      <c r="B197" s="21" t="s">
        <v>872</v>
      </c>
      <c r="C197" s="12"/>
      <c r="E197" s="6"/>
      <c r="F197" s="6"/>
      <c r="G197" s="6"/>
      <c r="H197" s="7"/>
      <c r="I197" s="7"/>
      <c r="O197" s="7"/>
      <c r="P197" s="7"/>
      <c r="Q197" s="7"/>
    </row>
    <row r="198" spans="1:17">
      <c r="A198" s="39"/>
      <c r="B198" s="21" t="s">
        <v>873</v>
      </c>
      <c r="C198" s="12"/>
      <c r="E198" s="12"/>
      <c r="F198" s="7"/>
      <c r="G198" s="6"/>
      <c r="H198" s="7"/>
      <c r="I198" s="7"/>
      <c r="O198" s="7"/>
      <c r="P198" s="7"/>
      <c r="Q198" s="7"/>
    </row>
    <row r="199" spans="1:17">
      <c r="A199" s="39"/>
      <c r="B199" s="21" t="s">
        <v>874</v>
      </c>
      <c r="C199" s="12"/>
      <c r="E199" s="12"/>
      <c r="F199" s="7"/>
      <c r="G199" s="6"/>
      <c r="H199" s="7"/>
      <c r="I199" s="7"/>
      <c r="O199" s="7"/>
      <c r="P199" s="7"/>
      <c r="Q199" s="7"/>
    </row>
    <row r="200" spans="1:17">
      <c r="A200" s="14" t="s">
        <v>875</v>
      </c>
      <c r="B200" s="17" t="s">
        <v>876</v>
      </c>
      <c r="C200" s="16"/>
      <c r="D200" s="16"/>
      <c r="E200" s="6"/>
      <c r="F200" s="6"/>
      <c r="G200" s="12"/>
    </row>
    <row r="201" spans="1:17" s="3" customFormat="1">
      <c r="A201" s="53" t="s">
        <v>551</v>
      </c>
      <c r="B201" s="112" t="s">
        <v>877</v>
      </c>
      <c r="C201" s="47"/>
      <c r="D201" s="47"/>
      <c r="E201" s="113"/>
      <c r="F201" s="113"/>
      <c r="G201" s="113"/>
      <c r="H201" s="112"/>
      <c r="I201" s="112"/>
      <c r="O201" s="112"/>
      <c r="P201" s="112"/>
      <c r="Q201" s="112"/>
    </row>
    <row r="202" spans="1:17">
      <c r="B202" s="7" t="s">
        <v>878</v>
      </c>
      <c r="C202" s="12"/>
      <c r="D202" s="16"/>
      <c r="E202" s="12"/>
      <c r="F202" s="12"/>
      <c r="G202" s="12"/>
      <c r="H202" s="12"/>
      <c r="I202" s="6"/>
      <c r="O202" s="12"/>
      <c r="P202" s="12"/>
      <c r="Q202" s="6"/>
    </row>
    <row r="203" spans="1:17" ht="16.2">
      <c r="B203" s="6" t="s">
        <v>879</v>
      </c>
      <c r="C203" s="12"/>
      <c r="D203" s="16"/>
      <c r="E203" s="6"/>
      <c r="F203" s="6"/>
      <c r="G203" s="6"/>
      <c r="H203" s="7"/>
      <c r="I203" s="7"/>
      <c r="O203" s="7"/>
      <c r="P203" s="7"/>
      <c r="Q203" s="7"/>
    </row>
    <row r="204" spans="1:17">
      <c r="B204" s="6" t="s">
        <v>880</v>
      </c>
      <c r="C204" s="12"/>
      <c r="D204" s="16"/>
      <c r="E204" s="6"/>
      <c r="F204" s="6"/>
      <c r="G204" s="6"/>
      <c r="H204" s="7"/>
      <c r="I204" s="7"/>
      <c r="O204" s="7"/>
      <c r="P204" s="7"/>
      <c r="Q204" s="7"/>
    </row>
    <row r="205" spans="1:17">
      <c r="B205" s="6" t="s">
        <v>881</v>
      </c>
      <c r="C205" s="12"/>
      <c r="D205" s="16"/>
      <c r="E205" s="6"/>
      <c r="F205" s="6"/>
      <c r="G205" s="6"/>
      <c r="H205" s="7"/>
      <c r="I205" s="7"/>
      <c r="O205" s="7"/>
      <c r="P205" s="7"/>
      <c r="Q205" s="7"/>
    </row>
    <row r="206" spans="1:17" ht="16.2">
      <c r="B206" s="6" t="s">
        <v>882</v>
      </c>
      <c r="C206" s="12"/>
      <c r="D206" s="16"/>
      <c r="E206" s="6"/>
      <c r="F206" s="6"/>
      <c r="G206" s="6"/>
      <c r="H206" s="7"/>
      <c r="I206" s="7"/>
      <c r="O206" s="7"/>
      <c r="P206" s="7"/>
      <c r="Q206" s="7"/>
    </row>
    <row r="207" spans="1:17" ht="43.8">
      <c r="B207" s="21" t="s">
        <v>883</v>
      </c>
      <c r="C207" s="12"/>
      <c r="D207" s="16"/>
      <c r="E207" s="6"/>
      <c r="F207" s="6"/>
      <c r="G207" s="6"/>
      <c r="H207" s="7"/>
      <c r="I207" s="7"/>
      <c r="O207" s="7"/>
      <c r="P207" s="7"/>
      <c r="Q207" s="7"/>
    </row>
    <row r="208" spans="1:17" ht="16.2">
      <c r="B208" s="6" t="s">
        <v>884</v>
      </c>
      <c r="C208" s="12"/>
      <c r="D208" s="16"/>
      <c r="E208" s="6"/>
      <c r="F208" s="6"/>
      <c r="G208" s="6"/>
      <c r="H208" s="7"/>
      <c r="I208" s="7"/>
      <c r="O208" s="7"/>
      <c r="P208" s="7"/>
      <c r="Q208" s="7"/>
    </row>
    <row r="209" spans="2:43" ht="16.2">
      <c r="B209" s="6" t="s">
        <v>885</v>
      </c>
      <c r="C209" s="12"/>
      <c r="D209" s="16"/>
      <c r="E209" s="6"/>
      <c r="F209" s="6"/>
      <c r="G209" s="6"/>
      <c r="H209" s="7"/>
      <c r="I209" s="7"/>
      <c r="O209" s="7"/>
      <c r="P209" s="7"/>
      <c r="Q209" s="7"/>
      <c r="T209" s="6"/>
      <c r="U209" s="6"/>
      <c r="V209" s="6"/>
      <c r="W209" s="7"/>
      <c r="X209" s="7"/>
      <c r="Y209" s="7"/>
      <c r="Z209" s="7"/>
      <c r="AA209" s="7"/>
      <c r="AD209" s="7"/>
      <c r="AE209" s="7"/>
      <c r="AF209" s="7"/>
      <c r="AO209" s="7"/>
      <c r="AP209" s="7"/>
      <c r="AQ209" s="7"/>
    </row>
    <row r="210" spans="2:43">
      <c r="B210" s="6" t="s">
        <v>886</v>
      </c>
      <c r="C210" s="12"/>
      <c r="D210" s="16"/>
      <c r="E210" s="6"/>
      <c r="F210" s="6"/>
      <c r="G210" s="6"/>
      <c r="H210" s="7"/>
      <c r="I210" s="7"/>
      <c r="O210" s="7"/>
      <c r="P210" s="7"/>
      <c r="Q210" s="7"/>
      <c r="T210" s="6"/>
      <c r="U210" s="6"/>
      <c r="V210" s="6"/>
      <c r="W210" s="7"/>
      <c r="X210" s="7"/>
      <c r="Y210" s="7"/>
      <c r="Z210" s="7"/>
      <c r="AA210" s="7"/>
      <c r="AD210" s="7"/>
      <c r="AE210" s="7"/>
      <c r="AF210" s="7"/>
      <c r="AO210" s="7"/>
      <c r="AP210" s="7"/>
      <c r="AQ210" s="7"/>
    </row>
    <row r="211" spans="2:43" ht="16.2">
      <c r="B211" s="6" t="s">
        <v>887</v>
      </c>
      <c r="C211" s="12"/>
      <c r="D211" s="16"/>
      <c r="E211" s="6"/>
      <c r="F211" s="6"/>
      <c r="G211" s="6"/>
      <c r="H211" s="7"/>
      <c r="I211" s="7"/>
      <c r="O211" s="7"/>
      <c r="P211" s="7"/>
      <c r="Q211" s="7"/>
      <c r="T211" s="6"/>
      <c r="U211" s="6"/>
      <c r="V211" s="6"/>
      <c r="W211" s="7"/>
      <c r="X211" s="7"/>
      <c r="Y211" s="7"/>
      <c r="Z211" s="7"/>
      <c r="AA211" s="7"/>
      <c r="AD211" s="7"/>
      <c r="AE211" s="7"/>
      <c r="AF211" s="7"/>
      <c r="AO211" s="7"/>
      <c r="AP211" s="7"/>
      <c r="AQ211" s="7"/>
    </row>
    <row r="212" spans="2:43">
      <c r="B212" s="6" t="s">
        <v>888</v>
      </c>
      <c r="C212" s="12"/>
      <c r="D212" s="16"/>
      <c r="E212" s="6"/>
      <c r="F212" s="6"/>
      <c r="G212" s="6"/>
      <c r="H212" s="7"/>
      <c r="I212" s="7"/>
      <c r="O212" s="7"/>
      <c r="P212" s="7"/>
      <c r="Q212" s="7"/>
      <c r="T212" s="6"/>
      <c r="U212" s="6"/>
      <c r="V212" s="6"/>
      <c r="W212" s="7"/>
      <c r="X212" s="7"/>
      <c r="Y212" s="7"/>
      <c r="Z212" s="7"/>
      <c r="AA212" s="7"/>
      <c r="AD212" s="7"/>
      <c r="AE212" s="7"/>
      <c r="AF212" s="7"/>
      <c r="AO212" s="7"/>
      <c r="AP212" s="7"/>
      <c r="AQ212" s="7"/>
    </row>
    <row r="213" spans="2:43" ht="46.2">
      <c r="B213" s="21" t="s">
        <v>889</v>
      </c>
      <c r="C213" s="12"/>
      <c r="D213" s="16"/>
      <c r="E213" s="6"/>
      <c r="F213" s="6"/>
      <c r="G213" s="6"/>
      <c r="H213" s="7"/>
      <c r="I213" s="7"/>
      <c r="O213" s="7"/>
      <c r="P213" s="7"/>
      <c r="Q213" s="7"/>
    </row>
    <row r="214" spans="2:43" ht="16.2">
      <c r="B214" s="6" t="s">
        <v>890</v>
      </c>
      <c r="C214" s="12"/>
      <c r="D214" s="16"/>
      <c r="E214" s="6"/>
      <c r="F214" s="6"/>
      <c r="G214" s="6"/>
      <c r="H214" s="7"/>
      <c r="I214" s="7"/>
      <c r="O214" s="7"/>
      <c r="P214" s="7"/>
      <c r="Q214" s="7"/>
      <c r="T214" s="6"/>
      <c r="U214" s="6"/>
      <c r="V214" s="6"/>
      <c r="W214" s="7"/>
      <c r="X214" s="7"/>
      <c r="Y214" s="7"/>
      <c r="Z214" s="7"/>
      <c r="AA214" s="7"/>
      <c r="AD214" s="7"/>
      <c r="AE214" s="7"/>
      <c r="AF214" s="7"/>
      <c r="AO214" s="7"/>
      <c r="AP214" s="7"/>
      <c r="AQ214" s="7"/>
    </row>
    <row r="215" spans="2:43" ht="16.2">
      <c r="B215" s="6" t="s">
        <v>891</v>
      </c>
      <c r="C215" s="12"/>
      <c r="D215" s="16"/>
      <c r="E215" s="6"/>
      <c r="F215" s="6"/>
      <c r="G215" s="6"/>
      <c r="H215" s="7"/>
      <c r="I215" s="7"/>
      <c r="O215" s="7"/>
      <c r="P215" s="7"/>
      <c r="Q215" s="7"/>
      <c r="T215" s="6"/>
      <c r="U215" s="6"/>
      <c r="V215" s="6"/>
      <c r="W215" s="7"/>
      <c r="X215" s="7"/>
      <c r="Y215" s="7"/>
      <c r="Z215" s="7"/>
      <c r="AA215" s="7"/>
      <c r="AD215" s="7"/>
      <c r="AE215" s="7"/>
      <c r="AF215" s="7"/>
      <c r="AO215" s="7"/>
      <c r="AP215" s="7"/>
      <c r="AQ215" s="7"/>
    </row>
    <row r="216" spans="2:43">
      <c r="B216" s="6" t="s">
        <v>892</v>
      </c>
      <c r="C216" s="12"/>
      <c r="D216" s="16"/>
      <c r="E216" s="6"/>
      <c r="F216" s="6"/>
      <c r="G216" s="6"/>
      <c r="H216" s="7"/>
      <c r="I216" s="7"/>
      <c r="O216" s="7"/>
      <c r="P216" s="7"/>
      <c r="Q216" s="7"/>
      <c r="T216" s="6"/>
      <c r="U216" s="6"/>
      <c r="V216" s="6"/>
      <c r="W216" s="7"/>
      <c r="X216" s="7"/>
      <c r="Y216" s="7"/>
      <c r="Z216" s="7"/>
      <c r="AA216" s="7"/>
      <c r="AD216" s="7"/>
      <c r="AE216" s="7"/>
      <c r="AF216" s="7"/>
      <c r="AO216" s="7"/>
      <c r="AP216" s="7"/>
      <c r="AQ216" s="7"/>
    </row>
    <row r="217" spans="2:43" ht="16.2">
      <c r="B217" s="6" t="s">
        <v>893</v>
      </c>
      <c r="C217" s="12"/>
      <c r="D217" s="16"/>
      <c r="E217" s="6"/>
      <c r="F217" s="6"/>
      <c r="G217" s="6"/>
      <c r="H217" s="7"/>
      <c r="I217" s="7"/>
      <c r="O217" s="7"/>
      <c r="P217" s="7"/>
      <c r="Q217" s="7"/>
      <c r="T217" s="6"/>
      <c r="U217" s="6"/>
      <c r="V217" s="6"/>
      <c r="W217" s="7"/>
      <c r="X217" s="7"/>
      <c r="Y217" s="7"/>
      <c r="Z217" s="7"/>
      <c r="AA217" s="7"/>
      <c r="AD217" s="7"/>
      <c r="AE217" s="7"/>
      <c r="AF217" s="7"/>
      <c r="AO217" s="7"/>
      <c r="AP217" s="7"/>
      <c r="AQ217" s="7"/>
    </row>
    <row r="218" spans="2:43">
      <c r="B218" s="6" t="s">
        <v>894</v>
      </c>
      <c r="C218" s="12"/>
      <c r="D218" s="16"/>
      <c r="E218" s="6"/>
      <c r="F218" s="6"/>
      <c r="G218" s="6"/>
      <c r="H218" s="7"/>
      <c r="I218" s="7"/>
      <c r="O218" s="7"/>
      <c r="P218" s="7"/>
      <c r="Q218" s="7"/>
      <c r="T218" s="6"/>
      <c r="U218" s="6"/>
      <c r="V218" s="6"/>
      <c r="W218" s="7"/>
      <c r="X218" s="7"/>
      <c r="Y218" s="7"/>
      <c r="Z218" s="7"/>
      <c r="AA218" s="7"/>
      <c r="AD218" s="7"/>
      <c r="AE218" s="7"/>
      <c r="AF218" s="7"/>
      <c r="AO218" s="7"/>
      <c r="AP218" s="7"/>
      <c r="AQ218" s="7"/>
    </row>
    <row r="219" spans="2:43" ht="16.2">
      <c r="B219" s="6" t="s">
        <v>895</v>
      </c>
      <c r="C219" s="12"/>
      <c r="D219" s="16"/>
      <c r="E219" s="6"/>
      <c r="F219" s="6"/>
      <c r="G219" s="6"/>
      <c r="H219" s="7"/>
      <c r="I219" s="7"/>
      <c r="O219" s="7"/>
      <c r="P219" s="7"/>
      <c r="Q219" s="7"/>
      <c r="T219" s="6"/>
      <c r="U219" s="6"/>
      <c r="V219" s="6"/>
      <c r="W219" s="7"/>
      <c r="X219" s="7"/>
      <c r="Y219" s="7"/>
      <c r="Z219" s="7"/>
      <c r="AA219" s="7"/>
      <c r="AD219" s="7"/>
      <c r="AE219" s="7"/>
      <c r="AF219" s="7"/>
      <c r="AO219" s="7"/>
      <c r="AP219" s="7"/>
      <c r="AQ219" s="7"/>
    </row>
    <row r="220" spans="2:43" ht="16.2">
      <c r="B220" s="6" t="s">
        <v>896</v>
      </c>
      <c r="C220" s="12"/>
      <c r="D220" s="16"/>
      <c r="E220" s="6"/>
      <c r="F220" s="6"/>
      <c r="G220" s="6"/>
      <c r="H220" s="7"/>
      <c r="I220" s="7"/>
      <c r="O220" s="7"/>
      <c r="P220" s="7"/>
      <c r="Q220" s="7"/>
      <c r="T220" s="6"/>
      <c r="U220" s="6"/>
      <c r="V220" s="6"/>
      <c r="W220" s="7"/>
      <c r="X220" s="7"/>
      <c r="Y220" s="7"/>
      <c r="Z220" s="7"/>
      <c r="AA220" s="7"/>
      <c r="AD220" s="7"/>
      <c r="AE220" s="7"/>
      <c r="AF220" s="7"/>
      <c r="AO220" s="7"/>
      <c r="AP220" s="7"/>
      <c r="AQ220" s="7"/>
    </row>
    <row r="221" spans="2:43">
      <c r="B221" s="6" t="s">
        <v>897</v>
      </c>
      <c r="C221" s="12"/>
      <c r="D221" s="16"/>
      <c r="E221" s="6"/>
      <c r="F221" s="6"/>
      <c r="G221" s="6"/>
      <c r="H221" s="7"/>
      <c r="I221" s="7"/>
      <c r="O221" s="7"/>
      <c r="P221" s="7"/>
      <c r="Q221" s="7"/>
      <c r="T221" s="6"/>
      <c r="U221" s="6"/>
      <c r="V221" s="6"/>
      <c r="W221" s="7"/>
      <c r="X221" s="7"/>
      <c r="Y221" s="7"/>
      <c r="Z221" s="7"/>
      <c r="AA221" s="7"/>
      <c r="AD221" s="7"/>
      <c r="AE221" s="7"/>
      <c r="AF221" s="7"/>
      <c r="AO221" s="7"/>
      <c r="AP221" s="7"/>
      <c r="AQ221" s="7"/>
    </row>
    <row r="222" spans="2:43" ht="16.2">
      <c r="B222" s="6" t="s">
        <v>898</v>
      </c>
      <c r="C222" s="12"/>
      <c r="D222" s="16"/>
      <c r="E222" s="6"/>
      <c r="F222" s="6"/>
      <c r="G222" s="6"/>
      <c r="H222" s="7"/>
      <c r="I222" s="7"/>
      <c r="O222" s="7"/>
      <c r="P222" s="7"/>
      <c r="Q222" s="7"/>
      <c r="T222" s="6"/>
      <c r="U222" s="6"/>
      <c r="V222" s="6"/>
      <c r="W222" s="7"/>
      <c r="X222" s="7"/>
      <c r="Y222" s="7"/>
      <c r="Z222" s="7"/>
      <c r="AA222" s="7"/>
      <c r="AD222" s="7"/>
      <c r="AE222" s="7"/>
      <c r="AF222" s="7"/>
      <c r="AO222" s="7"/>
      <c r="AP222" s="7"/>
      <c r="AQ222" s="7"/>
    </row>
    <row r="223" spans="2:43" ht="16.2">
      <c r="B223" s="6" t="s">
        <v>899</v>
      </c>
      <c r="C223" s="12"/>
      <c r="D223" s="16"/>
      <c r="E223" s="6"/>
      <c r="F223" s="6"/>
      <c r="G223" s="6"/>
      <c r="H223" s="7"/>
      <c r="I223" s="7"/>
      <c r="O223" s="7"/>
      <c r="P223" s="7"/>
      <c r="Q223" s="7"/>
      <c r="T223" s="6"/>
      <c r="U223" s="6"/>
      <c r="V223" s="6"/>
      <c r="W223" s="7"/>
      <c r="X223" s="7"/>
      <c r="Y223" s="7"/>
      <c r="Z223" s="7"/>
      <c r="AA223" s="7"/>
      <c r="AD223" s="7"/>
      <c r="AE223" s="7"/>
      <c r="AF223" s="7"/>
      <c r="AO223" s="7"/>
      <c r="AP223" s="7"/>
      <c r="AQ223" s="7"/>
    </row>
    <row r="224" spans="2:43" ht="16.2">
      <c r="B224" s="6" t="s">
        <v>900</v>
      </c>
      <c r="C224" s="12"/>
      <c r="D224" s="16"/>
      <c r="E224" s="6"/>
      <c r="F224" s="6"/>
      <c r="G224" s="6"/>
      <c r="H224" s="7"/>
      <c r="I224" s="7"/>
      <c r="O224" s="7"/>
      <c r="P224" s="7"/>
      <c r="Q224" s="7"/>
      <c r="T224" s="6"/>
      <c r="U224" s="6"/>
      <c r="V224" s="6"/>
      <c r="W224" s="7"/>
      <c r="X224" s="7"/>
      <c r="Y224" s="7"/>
      <c r="Z224" s="7"/>
      <c r="AA224" s="7"/>
      <c r="AD224" s="7"/>
      <c r="AE224" s="7"/>
      <c r="AF224" s="7"/>
      <c r="AO224" s="7"/>
      <c r="AP224" s="7"/>
      <c r="AQ224" s="7"/>
    </row>
    <row r="225" spans="1:43">
      <c r="B225" s="6" t="s">
        <v>901</v>
      </c>
      <c r="C225" s="12"/>
      <c r="D225" s="16"/>
      <c r="E225" s="6"/>
      <c r="F225" s="6"/>
      <c r="G225" s="6"/>
      <c r="H225" s="7"/>
      <c r="I225" s="7"/>
      <c r="O225" s="7"/>
      <c r="P225" s="7"/>
      <c r="Q225" s="7"/>
      <c r="T225" s="6"/>
      <c r="U225" s="6"/>
      <c r="V225" s="6"/>
      <c r="W225" s="7"/>
      <c r="X225" s="7"/>
      <c r="Y225" s="7"/>
      <c r="Z225" s="7"/>
      <c r="AA225" s="7"/>
      <c r="AD225" s="7"/>
      <c r="AE225" s="7"/>
      <c r="AF225" s="7"/>
      <c r="AO225" s="7"/>
      <c r="AP225" s="7"/>
      <c r="AQ225" s="7"/>
    </row>
    <row r="226" spans="1:43" ht="16.2">
      <c r="B226" s="6" t="s">
        <v>902</v>
      </c>
      <c r="C226" s="12"/>
      <c r="D226" s="16"/>
      <c r="E226" s="6"/>
      <c r="F226" s="6"/>
      <c r="G226" s="6"/>
      <c r="H226" s="7"/>
      <c r="I226" s="7"/>
      <c r="O226" s="7"/>
      <c r="P226" s="7"/>
      <c r="Q226" s="7"/>
      <c r="T226" s="6"/>
      <c r="U226" s="6"/>
      <c r="V226" s="6"/>
      <c r="W226" s="7"/>
      <c r="X226" s="7"/>
      <c r="Y226" s="7"/>
      <c r="Z226" s="7"/>
      <c r="AA226" s="7"/>
      <c r="AD226" s="7"/>
      <c r="AE226" s="7"/>
      <c r="AF226" s="7"/>
      <c r="AO226" s="7"/>
      <c r="AP226" s="7"/>
      <c r="AQ226" s="7"/>
    </row>
    <row r="227" spans="1:43" ht="16.2">
      <c r="B227" s="6" t="s">
        <v>903</v>
      </c>
      <c r="C227" s="12"/>
      <c r="D227" s="16"/>
      <c r="E227" s="6"/>
      <c r="F227" s="6"/>
      <c r="G227" s="6"/>
      <c r="H227" s="7"/>
      <c r="I227" s="7"/>
      <c r="O227" s="7"/>
      <c r="P227" s="7"/>
      <c r="Q227" s="7"/>
      <c r="T227" s="6"/>
      <c r="U227" s="6"/>
      <c r="V227" s="6"/>
      <c r="W227" s="7"/>
      <c r="X227" s="7"/>
      <c r="Y227" s="7"/>
      <c r="Z227" s="7"/>
      <c r="AA227" s="7"/>
      <c r="AD227" s="7"/>
      <c r="AE227" s="7"/>
      <c r="AF227" s="7"/>
      <c r="AO227" s="7"/>
      <c r="AP227" s="7"/>
      <c r="AQ227" s="7"/>
    </row>
    <row r="228" spans="1:43" s="3" customFormat="1">
      <c r="A228" s="53" t="s">
        <v>553</v>
      </c>
      <c r="B228" s="113" t="s">
        <v>904</v>
      </c>
      <c r="C228" s="47"/>
      <c r="D228" s="47"/>
      <c r="E228" s="113"/>
      <c r="F228" s="113"/>
      <c r="G228" s="113"/>
      <c r="H228" s="112"/>
      <c r="I228" s="112"/>
      <c r="O228" s="112"/>
      <c r="P228" s="112"/>
      <c r="Q228" s="112"/>
      <c r="T228" s="113"/>
      <c r="U228" s="113"/>
      <c r="V228" s="113"/>
      <c r="W228" s="112"/>
      <c r="X228" s="112"/>
      <c r="Y228" s="112"/>
      <c r="Z228" s="112"/>
      <c r="AA228" s="112"/>
      <c r="AD228" s="112"/>
      <c r="AE228" s="112"/>
      <c r="AF228" s="112"/>
      <c r="AO228" s="112"/>
      <c r="AP228" s="112"/>
      <c r="AQ228" s="112"/>
    </row>
    <row r="229" spans="1:43" ht="16.2">
      <c r="A229" s="39" t="s">
        <v>905</v>
      </c>
      <c r="B229" s="6" t="s">
        <v>906</v>
      </c>
      <c r="C229" s="12"/>
      <c r="E229" s="6"/>
      <c r="F229" s="6"/>
      <c r="G229" s="6"/>
      <c r="H229" s="7"/>
      <c r="I229" s="7"/>
      <c r="O229" s="7"/>
      <c r="P229" s="7"/>
      <c r="Q229" s="7"/>
      <c r="T229" s="6"/>
      <c r="U229" s="6"/>
      <c r="V229" s="6"/>
      <c r="W229" s="7"/>
      <c r="X229" s="7"/>
      <c r="Y229" s="7"/>
      <c r="Z229" s="7"/>
      <c r="AA229" s="7"/>
      <c r="AD229" s="7"/>
      <c r="AE229" s="7"/>
      <c r="AF229" s="7"/>
      <c r="AO229" s="7"/>
      <c r="AP229" s="7"/>
      <c r="AQ229" s="7"/>
    </row>
    <row r="230" spans="1:43">
      <c r="B230" s="6" t="s">
        <v>907</v>
      </c>
      <c r="C230" s="12"/>
      <c r="E230" s="6"/>
      <c r="F230" s="6"/>
      <c r="G230" s="6"/>
      <c r="H230" s="7"/>
      <c r="I230" s="7"/>
      <c r="O230" s="7"/>
      <c r="P230" s="7"/>
      <c r="Q230" s="7"/>
      <c r="T230" s="6"/>
      <c r="U230" s="6"/>
      <c r="V230" s="6"/>
      <c r="W230" s="7"/>
      <c r="X230" s="7"/>
      <c r="Y230" s="7"/>
      <c r="Z230" s="7"/>
      <c r="AA230" s="7"/>
      <c r="AD230" s="7"/>
      <c r="AE230" s="7"/>
      <c r="AF230" s="7"/>
      <c r="AO230" s="7"/>
      <c r="AP230" s="7"/>
      <c r="AQ230" s="7"/>
    </row>
    <row r="231" spans="1:43" ht="16.2">
      <c r="B231" s="16" t="s">
        <v>908</v>
      </c>
      <c r="C231" s="12"/>
      <c r="D231" s="16"/>
      <c r="E231" s="6"/>
      <c r="F231" s="6"/>
      <c r="G231" s="6"/>
      <c r="H231" s="7"/>
      <c r="I231" s="7"/>
      <c r="O231" s="7"/>
      <c r="P231" s="7"/>
      <c r="Q231" s="7"/>
      <c r="T231" s="6"/>
      <c r="U231" s="6"/>
      <c r="V231" s="6"/>
      <c r="W231" s="7"/>
      <c r="X231" s="7"/>
      <c r="Y231" s="7"/>
      <c r="Z231" s="7"/>
      <c r="AA231" s="7"/>
      <c r="AD231" s="7"/>
      <c r="AE231" s="7"/>
      <c r="AF231" s="7"/>
      <c r="AO231" s="7"/>
      <c r="AP231" s="7"/>
      <c r="AQ231" s="7"/>
    </row>
    <row r="232" spans="1:43">
      <c r="A232" s="39" t="s">
        <v>909</v>
      </c>
      <c r="B232" s="21" t="s">
        <v>910</v>
      </c>
      <c r="C232" s="12"/>
      <c r="E232" s="6"/>
      <c r="F232" s="6"/>
      <c r="G232" s="6"/>
      <c r="H232" s="7"/>
      <c r="I232" s="7"/>
      <c r="O232" s="7"/>
      <c r="P232" s="7"/>
      <c r="Q232" s="7"/>
      <c r="T232" s="6"/>
      <c r="U232" s="6"/>
      <c r="V232" s="6"/>
      <c r="W232" s="7"/>
      <c r="X232" s="7"/>
      <c r="Y232" s="7"/>
      <c r="Z232" s="7"/>
      <c r="AA232" s="7"/>
      <c r="AD232" s="7"/>
      <c r="AE232" s="7"/>
      <c r="AF232" s="7"/>
      <c r="AO232" s="7"/>
      <c r="AP232" s="7"/>
      <c r="AQ232" s="7"/>
    </row>
    <row r="233" spans="1:43" ht="27.6">
      <c r="B233" s="8" t="s">
        <v>911</v>
      </c>
      <c r="C233" s="12"/>
      <c r="D233" s="16"/>
      <c r="E233" s="6"/>
      <c r="F233" s="6"/>
      <c r="G233" s="6"/>
      <c r="H233" s="7"/>
      <c r="I233" s="7"/>
      <c r="O233" s="7"/>
      <c r="P233" s="7"/>
      <c r="Q233" s="7"/>
      <c r="T233" s="6"/>
      <c r="U233" s="6"/>
      <c r="V233" s="6"/>
      <c r="W233" s="7"/>
      <c r="X233" s="7"/>
      <c r="Y233" s="7"/>
      <c r="Z233" s="7"/>
      <c r="AA233" s="7"/>
      <c r="AD233" s="7"/>
      <c r="AE233" s="7"/>
      <c r="AF233" s="7"/>
      <c r="AO233" s="7"/>
      <c r="AP233" s="7"/>
      <c r="AQ233" s="7"/>
    </row>
    <row r="234" spans="1:43" ht="16.2">
      <c r="B234" s="114" t="s">
        <v>912</v>
      </c>
      <c r="E234" s="6"/>
      <c r="F234" s="6"/>
      <c r="G234" s="6"/>
      <c r="H234" s="7"/>
      <c r="I234" s="7"/>
      <c r="O234" s="7"/>
      <c r="P234" s="7"/>
      <c r="Q234" s="7"/>
      <c r="T234" s="6"/>
      <c r="U234" s="6"/>
      <c r="V234" s="6"/>
      <c r="W234" s="7"/>
      <c r="X234" s="7"/>
      <c r="Y234" s="7"/>
      <c r="Z234" s="7"/>
      <c r="AA234" s="7"/>
      <c r="AD234" s="7"/>
      <c r="AE234" s="7"/>
      <c r="AF234" s="7"/>
      <c r="AO234" s="7"/>
      <c r="AP234" s="7"/>
      <c r="AQ234" s="7"/>
    </row>
    <row r="235" spans="1:43">
      <c r="B235" s="115" t="s">
        <v>913</v>
      </c>
      <c r="C235" s="116" t="s">
        <v>914</v>
      </c>
      <c r="E235" s="6"/>
      <c r="F235" s="6"/>
      <c r="G235" s="6"/>
      <c r="H235" s="7"/>
      <c r="I235" s="7"/>
      <c r="O235" s="7"/>
      <c r="P235" s="7"/>
      <c r="Q235" s="7"/>
      <c r="T235" s="6"/>
      <c r="U235" s="6"/>
      <c r="V235" s="6"/>
      <c r="W235" s="7"/>
      <c r="X235" s="7"/>
      <c r="Y235" s="7"/>
      <c r="Z235" s="7"/>
      <c r="AA235" s="7"/>
      <c r="AD235" s="7"/>
      <c r="AE235" s="7"/>
      <c r="AF235" s="7"/>
      <c r="AO235" s="7"/>
      <c r="AP235" s="7"/>
      <c r="AQ235" s="7"/>
    </row>
    <row r="236" spans="1:43">
      <c r="B236" s="117"/>
      <c r="C236" s="118" t="s">
        <v>915</v>
      </c>
      <c r="E236" s="6"/>
      <c r="F236" s="6"/>
      <c r="G236" s="6"/>
      <c r="H236" s="7"/>
      <c r="I236" s="7"/>
      <c r="O236" s="7"/>
      <c r="P236" s="7"/>
      <c r="Q236" s="7"/>
      <c r="T236" s="6"/>
      <c r="U236" s="6"/>
      <c r="V236" s="6"/>
      <c r="W236" s="7"/>
      <c r="X236" s="7"/>
      <c r="Y236" s="7"/>
      <c r="Z236" s="7"/>
      <c r="AA236" s="7"/>
      <c r="AD236" s="7"/>
      <c r="AE236" s="7"/>
      <c r="AF236" s="7"/>
      <c r="AO236" s="7"/>
      <c r="AP236" s="7"/>
      <c r="AQ236" s="7"/>
    </row>
    <row r="237" spans="1:43">
      <c r="B237" s="119"/>
      <c r="C237" s="120" t="s">
        <v>916</v>
      </c>
      <c r="E237" s="6"/>
      <c r="F237" s="6"/>
      <c r="G237" s="6"/>
      <c r="H237" s="7"/>
      <c r="I237" s="7"/>
      <c r="O237" s="7"/>
      <c r="P237" s="7"/>
      <c r="Q237" s="7"/>
      <c r="T237" s="6"/>
      <c r="U237" s="6"/>
      <c r="V237" s="6"/>
      <c r="W237" s="7"/>
      <c r="X237" s="7"/>
      <c r="Y237" s="7"/>
      <c r="Z237" s="7"/>
      <c r="AA237" s="7"/>
      <c r="AD237" s="7"/>
      <c r="AE237" s="7"/>
      <c r="AF237" s="7"/>
      <c r="AO237" s="7"/>
      <c r="AP237" s="7"/>
      <c r="AQ237" s="7"/>
    </row>
    <row r="238" spans="1:43">
      <c r="B238" s="121" t="s">
        <v>917</v>
      </c>
      <c r="C238" s="94">
        <v>0.93</v>
      </c>
      <c r="E238" s="6"/>
      <c r="F238" s="6"/>
      <c r="G238" s="6"/>
      <c r="H238" s="7"/>
      <c r="I238" s="7"/>
      <c r="O238" s="7"/>
      <c r="P238" s="7"/>
      <c r="Q238" s="7"/>
      <c r="T238" s="6"/>
      <c r="U238" s="6"/>
      <c r="V238" s="6"/>
      <c r="W238" s="7"/>
      <c r="X238" s="7"/>
      <c r="Y238" s="7"/>
      <c r="Z238" s="7"/>
      <c r="AA238" s="7"/>
      <c r="AD238" s="7"/>
      <c r="AE238" s="7"/>
      <c r="AF238" s="7"/>
      <c r="AO238" s="7"/>
      <c r="AP238" s="7"/>
      <c r="AQ238" s="7"/>
    </row>
    <row r="239" spans="1:43">
      <c r="B239" s="121" t="s">
        <v>918</v>
      </c>
      <c r="C239" s="122">
        <v>0.89</v>
      </c>
      <c r="E239" s="6"/>
      <c r="F239" s="6"/>
      <c r="G239" s="6"/>
      <c r="H239" s="7"/>
      <c r="I239" s="7"/>
      <c r="O239" s="7"/>
      <c r="P239" s="7"/>
      <c r="Q239" s="7"/>
      <c r="T239" s="6"/>
      <c r="U239" s="6"/>
      <c r="V239" s="6"/>
      <c r="W239" s="7"/>
      <c r="X239" s="7"/>
      <c r="Y239" s="7"/>
      <c r="Z239" s="7"/>
      <c r="AA239" s="7"/>
      <c r="AD239" s="7"/>
      <c r="AE239" s="7"/>
      <c r="AF239" s="7"/>
      <c r="AO239" s="7"/>
      <c r="AP239" s="7"/>
      <c r="AQ239" s="7"/>
    </row>
    <row r="240" spans="1:43">
      <c r="B240" s="123" t="s">
        <v>919</v>
      </c>
      <c r="C240" s="124">
        <v>0.85</v>
      </c>
      <c r="E240" s="6"/>
      <c r="F240" s="6"/>
      <c r="G240" s="6"/>
      <c r="H240" s="7"/>
      <c r="I240" s="7"/>
      <c r="O240" s="7"/>
      <c r="P240" s="7"/>
      <c r="Q240" s="7"/>
      <c r="T240" s="6"/>
      <c r="U240" s="6"/>
      <c r="V240" s="6"/>
      <c r="W240" s="7"/>
      <c r="X240" s="7"/>
      <c r="Y240" s="7"/>
      <c r="Z240" s="7"/>
      <c r="AA240" s="7"/>
      <c r="AD240" s="7"/>
      <c r="AE240" s="7"/>
      <c r="AF240" s="7"/>
      <c r="AO240" s="7"/>
      <c r="AP240" s="7"/>
      <c r="AQ240" s="7"/>
    </row>
    <row r="241" spans="1:43" s="3" customFormat="1">
      <c r="A241" s="53" t="s">
        <v>555</v>
      </c>
      <c r="B241" s="113" t="s">
        <v>920</v>
      </c>
      <c r="C241" s="47"/>
      <c r="D241" s="47"/>
      <c r="E241" s="113"/>
      <c r="F241" s="113"/>
      <c r="G241" s="113"/>
      <c r="H241" s="112"/>
      <c r="I241" s="112"/>
      <c r="O241" s="112"/>
      <c r="P241" s="112"/>
      <c r="Q241" s="112"/>
      <c r="T241" s="113"/>
      <c r="U241" s="113"/>
      <c r="V241" s="113"/>
      <c r="W241" s="112"/>
      <c r="X241" s="112"/>
      <c r="Y241" s="112"/>
      <c r="Z241" s="112"/>
      <c r="AA241" s="112"/>
      <c r="AD241" s="112"/>
      <c r="AE241" s="112"/>
      <c r="AF241" s="112"/>
      <c r="AO241" s="112"/>
      <c r="AP241" s="112"/>
      <c r="AQ241" s="112"/>
    </row>
    <row r="242" spans="1:43" ht="27.6">
      <c r="B242" s="21" t="s">
        <v>921</v>
      </c>
      <c r="C242" s="12"/>
      <c r="E242" s="6"/>
      <c r="F242" s="6"/>
      <c r="G242" s="6"/>
      <c r="H242" s="7"/>
      <c r="I242" s="7"/>
      <c r="O242" s="7"/>
      <c r="P242" s="7"/>
      <c r="Q242" s="7"/>
      <c r="T242" s="6"/>
      <c r="U242" s="6"/>
      <c r="V242" s="6"/>
      <c r="W242" s="7"/>
      <c r="X242" s="7"/>
      <c r="Y242" s="7"/>
      <c r="Z242" s="7"/>
      <c r="AA242" s="7"/>
      <c r="AD242" s="7"/>
      <c r="AE242" s="7"/>
      <c r="AF242" s="7"/>
      <c r="AO242" s="7"/>
      <c r="AP242" s="7"/>
      <c r="AQ242" s="7"/>
    </row>
    <row r="243" spans="1:43" ht="16.2">
      <c r="B243" s="17" t="s">
        <v>922</v>
      </c>
      <c r="C243" s="12"/>
      <c r="D243" s="16"/>
      <c r="E243" s="6"/>
      <c r="F243" s="6"/>
      <c r="G243" s="6"/>
      <c r="H243" s="7"/>
      <c r="I243" s="7"/>
      <c r="O243" s="7"/>
      <c r="P243" s="7"/>
      <c r="Q243" s="7"/>
      <c r="T243" s="6"/>
      <c r="U243" s="6"/>
      <c r="V243" s="6"/>
      <c r="W243" s="7"/>
      <c r="X243" s="7"/>
      <c r="Y243" s="7"/>
      <c r="Z243" s="7"/>
      <c r="AA243" s="7"/>
      <c r="AD243" s="7"/>
      <c r="AE243" s="7"/>
      <c r="AF243" s="7"/>
      <c r="AO243" s="7"/>
      <c r="AP243" s="7"/>
      <c r="AQ243" s="7"/>
    </row>
    <row r="244" spans="1:43">
      <c r="B244" s="6" t="s">
        <v>600</v>
      </c>
      <c r="C244" s="12"/>
      <c r="E244" s="6"/>
      <c r="F244" s="6"/>
      <c r="G244" s="6"/>
      <c r="H244" s="7"/>
      <c r="I244" s="7"/>
      <c r="O244" s="7"/>
      <c r="P244" s="7"/>
      <c r="Q244" s="7"/>
      <c r="T244" s="6"/>
      <c r="U244" s="6"/>
      <c r="V244" s="6"/>
      <c r="W244" s="7"/>
      <c r="X244" s="7"/>
      <c r="Y244" s="7"/>
      <c r="Z244" s="7"/>
      <c r="AA244" s="7"/>
      <c r="AD244" s="7"/>
      <c r="AE244" s="7"/>
      <c r="AF244" s="7"/>
      <c r="AO244" s="7"/>
      <c r="AP244" s="7"/>
      <c r="AQ244" s="7"/>
    </row>
    <row r="245" spans="1:43" ht="30">
      <c r="A245" s="39"/>
      <c r="B245" s="21" t="s">
        <v>923</v>
      </c>
      <c r="C245" s="12"/>
      <c r="E245" s="6"/>
      <c r="F245" s="6"/>
      <c r="G245" s="6"/>
      <c r="H245" s="7"/>
      <c r="I245" s="7"/>
      <c r="O245" s="7"/>
      <c r="P245" s="7"/>
      <c r="Q245" s="7"/>
      <c r="T245" s="6"/>
      <c r="U245" s="6"/>
      <c r="V245" s="6"/>
      <c r="W245" s="7"/>
      <c r="X245" s="7"/>
      <c r="Y245" s="7"/>
      <c r="Z245" s="7"/>
      <c r="AA245" s="7"/>
      <c r="AD245" s="7"/>
      <c r="AE245" s="7"/>
      <c r="AF245" s="7"/>
      <c r="AO245" s="7"/>
      <c r="AP245" s="7"/>
      <c r="AQ245" s="7"/>
    </row>
    <row r="246" spans="1:43" ht="16.2">
      <c r="A246" s="39"/>
      <c r="B246" s="21" t="s">
        <v>924</v>
      </c>
      <c r="C246" s="12"/>
      <c r="E246" s="6"/>
      <c r="F246" s="6"/>
      <c r="G246" s="6"/>
      <c r="H246" s="7"/>
      <c r="I246" s="7"/>
      <c r="O246" s="7"/>
      <c r="P246" s="7"/>
      <c r="Q246" s="7"/>
      <c r="T246" s="6"/>
      <c r="U246" s="6"/>
      <c r="V246" s="6"/>
      <c r="W246" s="7"/>
      <c r="X246" s="7"/>
      <c r="Y246" s="7"/>
      <c r="Z246" s="7"/>
      <c r="AA246" s="7"/>
      <c r="AD246" s="7"/>
      <c r="AE246" s="7"/>
      <c r="AF246" s="7"/>
      <c r="AO246" s="7"/>
      <c r="AP246" s="7"/>
      <c r="AQ246" s="7"/>
    </row>
    <row r="247" spans="1:43" ht="32.4">
      <c r="A247" s="39"/>
      <c r="B247" s="21" t="s">
        <v>925</v>
      </c>
      <c r="C247" s="12"/>
      <c r="E247" s="6"/>
      <c r="F247" s="6"/>
      <c r="G247" s="6"/>
      <c r="H247" s="7"/>
      <c r="I247" s="7"/>
      <c r="O247" s="7"/>
      <c r="P247" s="7"/>
      <c r="Q247" s="7"/>
      <c r="T247" s="6"/>
      <c r="U247" s="6"/>
      <c r="V247" s="6"/>
      <c r="W247" s="7"/>
      <c r="X247" s="7"/>
      <c r="Y247" s="7"/>
      <c r="Z247" s="7"/>
      <c r="AA247" s="7"/>
      <c r="AD247" s="7"/>
      <c r="AE247" s="7"/>
      <c r="AF247" s="7"/>
      <c r="AO247" s="7"/>
      <c r="AP247" s="7"/>
      <c r="AQ247" s="7"/>
    </row>
    <row r="248" spans="1:43" ht="32.4">
      <c r="A248" s="39"/>
      <c r="B248" s="21" t="s">
        <v>926</v>
      </c>
      <c r="C248" s="12"/>
      <c r="E248" s="6"/>
      <c r="F248" s="6"/>
      <c r="G248" s="6"/>
      <c r="H248" s="7"/>
      <c r="I248" s="7"/>
      <c r="O248" s="7"/>
      <c r="P248" s="7"/>
      <c r="Q248" s="7"/>
      <c r="T248" s="6"/>
      <c r="U248" s="6"/>
      <c r="V248" s="6"/>
      <c r="W248" s="7"/>
      <c r="X248" s="7"/>
      <c r="Y248" s="7"/>
      <c r="Z248" s="7"/>
      <c r="AA248" s="7"/>
      <c r="AD248" s="7"/>
      <c r="AE248" s="7"/>
      <c r="AF248" s="7"/>
      <c r="AO248" s="7"/>
      <c r="AP248" s="7"/>
      <c r="AQ248" s="7"/>
    </row>
    <row r="249" spans="1:43" s="6" customFormat="1">
      <c r="A249" s="14" t="s">
        <v>927</v>
      </c>
      <c r="B249" s="125" t="s">
        <v>928</v>
      </c>
      <c r="C249" s="12"/>
      <c r="D249" s="12"/>
      <c r="E249" s="12"/>
    </row>
    <row r="250" spans="1:43" s="6" customFormat="1" ht="16.2">
      <c r="A250" s="14" t="s">
        <v>551</v>
      </c>
      <c r="B250" s="125" t="s">
        <v>929</v>
      </c>
      <c r="C250" s="12"/>
      <c r="D250" s="12"/>
      <c r="E250" s="12"/>
    </row>
    <row r="251" spans="1:43" s="6" customFormat="1" ht="16.2">
      <c r="A251" s="39"/>
      <c r="B251" s="7" t="s">
        <v>930</v>
      </c>
      <c r="C251" s="12"/>
      <c r="D251" s="12"/>
      <c r="E251" s="12"/>
    </row>
    <row r="252" spans="1:43" s="6" customFormat="1" ht="17.399999999999999">
      <c r="A252" s="14"/>
      <c r="B252" s="8" t="s">
        <v>931</v>
      </c>
      <c r="C252" s="12"/>
      <c r="D252" s="12"/>
      <c r="E252" s="12"/>
    </row>
    <row r="253" spans="1:43" s="6" customFormat="1">
      <c r="A253" s="14"/>
      <c r="B253" s="8" t="s">
        <v>600</v>
      </c>
      <c r="C253" s="12"/>
      <c r="D253" s="12"/>
      <c r="E253" s="12"/>
    </row>
    <row r="254" spans="1:43" s="6" customFormat="1" ht="16.2">
      <c r="A254" s="14"/>
      <c r="B254" s="8" t="s">
        <v>932</v>
      </c>
      <c r="C254" s="12"/>
      <c r="D254" s="12"/>
      <c r="E254" s="12"/>
    </row>
    <row r="255" spans="1:43" s="6" customFormat="1" ht="16.2">
      <c r="A255" s="14"/>
      <c r="B255" s="82" t="s">
        <v>933</v>
      </c>
      <c r="C255" s="12"/>
      <c r="D255" s="12"/>
      <c r="E255" s="12"/>
    </row>
    <row r="256" spans="1:43" s="6" customFormat="1">
      <c r="A256" s="14"/>
      <c r="B256" s="8" t="s">
        <v>934</v>
      </c>
      <c r="C256" s="12"/>
      <c r="D256" s="12"/>
      <c r="E256" s="12"/>
    </row>
    <row r="257" spans="1:6" s="6" customFormat="1" ht="16.2">
      <c r="A257" s="14"/>
      <c r="B257" s="8" t="s">
        <v>935</v>
      </c>
      <c r="C257" s="12"/>
      <c r="D257" s="12"/>
      <c r="E257" s="12"/>
    </row>
    <row r="258" spans="1:6" s="6" customFormat="1" ht="16.2">
      <c r="A258" s="14"/>
      <c r="B258" s="8" t="s">
        <v>936</v>
      </c>
      <c r="C258" s="12"/>
      <c r="D258" s="12"/>
      <c r="E258" s="12"/>
    </row>
    <row r="259" spans="1:6" s="7" customFormat="1">
      <c r="A259" s="14" t="s">
        <v>553</v>
      </c>
      <c r="B259" s="125" t="s">
        <v>937</v>
      </c>
      <c r="C259" s="12"/>
      <c r="D259" s="12"/>
      <c r="E259" s="12"/>
    </row>
    <row r="260" spans="1:6" s="8" customFormat="1" ht="30">
      <c r="A260" s="14"/>
      <c r="B260" s="8" t="s">
        <v>938</v>
      </c>
      <c r="C260" s="39"/>
      <c r="D260" s="39"/>
    </row>
    <row r="261" spans="1:6" s="7" customFormat="1" ht="16.2">
      <c r="A261" s="14"/>
      <c r="B261" s="7" t="s">
        <v>939</v>
      </c>
      <c r="C261" s="12"/>
      <c r="D261" s="12"/>
      <c r="E261" s="12"/>
    </row>
    <row r="262" spans="1:6" s="7" customFormat="1" ht="30">
      <c r="A262" s="14"/>
      <c r="B262" s="8" t="s">
        <v>940</v>
      </c>
      <c r="C262" s="12"/>
      <c r="D262" s="12"/>
      <c r="E262" s="12"/>
    </row>
    <row r="263" spans="1:6" s="7" customFormat="1" ht="16.2">
      <c r="A263" s="14"/>
      <c r="B263" s="7" t="s">
        <v>941</v>
      </c>
      <c r="C263" s="12"/>
      <c r="D263" s="12"/>
      <c r="E263" s="12"/>
    </row>
    <row r="264" spans="1:6" s="6" customFormat="1" ht="16.2">
      <c r="A264" s="14"/>
      <c r="B264" s="8" t="s">
        <v>942</v>
      </c>
      <c r="C264" s="12"/>
      <c r="D264" s="12"/>
      <c r="E264" s="12"/>
    </row>
    <row r="265" spans="1:6" s="7" customFormat="1" ht="16.2">
      <c r="A265" s="14"/>
      <c r="B265" s="7" t="s">
        <v>943</v>
      </c>
      <c r="C265" s="12"/>
      <c r="D265" s="12"/>
      <c r="E265" s="12"/>
    </row>
    <row r="266" spans="1:6" s="6" customFormat="1">
      <c r="A266" s="14"/>
      <c r="B266" s="8" t="s">
        <v>944</v>
      </c>
      <c r="C266" s="12"/>
      <c r="D266" s="16"/>
      <c r="E266" s="12"/>
    </row>
    <row r="267" spans="1:6" s="6" customFormat="1">
      <c r="A267" s="14"/>
      <c r="B267" s="8" t="s">
        <v>945</v>
      </c>
      <c r="C267" s="12"/>
      <c r="D267" s="16"/>
      <c r="E267" s="12"/>
    </row>
    <row r="268" spans="1:6" s="6" customFormat="1" ht="27.6">
      <c r="A268" s="14"/>
      <c r="B268" s="8" t="s">
        <v>946</v>
      </c>
      <c r="C268" s="12"/>
      <c r="D268" s="16"/>
      <c r="E268" s="12"/>
    </row>
    <row r="269" spans="1:6" s="6" customFormat="1">
      <c r="A269" s="14"/>
      <c r="B269" s="8" t="s">
        <v>947</v>
      </c>
      <c r="C269" s="12"/>
      <c r="D269" s="12"/>
      <c r="E269" s="12"/>
    </row>
    <row r="270" spans="1:6" s="6" customFormat="1">
      <c r="A270" s="14"/>
      <c r="B270" s="8" t="s">
        <v>948</v>
      </c>
      <c r="C270" s="12"/>
      <c r="D270" s="12"/>
      <c r="E270" s="12"/>
    </row>
    <row r="271" spans="1:6" s="6" customFormat="1">
      <c r="A271" s="39"/>
      <c r="B271" s="7" t="s">
        <v>949</v>
      </c>
      <c r="C271" s="12"/>
      <c r="D271" s="12"/>
      <c r="E271" s="12"/>
    </row>
    <row r="272" spans="1:6" s="6" customFormat="1">
      <c r="A272" s="14" t="s">
        <v>950</v>
      </c>
      <c r="B272" s="17" t="s">
        <v>951</v>
      </c>
      <c r="C272" s="12"/>
      <c r="D272" s="16"/>
      <c r="F272" s="12"/>
    </row>
    <row r="273" spans="1:6" s="6" customFormat="1">
      <c r="A273" s="14" t="s">
        <v>952</v>
      </c>
      <c r="B273" s="17" t="s">
        <v>953</v>
      </c>
      <c r="C273" s="12"/>
      <c r="D273" s="16"/>
      <c r="F273" s="12"/>
    </row>
    <row r="274" spans="1:6" s="6" customFormat="1" ht="16.2">
      <c r="A274" s="14"/>
      <c r="B274" s="8" t="s">
        <v>954</v>
      </c>
      <c r="C274" s="12"/>
      <c r="D274" s="12"/>
      <c r="F274" s="12"/>
    </row>
    <row r="275" spans="1:6" s="6" customFormat="1" ht="16.2">
      <c r="A275" s="14"/>
      <c r="B275" s="8" t="s">
        <v>955</v>
      </c>
      <c r="C275" s="12"/>
      <c r="D275" s="12"/>
      <c r="F275" s="12"/>
    </row>
    <row r="276" spans="1:6" s="6" customFormat="1" ht="16.2">
      <c r="A276" s="14"/>
      <c r="B276" s="8" t="s">
        <v>956</v>
      </c>
      <c r="C276" s="12"/>
      <c r="D276" s="12"/>
      <c r="F276" s="12"/>
    </row>
    <row r="277" spans="1:6" s="6" customFormat="1" ht="16.2">
      <c r="A277" s="14"/>
      <c r="B277" s="8" t="s">
        <v>957</v>
      </c>
      <c r="C277" s="12"/>
      <c r="D277" s="12"/>
      <c r="F277" s="12"/>
    </row>
    <row r="278" spans="1:6" s="6" customFormat="1">
      <c r="A278" s="14"/>
      <c r="B278" s="8" t="s">
        <v>958</v>
      </c>
      <c r="C278" s="12"/>
      <c r="D278" s="12"/>
      <c r="F278" s="12"/>
    </row>
    <row r="279" spans="1:6" s="6" customFormat="1" ht="16.2">
      <c r="A279" s="14"/>
      <c r="B279" s="8" t="s">
        <v>959</v>
      </c>
      <c r="C279" s="12"/>
      <c r="D279" s="12"/>
      <c r="F279" s="12"/>
    </row>
    <row r="280" spans="1:6" s="6" customFormat="1" ht="16.2">
      <c r="A280" s="14"/>
      <c r="B280" s="8" t="s">
        <v>960</v>
      </c>
      <c r="C280" s="12"/>
      <c r="D280" s="12"/>
      <c r="F280" s="12"/>
    </row>
    <row r="281" spans="1:6" s="6" customFormat="1" ht="16.2">
      <c r="A281" s="14"/>
      <c r="B281" s="8" t="s">
        <v>961</v>
      </c>
      <c r="C281" s="12"/>
      <c r="D281" s="12"/>
      <c r="F281" s="12"/>
    </row>
    <row r="282" spans="1:6" s="6" customFormat="1" ht="16.2">
      <c r="A282" s="14"/>
      <c r="B282" s="8" t="s">
        <v>962</v>
      </c>
      <c r="C282" s="12"/>
      <c r="D282" s="12"/>
      <c r="F282" s="12"/>
    </row>
    <row r="283" spans="1:6" s="6" customFormat="1" ht="16.2">
      <c r="A283" s="14"/>
      <c r="B283" s="8" t="s">
        <v>963</v>
      </c>
      <c r="C283" s="12"/>
      <c r="D283" s="12"/>
      <c r="F283" s="12"/>
    </row>
    <row r="284" spans="1:6" s="6" customFormat="1">
      <c r="A284" s="14"/>
      <c r="B284" s="8" t="s">
        <v>964</v>
      </c>
      <c r="C284" s="12"/>
      <c r="D284" s="12"/>
      <c r="F284" s="12"/>
    </row>
    <row r="285" spans="1:6" s="6" customFormat="1" ht="16.2">
      <c r="A285" s="14"/>
      <c r="B285" s="8" t="s">
        <v>965</v>
      </c>
      <c r="C285" s="12"/>
      <c r="D285" s="12"/>
      <c r="F285" s="12"/>
    </row>
    <row r="286" spans="1:6" s="6" customFormat="1" ht="16.2">
      <c r="A286" s="14"/>
      <c r="B286" s="8" t="s">
        <v>966</v>
      </c>
      <c r="C286" s="12"/>
      <c r="D286" s="12"/>
      <c r="F286" s="12"/>
    </row>
    <row r="287" spans="1:6" s="6" customFormat="1">
      <c r="A287" s="14"/>
      <c r="B287" s="8" t="s">
        <v>967</v>
      </c>
      <c r="C287" s="12"/>
      <c r="D287" s="12"/>
      <c r="F287" s="12"/>
    </row>
    <row r="288" spans="1:6" s="6" customFormat="1" ht="16.2">
      <c r="A288" s="14"/>
      <c r="B288" s="21" t="s">
        <v>968</v>
      </c>
      <c r="C288" s="12"/>
      <c r="D288" s="12"/>
      <c r="F288" s="12"/>
    </row>
    <row r="289" spans="1:43" s="6" customFormat="1">
      <c r="A289" s="14"/>
      <c r="B289" s="21" t="s">
        <v>600</v>
      </c>
      <c r="C289" s="12"/>
      <c r="D289" s="12"/>
      <c r="F289" s="12"/>
    </row>
    <row r="290" spans="1:43" s="6" customFormat="1" ht="16.2">
      <c r="A290" s="14"/>
      <c r="B290" s="21" t="s">
        <v>969</v>
      </c>
      <c r="C290" s="12"/>
      <c r="D290" s="12"/>
      <c r="F290" s="12"/>
    </row>
    <row r="291" spans="1:43" s="6" customFormat="1">
      <c r="A291" s="14"/>
      <c r="B291" s="21" t="s">
        <v>970</v>
      </c>
      <c r="C291" s="12"/>
      <c r="D291" s="12"/>
      <c r="F291" s="12"/>
    </row>
    <row r="292" spans="1:43" s="6" customFormat="1" ht="16.2">
      <c r="A292" s="14"/>
      <c r="B292" s="21" t="s">
        <v>971</v>
      </c>
      <c r="C292" s="12"/>
      <c r="D292" s="12"/>
      <c r="F292" s="12"/>
    </row>
    <row r="293" spans="1:43" s="6" customFormat="1" ht="16.2">
      <c r="A293" s="14"/>
      <c r="B293" s="21" t="s">
        <v>972</v>
      </c>
      <c r="C293" s="12"/>
      <c r="D293" s="12"/>
      <c r="F293" s="12"/>
    </row>
    <row r="294" spans="1:43" s="6" customFormat="1" ht="16.2">
      <c r="A294" s="14"/>
      <c r="B294" s="21" t="s">
        <v>973</v>
      </c>
      <c r="C294" s="12"/>
      <c r="D294" s="12"/>
      <c r="F294" s="12"/>
    </row>
    <row r="295" spans="1:43">
      <c r="A295" s="39"/>
      <c r="B295" s="21" t="s">
        <v>974</v>
      </c>
      <c r="C295" s="12"/>
      <c r="E295" s="6"/>
      <c r="F295" s="6"/>
      <c r="G295" s="6"/>
      <c r="H295" s="7"/>
      <c r="I295" s="7"/>
      <c r="O295" s="7"/>
      <c r="P295" s="7"/>
      <c r="Q295" s="7"/>
      <c r="T295" s="6"/>
      <c r="U295" s="6"/>
      <c r="V295" s="6"/>
      <c r="W295" s="7"/>
      <c r="X295" s="7"/>
      <c r="Y295" s="7"/>
      <c r="Z295" s="7"/>
      <c r="AA295" s="7"/>
      <c r="AD295" s="7"/>
      <c r="AE295" s="7"/>
      <c r="AF295" s="7"/>
      <c r="AO295" s="7"/>
      <c r="AP295" s="7"/>
      <c r="AQ295" s="7"/>
    </row>
    <row r="296" spans="1:43" s="6" customFormat="1" ht="16.2">
      <c r="A296" s="14"/>
      <c r="B296" s="21" t="s">
        <v>975</v>
      </c>
      <c r="C296" s="12"/>
      <c r="D296" s="12"/>
      <c r="F296" s="12"/>
    </row>
    <row r="297" spans="1:43" s="6" customFormat="1" ht="16.2">
      <c r="A297" s="14" t="s">
        <v>976</v>
      </c>
      <c r="B297" s="17" t="s">
        <v>977</v>
      </c>
      <c r="C297" s="12"/>
      <c r="D297" s="12"/>
      <c r="F297" s="12"/>
    </row>
    <row r="298" spans="1:43" s="6" customFormat="1" ht="16.2">
      <c r="A298" s="14"/>
      <c r="B298" s="8" t="s">
        <v>978</v>
      </c>
      <c r="C298" s="12"/>
      <c r="D298" s="12"/>
      <c r="F298" s="12"/>
    </row>
    <row r="299" spans="1:43" s="6" customFormat="1" ht="16.2">
      <c r="A299" s="14"/>
      <c r="B299" s="21" t="s">
        <v>979</v>
      </c>
      <c r="C299" s="12"/>
      <c r="D299" s="12"/>
      <c r="F299" s="12"/>
    </row>
    <row r="300" spans="1:43" s="6" customFormat="1" ht="30">
      <c r="A300" s="14"/>
      <c r="B300" s="21" t="s">
        <v>980</v>
      </c>
      <c r="C300" s="12"/>
      <c r="D300" s="12"/>
      <c r="F300" s="12"/>
    </row>
    <row r="301" spans="1:43" s="6" customFormat="1" ht="16.2">
      <c r="A301" s="14"/>
      <c r="B301" s="21" t="s">
        <v>981</v>
      </c>
      <c r="C301" s="12"/>
      <c r="D301" s="12"/>
      <c r="F301" s="12"/>
    </row>
    <row r="302" spans="1:43" s="6" customFormat="1" ht="16.2">
      <c r="A302" s="14"/>
      <c r="B302" s="21" t="s">
        <v>982</v>
      </c>
      <c r="C302" s="12"/>
      <c r="D302" s="12"/>
      <c r="F302" s="12"/>
    </row>
    <row r="303" spans="1:43" s="6" customFormat="1" ht="32.4">
      <c r="A303" s="14"/>
      <c r="B303" s="21" t="s">
        <v>983</v>
      </c>
      <c r="C303" s="12"/>
      <c r="D303" s="12"/>
      <c r="F303" s="12"/>
    </row>
    <row r="304" spans="1:43" s="6" customFormat="1" ht="16.2">
      <c r="A304" s="14"/>
      <c r="B304" s="21" t="s">
        <v>984</v>
      </c>
      <c r="C304" s="12"/>
      <c r="D304" s="12"/>
      <c r="F304" s="12"/>
    </row>
    <row r="305" spans="1:43" s="6" customFormat="1" ht="30">
      <c r="A305" s="14"/>
      <c r="B305" s="21" t="s">
        <v>985</v>
      </c>
      <c r="C305" s="12"/>
      <c r="D305" s="12"/>
      <c r="F305" s="12"/>
    </row>
    <row r="306" spans="1:43" s="6" customFormat="1" ht="16.2">
      <c r="A306" s="14"/>
      <c r="B306" s="21" t="s">
        <v>986</v>
      </c>
      <c r="C306" s="12"/>
      <c r="D306" s="12"/>
      <c r="F306" s="12"/>
    </row>
    <row r="307" spans="1:43" s="6" customFormat="1" ht="16.2">
      <c r="A307" s="14"/>
      <c r="B307" s="21" t="s">
        <v>987</v>
      </c>
      <c r="C307" s="12"/>
      <c r="D307" s="12"/>
      <c r="F307" s="12"/>
    </row>
    <row r="308" spans="1:43" s="6" customFormat="1" ht="16.2">
      <c r="A308" s="14"/>
      <c r="B308" s="21" t="s">
        <v>988</v>
      </c>
      <c r="C308" s="12"/>
      <c r="D308" s="39"/>
      <c r="E308" s="39"/>
      <c r="F308" s="12"/>
    </row>
    <row r="309" spans="1:43" s="6" customFormat="1" ht="30">
      <c r="A309" s="14"/>
      <c r="B309" s="21" t="s">
        <v>989</v>
      </c>
      <c r="C309" s="12"/>
      <c r="D309" s="12"/>
      <c r="F309" s="12"/>
    </row>
    <row r="310" spans="1:43" s="6" customFormat="1" ht="32.4">
      <c r="A310" s="14"/>
      <c r="B310" s="21" t="s">
        <v>990</v>
      </c>
      <c r="C310" s="12"/>
      <c r="D310" s="12"/>
      <c r="F310" s="12"/>
    </row>
    <row r="311" spans="1:43" s="6" customFormat="1" ht="16.2">
      <c r="A311" s="14" t="s">
        <v>991</v>
      </c>
      <c r="B311" s="17" t="s">
        <v>992</v>
      </c>
      <c r="C311" s="12"/>
      <c r="D311" s="12"/>
      <c r="F311" s="12"/>
    </row>
    <row r="312" spans="1:43" s="6" customFormat="1">
      <c r="A312" s="14"/>
      <c r="B312" s="21" t="s">
        <v>993</v>
      </c>
      <c r="C312" s="12"/>
      <c r="D312" s="12"/>
      <c r="F312" s="12"/>
    </row>
    <row r="313" spans="1:43" ht="16.2">
      <c r="B313" s="17" t="s">
        <v>922</v>
      </c>
      <c r="C313" s="12"/>
      <c r="D313" s="16"/>
      <c r="E313" s="6"/>
      <c r="F313" s="6"/>
      <c r="G313" s="6"/>
      <c r="H313" s="7"/>
      <c r="I313" s="7"/>
      <c r="O313" s="7"/>
      <c r="P313" s="7"/>
      <c r="Q313" s="7"/>
      <c r="T313" s="6"/>
      <c r="U313" s="6"/>
      <c r="V313" s="6"/>
      <c r="W313" s="7"/>
      <c r="X313" s="7"/>
      <c r="Y313" s="7"/>
      <c r="Z313" s="7"/>
      <c r="AA313" s="7"/>
      <c r="AD313" s="7"/>
      <c r="AE313" s="7"/>
      <c r="AF313" s="7"/>
      <c r="AO313" s="7"/>
      <c r="AP313" s="7"/>
      <c r="AQ313" s="7"/>
    </row>
    <row r="314" spans="1:43" s="6" customFormat="1" ht="16.2">
      <c r="A314" s="39"/>
      <c r="B314" s="21" t="s">
        <v>994</v>
      </c>
      <c r="C314" s="12"/>
      <c r="D314" s="12"/>
      <c r="F314" s="12"/>
    </row>
    <row r="315" spans="1:43" s="6" customFormat="1" ht="16.2">
      <c r="A315" s="39"/>
      <c r="B315" s="21" t="s">
        <v>995</v>
      </c>
      <c r="C315" s="12"/>
      <c r="D315" s="12"/>
      <c r="F315" s="12"/>
    </row>
    <row r="316" spans="1:43" s="6" customFormat="1" ht="16.2">
      <c r="A316" s="14"/>
      <c r="B316" s="8" t="s">
        <v>996</v>
      </c>
      <c r="C316" s="12"/>
      <c r="D316" s="12"/>
      <c r="F316" s="12"/>
    </row>
    <row r="317" spans="1:43" s="6" customFormat="1" ht="16.2">
      <c r="A317" s="14"/>
      <c r="B317" s="21" t="s">
        <v>997</v>
      </c>
      <c r="C317" s="12"/>
      <c r="D317" s="12"/>
      <c r="F317" s="12"/>
    </row>
    <row r="318" spans="1:43" s="6" customFormat="1" ht="16.2">
      <c r="A318" s="14"/>
      <c r="B318" s="21" t="s">
        <v>998</v>
      </c>
      <c r="C318" s="12"/>
      <c r="D318" s="12"/>
      <c r="F318" s="12"/>
    </row>
    <row r="319" spans="1:43" s="6" customFormat="1" ht="16.2">
      <c r="A319" s="14"/>
      <c r="B319" s="21" t="s">
        <v>999</v>
      </c>
      <c r="C319" s="12"/>
      <c r="D319" s="12"/>
      <c r="F319" s="12"/>
    </row>
    <row r="320" spans="1:43" s="6" customFormat="1" ht="16.2">
      <c r="A320" s="14"/>
      <c r="B320" s="21" t="s">
        <v>1000</v>
      </c>
      <c r="C320" s="12"/>
      <c r="D320" s="12"/>
      <c r="F320" s="12"/>
    </row>
    <row r="321" spans="1:6" s="6" customFormat="1" ht="30">
      <c r="A321" s="14"/>
      <c r="B321" s="21" t="s">
        <v>1001</v>
      </c>
      <c r="C321" s="12"/>
      <c r="D321" s="12"/>
      <c r="F321" s="12"/>
    </row>
    <row r="322" spans="1:6" s="6" customFormat="1" ht="16.2">
      <c r="A322" s="14"/>
      <c r="B322" s="21" t="s">
        <v>1002</v>
      </c>
      <c r="C322" s="12"/>
      <c r="D322" s="12"/>
      <c r="F322" s="12"/>
    </row>
    <row r="323" spans="1:6" s="6" customFormat="1" ht="30">
      <c r="A323" s="14"/>
      <c r="B323" s="21" t="s">
        <v>1003</v>
      </c>
      <c r="C323" s="12"/>
      <c r="D323" s="12"/>
      <c r="F323" s="12"/>
    </row>
    <row r="324" spans="1:6" s="6" customFormat="1" ht="16.2">
      <c r="A324" s="14"/>
      <c r="B324" s="21" t="s">
        <v>1004</v>
      </c>
      <c r="C324" s="12"/>
      <c r="D324" s="39"/>
      <c r="E324" s="39"/>
      <c r="F324" s="12"/>
    </row>
    <row r="325" spans="1:6" s="6" customFormat="1" ht="30">
      <c r="A325" s="14"/>
      <c r="B325" s="21" t="s">
        <v>1005</v>
      </c>
      <c r="C325" s="12"/>
      <c r="D325" s="12"/>
      <c r="F325" s="12"/>
    </row>
    <row r="326" spans="1:6" s="6" customFormat="1" ht="32.4">
      <c r="A326" s="14"/>
      <c r="B326" s="21" t="s">
        <v>1006</v>
      </c>
      <c r="C326" s="12"/>
      <c r="D326" s="12"/>
      <c r="F326" s="12"/>
    </row>
    <row r="327" spans="1:6" s="6" customFormat="1">
      <c r="A327" s="14" t="s">
        <v>1007</v>
      </c>
      <c r="B327" s="82" t="s">
        <v>1008</v>
      </c>
      <c r="C327" s="12"/>
      <c r="D327" s="12"/>
      <c r="E327" s="12"/>
    </row>
    <row r="328" spans="1:6" s="6" customFormat="1">
      <c r="A328" s="14" t="s">
        <v>1009</v>
      </c>
      <c r="B328" s="82" t="s">
        <v>1010</v>
      </c>
      <c r="C328" s="12"/>
      <c r="D328" s="12"/>
      <c r="E328" s="12"/>
    </row>
    <row r="329" spans="1:6" ht="27.6">
      <c r="B329" s="21" t="s">
        <v>1011</v>
      </c>
      <c r="E329" s="15"/>
    </row>
    <row r="330" spans="1:6">
      <c r="B330" s="19" t="s">
        <v>1012</v>
      </c>
      <c r="E330" s="15"/>
    </row>
    <row r="331" spans="1:6">
      <c r="B331" s="19" t="s">
        <v>1013</v>
      </c>
      <c r="E331" s="15"/>
    </row>
    <row r="332" spans="1:6" s="3" customFormat="1">
      <c r="A332" s="53" t="s">
        <v>551</v>
      </c>
      <c r="B332" s="54" t="s">
        <v>1014</v>
      </c>
      <c r="C332" s="126"/>
      <c r="D332" s="47"/>
      <c r="E332" s="126"/>
    </row>
    <row r="333" spans="1:6" s="2" customFormat="1" ht="14.4">
      <c r="A333" s="39" t="s">
        <v>1015</v>
      </c>
      <c r="B333" s="127" t="s">
        <v>1016</v>
      </c>
      <c r="C333" s="128"/>
      <c r="D333" s="49"/>
      <c r="E333" s="128"/>
    </row>
    <row r="334" spans="1:6">
      <c r="B334" s="19" t="s">
        <v>1017</v>
      </c>
      <c r="E334" s="15"/>
    </row>
    <row r="335" spans="1:6" ht="16.2">
      <c r="B335" s="21" t="s">
        <v>1018</v>
      </c>
      <c r="E335" s="15"/>
    </row>
    <row r="336" spans="1:6" ht="16.2">
      <c r="B336" s="21" t="s">
        <v>1019</v>
      </c>
      <c r="E336" s="15"/>
    </row>
    <row r="337" spans="1:5" ht="16.2">
      <c r="B337" s="21" t="s">
        <v>1020</v>
      </c>
      <c r="E337" s="15"/>
    </row>
    <row r="338" spans="1:5" ht="16.2">
      <c r="B338" s="21" t="s">
        <v>1021</v>
      </c>
      <c r="E338" s="15"/>
    </row>
    <row r="339" spans="1:5" ht="16.2">
      <c r="B339" s="19" t="s">
        <v>1022</v>
      </c>
      <c r="E339" s="15"/>
    </row>
    <row r="340" spans="1:5" ht="16.2">
      <c r="B340" s="19" t="s">
        <v>1023</v>
      </c>
      <c r="E340" s="15"/>
    </row>
    <row r="341" spans="1:5" ht="16.2">
      <c r="B341" s="19" t="s">
        <v>1024</v>
      </c>
      <c r="E341" s="15"/>
    </row>
    <row r="342" spans="1:5" ht="16.2">
      <c r="B342" s="19" t="s">
        <v>1025</v>
      </c>
      <c r="E342" s="15"/>
    </row>
    <row r="343" spans="1:5">
      <c r="A343" s="39" t="s">
        <v>1026</v>
      </c>
      <c r="B343" s="19" t="s">
        <v>1027</v>
      </c>
      <c r="E343" s="15"/>
    </row>
    <row r="344" spans="1:5">
      <c r="B344" s="19" t="s">
        <v>1028</v>
      </c>
      <c r="E344" s="15"/>
    </row>
    <row r="345" spans="1:5" ht="16.2">
      <c r="B345" s="21" t="s">
        <v>1029</v>
      </c>
      <c r="E345" s="15"/>
    </row>
    <row r="346" spans="1:5" ht="16.2">
      <c r="B346" s="21" t="s">
        <v>1030</v>
      </c>
      <c r="E346" s="15"/>
    </row>
    <row r="347" spans="1:5">
      <c r="B347" s="21" t="s">
        <v>1031</v>
      </c>
      <c r="E347" s="15"/>
    </row>
    <row r="348" spans="1:5" ht="17.399999999999999">
      <c r="B348" s="21" t="s">
        <v>1032</v>
      </c>
      <c r="E348" s="15"/>
    </row>
    <row r="349" spans="1:5">
      <c r="B349" s="21" t="s">
        <v>1033</v>
      </c>
      <c r="E349" s="15"/>
    </row>
    <row r="350" spans="1:5">
      <c r="B350" s="21" t="s">
        <v>1034</v>
      </c>
      <c r="E350" s="15"/>
    </row>
    <row r="351" spans="1:5" ht="17.399999999999999">
      <c r="B351" s="21" t="s">
        <v>1035</v>
      </c>
      <c r="E351" s="15"/>
    </row>
    <row r="352" spans="1:5">
      <c r="B352" s="19" t="s">
        <v>1036</v>
      </c>
      <c r="E352" s="15"/>
    </row>
    <row r="353" spans="1:5" ht="17.399999999999999">
      <c r="B353" s="8" t="s">
        <v>1037</v>
      </c>
      <c r="E353" s="15"/>
    </row>
    <row r="354" spans="1:5" ht="16.2">
      <c r="B354" s="8" t="s">
        <v>1038</v>
      </c>
      <c r="E354" s="15"/>
    </row>
    <row r="355" spans="1:5" ht="16.2">
      <c r="B355" s="8" t="s">
        <v>1039</v>
      </c>
      <c r="E355" s="15"/>
    </row>
    <row r="356" spans="1:5" s="3" customFormat="1">
      <c r="A356" s="53" t="s">
        <v>553</v>
      </c>
      <c r="B356" s="54" t="s">
        <v>1040</v>
      </c>
      <c r="C356" s="126"/>
      <c r="D356" s="47"/>
      <c r="E356" s="126"/>
    </row>
    <row r="357" spans="1:5" ht="27.6">
      <c r="B357" s="21" t="s">
        <v>1041</v>
      </c>
      <c r="D357" s="16"/>
      <c r="E357" s="15"/>
    </row>
    <row r="358" spans="1:5" ht="16.2">
      <c r="B358" s="21" t="s">
        <v>1042</v>
      </c>
      <c r="E358" s="15"/>
    </row>
    <row r="359" spans="1:5" ht="16.2">
      <c r="B359" s="21" t="s">
        <v>1043</v>
      </c>
      <c r="E359" s="15"/>
    </row>
    <row r="360" spans="1:5">
      <c r="B360" s="21" t="s">
        <v>1044</v>
      </c>
      <c r="E360" s="15"/>
    </row>
    <row r="361" spans="1:5">
      <c r="A361" s="39" t="s">
        <v>905</v>
      </c>
      <c r="B361" s="21" t="s">
        <v>1045</v>
      </c>
      <c r="E361" s="15"/>
    </row>
    <row r="362" spans="1:5" ht="16.2">
      <c r="B362" s="19" t="s">
        <v>1022</v>
      </c>
      <c r="E362" s="15"/>
    </row>
    <row r="363" spans="1:5" ht="16.2">
      <c r="B363" s="19" t="s">
        <v>1023</v>
      </c>
      <c r="E363" s="15"/>
    </row>
    <row r="364" spans="1:5" ht="30">
      <c r="B364" s="19" t="s">
        <v>1046</v>
      </c>
      <c r="E364" s="15"/>
    </row>
    <row r="365" spans="1:5" ht="16.2">
      <c r="B365" s="21" t="s">
        <v>1047</v>
      </c>
      <c r="E365" s="15"/>
    </row>
    <row r="366" spans="1:5">
      <c r="B366" s="21" t="s">
        <v>1048</v>
      </c>
      <c r="E366" s="15"/>
    </row>
    <row r="367" spans="1:5">
      <c r="B367" s="21" t="s">
        <v>1049</v>
      </c>
      <c r="E367" s="15"/>
    </row>
    <row r="368" spans="1:5">
      <c r="A368" s="39" t="s">
        <v>909</v>
      </c>
      <c r="B368" s="21" t="s">
        <v>1050</v>
      </c>
      <c r="E368" s="15"/>
    </row>
    <row r="369" spans="1:5">
      <c r="B369" s="21" t="s">
        <v>1051</v>
      </c>
      <c r="E369" s="15"/>
    </row>
    <row r="370" spans="1:5" ht="16.2">
      <c r="B370" s="21" t="s">
        <v>1052</v>
      </c>
      <c r="E370" s="15"/>
    </row>
    <row r="371" spans="1:5" ht="16.2">
      <c r="B371" s="21" t="s">
        <v>1053</v>
      </c>
      <c r="E371" s="15"/>
    </row>
    <row r="372" spans="1:5">
      <c r="B372" s="21" t="s">
        <v>1054</v>
      </c>
      <c r="E372" s="15"/>
    </row>
    <row r="373" spans="1:5" ht="16.2">
      <c r="B373" s="21" t="s">
        <v>1055</v>
      </c>
      <c r="E373" s="15"/>
    </row>
    <row r="374" spans="1:5">
      <c r="B374" s="21" t="s">
        <v>1056</v>
      </c>
      <c r="E374" s="15"/>
    </row>
    <row r="375" spans="1:5" ht="16.2">
      <c r="B375" s="21" t="s">
        <v>1057</v>
      </c>
      <c r="E375" s="15"/>
    </row>
    <row r="376" spans="1:5" ht="16.2">
      <c r="B376" s="21" t="s">
        <v>1058</v>
      </c>
      <c r="E376" s="15"/>
    </row>
    <row r="377" spans="1:5" ht="16.2">
      <c r="B377" s="21" t="s">
        <v>1059</v>
      </c>
      <c r="E377" s="15"/>
    </row>
    <row r="378" spans="1:5" ht="16.2">
      <c r="B378" s="21" t="s">
        <v>1060</v>
      </c>
      <c r="E378" s="15"/>
    </row>
    <row r="379" spans="1:5" ht="16.2">
      <c r="B379" s="21" t="s">
        <v>1061</v>
      </c>
      <c r="E379" s="15"/>
    </row>
    <row r="380" spans="1:5" ht="16.2">
      <c r="B380" s="21" t="s">
        <v>1062</v>
      </c>
      <c r="E380" s="15"/>
    </row>
    <row r="381" spans="1:5">
      <c r="A381" s="14" t="s">
        <v>1063</v>
      </c>
      <c r="B381" s="114" t="s">
        <v>1064</v>
      </c>
      <c r="E381" s="15"/>
    </row>
    <row r="382" spans="1:5" ht="16.2">
      <c r="B382" s="19" t="s">
        <v>1065</v>
      </c>
      <c r="E382" s="15"/>
    </row>
    <row r="383" spans="1:5" s="9" customFormat="1">
      <c r="A383" s="14" t="s">
        <v>1066</v>
      </c>
      <c r="B383" s="114" t="s">
        <v>1067</v>
      </c>
      <c r="C383" s="129"/>
      <c r="D383" s="16"/>
      <c r="E383" s="129"/>
    </row>
    <row r="384" spans="1:5" s="3" customFormat="1">
      <c r="A384" s="53" t="s">
        <v>551</v>
      </c>
      <c r="B384" s="54" t="s">
        <v>1068</v>
      </c>
      <c r="C384" s="126"/>
      <c r="D384" s="47"/>
      <c r="E384" s="126"/>
    </row>
    <row r="385" spans="1:7" ht="27.6">
      <c r="A385" s="53"/>
      <c r="B385" s="21" t="s">
        <v>1069</v>
      </c>
      <c r="C385" s="16"/>
      <c r="D385" s="16"/>
      <c r="E385" s="6"/>
      <c r="F385" s="6"/>
      <c r="G385" s="12"/>
    </row>
    <row r="386" spans="1:7">
      <c r="A386" s="53"/>
      <c r="B386" s="21" t="s">
        <v>1070</v>
      </c>
      <c r="C386" s="16"/>
      <c r="D386" s="16"/>
      <c r="E386" s="6"/>
      <c r="F386" s="6"/>
      <c r="G386" s="12"/>
    </row>
    <row r="387" spans="1:7">
      <c r="A387" s="53"/>
      <c r="B387" s="21" t="s">
        <v>1071</v>
      </c>
      <c r="C387" s="16"/>
      <c r="D387" s="16"/>
      <c r="E387" s="6"/>
      <c r="F387" s="6"/>
      <c r="G387" s="12"/>
    </row>
    <row r="388" spans="1:7">
      <c r="A388" s="14" t="s">
        <v>553</v>
      </c>
      <c r="B388" s="21" t="s">
        <v>1072</v>
      </c>
      <c r="C388" s="16"/>
      <c r="D388" s="16"/>
      <c r="E388" s="6"/>
      <c r="F388" s="6"/>
      <c r="G388" s="12"/>
    </row>
    <row r="389" spans="1:7">
      <c r="A389" s="14" t="s">
        <v>905</v>
      </c>
      <c r="B389" s="21" t="s">
        <v>1073</v>
      </c>
      <c r="C389" s="16"/>
      <c r="D389" s="16"/>
      <c r="E389" s="6"/>
      <c r="F389" s="6"/>
      <c r="G389" s="12"/>
    </row>
    <row r="390" spans="1:7">
      <c r="A390" s="14" t="s">
        <v>909</v>
      </c>
      <c r="B390" s="21" t="s">
        <v>1074</v>
      </c>
      <c r="C390" s="16"/>
      <c r="D390" s="16"/>
      <c r="E390" s="6"/>
      <c r="F390" s="6"/>
      <c r="G390" s="12"/>
    </row>
    <row r="391" spans="1:7">
      <c r="B391" s="21" t="s">
        <v>1075</v>
      </c>
      <c r="C391" s="12"/>
      <c r="D391" s="16"/>
      <c r="E391" s="12"/>
      <c r="F391" s="12"/>
      <c r="G391" s="12"/>
    </row>
    <row r="392" spans="1:7">
      <c r="B392" s="8" t="s">
        <v>1076</v>
      </c>
      <c r="C392" s="12"/>
      <c r="D392" s="16"/>
      <c r="E392" s="6" t="s">
        <v>849</v>
      </c>
      <c r="F392" s="6"/>
      <c r="G392" s="12"/>
    </row>
    <row r="393" spans="1:7">
      <c r="B393" s="8" t="s">
        <v>1077</v>
      </c>
      <c r="C393" s="12"/>
      <c r="D393" s="16"/>
      <c r="E393" s="6" t="s">
        <v>849</v>
      </c>
      <c r="F393" s="6"/>
      <c r="G393" s="12"/>
    </row>
    <row r="394" spans="1:7" ht="27.6">
      <c r="B394" s="21" t="s">
        <v>1078</v>
      </c>
      <c r="C394" s="12"/>
      <c r="D394" s="16"/>
      <c r="E394" s="6" t="s">
        <v>849</v>
      </c>
      <c r="F394" s="6"/>
      <c r="G394" s="12"/>
    </row>
    <row r="395" spans="1:7">
      <c r="B395" s="8" t="s">
        <v>1079</v>
      </c>
      <c r="C395" s="12"/>
      <c r="D395" s="16"/>
      <c r="E395" s="6"/>
      <c r="F395" s="6"/>
      <c r="G395" s="12"/>
    </row>
    <row r="396" spans="1:7">
      <c r="B396" s="8" t="s">
        <v>1080</v>
      </c>
      <c r="C396" s="12"/>
      <c r="D396" s="16"/>
      <c r="E396" s="6" t="s">
        <v>849</v>
      </c>
      <c r="F396" s="6"/>
      <c r="G396" s="12"/>
    </row>
    <row r="397" spans="1:7">
      <c r="B397" s="8" t="s">
        <v>1081</v>
      </c>
      <c r="C397" s="12"/>
      <c r="D397" s="16"/>
      <c r="E397" s="6" t="s">
        <v>849</v>
      </c>
      <c r="F397" s="6"/>
      <c r="G397" s="12"/>
    </row>
    <row r="398" spans="1:7">
      <c r="B398" s="8" t="s">
        <v>1082</v>
      </c>
      <c r="C398" s="12"/>
      <c r="D398" s="16"/>
      <c r="E398" s="6"/>
      <c r="F398" s="6"/>
      <c r="G398" s="12"/>
    </row>
    <row r="399" spans="1:7">
      <c r="B399" s="8" t="s">
        <v>1083</v>
      </c>
      <c r="C399" s="12"/>
      <c r="D399" s="16"/>
      <c r="E399" s="6"/>
      <c r="F399" s="6"/>
      <c r="G399" s="12"/>
    </row>
    <row r="400" spans="1:7">
      <c r="B400" s="8" t="s">
        <v>1084</v>
      </c>
      <c r="C400" s="12"/>
      <c r="D400" s="16"/>
      <c r="E400" s="6"/>
      <c r="F400" s="6"/>
      <c r="G400" s="12"/>
    </row>
    <row r="401" spans="1:7">
      <c r="B401" s="8" t="s">
        <v>1085</v>
      </c>
      <c r="C401" s="12"/>
      <c r="D401" s="16"/>
      <c r="E401" s="6"/>
      <c r="F401" s="6"/>
      <c r="G401" s="12"/>
    </row>
    <row r="402" spans="1:7">
      <c r="A402" s="14" t="s">
        <v>1066</v>
      </c>
      <c r="B402" s="17" t="s">
        <v>1086</v>
      </c>
      <c r="C402" s="16"/>
      <c r="D402" s="16"/>
      <c r="E402" s="6"/>
      <c r="F402" s="6"/>
      <c r="G402" s="12"/>
    </row>
    <row r="403" spans="1:7">
      <c r="B403" s="21" t="s">
        <v>1087</v>
      </c>
      <c r="C403" s="12"/>
      <c r="D403" s="16"/>
      <c r="E403" s="6"/>
      <c r="F403" s="6"/>
      <c r="G403" s="12"/>
    </row>
    <row r="404" spans="1:7">
      <c r="B404" s="21" t="s">
        <v>1088</v>
      </c>
      <c r="C404" s="12"/>
      <c r="D404" s="16"/>
      <c r="E404" s="6"/>
      <c r="F404" s="6"/>
      <c r="G404" s="12"/>
    </row>
    <row r="405" spans="1:7">
      <c r="B405" s="21" t="s">
        <v>1089</v>
      </c>
      <c r="C405" s="12"/>
      <c r="D405" s="16"/>
      <c r="E405" s="6"/>
      <c r="F405" s="6"/>
      <c r="G405" s="12"/>
    </row>
    <row r="406" spans="1:7">
      <c r="A406" s="14" t="s">
        <v>1090</v>
      </c>
      <c r="B406" s="17" t="s">
        <v>1091</v>
      </c>
      <c r="C406" s="12"/>
      <c r="D406" s="16"/>
      <c r="E406" s="6"/>
      <c r="F406" s="6"/>
      <c r="G406" s="12"/>
    </row>
    <row r="407" spans="1:7">
      <c r="B407" s="21" t="s">
        <v>1092</v>
      </c>
      <c r="C407" s="12"/>
      <c r="D407" s="16"/>
      <c r="E407" s="6"/>
      <c r="F407" s="6"/>
      <c r="G407" s="12"/>
    </row>
    <row r="408" spans="1:7">
      <c r="B408" s="21" t="s">
        <v>1093</v>
      </c>
      <c r="C408" s="12"/>
      <c r="D408" s="16"/>
      <c r="E408" s="6"/>
      <c r="F408" s="6"/>
      <c r="G408" s="12"/>
    </row>
    <row r="409" spans="1:7">
      <c r="B409" s="21" t="s">
        <v>1094</v>
      </c>
      <c r="C409" s="12"/>
      <c r="D409" s="16"/>
      <c r="E409" s="6"/>
      <c r="F409" s="6"/>
      <c r="G409" s="12"/>
    </row>
    <row r="410" spans="1:7">
      <c r="B410" s="21" t="s">
        <v>1095</v>
      </c>
      <c r="C410" s="12"/>
      <c r="D410" s="16"/>
      <c r="E410" s="6"/>
      <c r="F410" s="6"/>
      <c r="G410" s="12"/>
    </row>
    <row r="411" spans="1:7">
      <c r="B411" s="21" t="s">
        <v>1096</v>
      </c>
      <c r="C411" s="12"/>
      <c r="D411" s="16"/>
      <c r="E411" s="6"/>
      <c r="F411" s="6"/>
      <c r="G411" s="12"/>
    </row>
    <row r="412" spans="1:7">
      <c r="B412" s="7"/>
      <c r="C412" s="130"/>
      <c r="D412" s="130"/>
      <c r="E412" s="15"/>
    </row>
    <row r="413" spans="1:7">
      <c r="B413" s="7"/>
      <c r="C413" s="130"/>
      <c r="E413" s="15"/>
    </row>
    <row r="414" spans="1:7">
      <c r="B414" s="7"/>
      <c r="C414" s="130"/>
      <c r="D414" s="131"/>
      <c r="E414" s="15"/>
    </row>
    <row r="415" spans="1:7">
      <c r="D415" s="16"/>
      <c r="F415" s="15"/>
    </row>
    <row r="416" spans="1:7">
      <c r="D416" s="16"/>
      <c r="F416" s="15"/>
    </row>
    <row r="417" spans="1:7">
      <c r="D417" s="16"/>
      <c r="F417" s="15"/>
    </row>
    <row r="418" spans="1:7">
      <c r="D418" s="16"/>
      <c r="F418" s="15"/>
    </row>
    <row r="419" spans="1:7">
      <c r="D419" s="16"/>
      <c r="F419" s="15"/>
    </row>
    <row r="420" spans="1:7">
      <c r="D420" s="16"/>
      <c r="F420" s="15"/>
    </row>
    <row r="421" spans="1:7">
      <c r="D421" s="16"/>
      <c r="F421" s="15"/>
    </row>
    <row r="422" spans="1:7">
      <c r="D422" s="16"/>
      <c r="F422" s="15"/>
    </row>
    <row r="423" spans="1:7">
      <c r="D423" s="16"/>
      <c r="F423" s="15"/>
    </row>
    <row r="424" spans="1:7">
      <c r="A424" s="14" t="s">
        <v>1097</v>
      </c>
      <c r="D424" s="16"/>
      <c r="F424" s="15"/>
    </row>
    <row r="425" spans="1:7" s="226" customFormat="1">
      <c r="A425" s="218">
        <v>1</v>
      </c>
      <c r="B425" s="223" t="s">
        <v>1098</v>
      </c>
      <c r="C425" s="225"/>
      <c r="D425" s="225"/>
      <c r="E425" s="225"/>
      <c r="F425" s="225"/>
      <c r="G425" s="225"/>
    </row>
    <row r="426" spans="1:7" s="226" customFormat="1">
      <c r="A426" s="218" t="s">
        <v>1099</v>
      </c>
      <c r="B426" s="226" t="s">
        <v>550</v>
      </c>
      <c r="C426" s="224"/>
      <c r="D426" s="225"/>
    </row>
    <row r="427" spans="1:7" s="222" customFormat="1">
      <c r="A427" s="218"/>
      <c r="B427" s="230" t="s">
        <v>1100</v>
      </c>
      <c r="C427" s="221"/>
      <c r="D427" s="221"/>
      <c r="E427" s="232"/>
      <c r="F427" s="233"/>
      <c r="G427" s="221"/>
    </row>
    <row r="428" spans="1:7" s="222" customFormat="1">
      <c r="A428" s="218"/>
      <c r="B428" s="231" t="s">
        <v>1101</v>
      </c>
      <c r="C428" s="220"/>
      <c r="D428" s="225" t="s">
        <v>1418</v>
      </c>
      <c r="E428" s="220"/>
    </row>
    <row r="429" spans="1:7" s="222" customFormat="1" ht="16.2">
      <c r="A429" s="218"/>
      <c r="B429" s="230" t="s">
        <v>1448</v>
      </c>
      <c r="C429" s="220"/>
      <c r="D429" s="221"/>
      <c r="E429" s="220"/>
    </row>
    <row r="430" spans="1:7" s="222" customFormat="1" ht="16.2">
      <c r="A430" s="218"/>
      <c r="B430" s="231" t="s">
        <v>1449</v>
      </c>
      <c r="C430" s="220"/>
      <c r="D430" s="225" t="s">
        <v>1420</v>
      </c>
      <c r="E430" s="220"/>
    </row>
    <row r="431" spans="1:7" s="222" customFormat="1">
      <c r="A431" s="218"/>
      <c r="B431" s="219" t="s">
        <v>1102</v>
      </c>
      <c r="C431" s="220"/>
      <c r="D431" s="221"/>
      <c r="E431" s="220"/>
    </row>
    <row r="432" spans="1:7" s="222" customFormat="1" ht="16.2">
      <c r="A432" s="218"/>
      <c r="B432" s="219" t="s">
        <v>1450</v>
      </c>
      <c r="C432" s="220"/>
      <c r="D432" s="221"/>
      <c r="E432" s="220"/>
    </row>
    <row r="433" spans="1:7" s="222" customFormat="1" ht="17.399999999999999">
      <c r="A433" s="218"/>
      <c r="B433" s="219" t="s">
        <v>1451</v>
      </c>
      <c r="C433" s="220"/>
      <c r="D433" s="225" t="s">
        <v>1419</v>
      </c>
      <c r="E433" s="220"/>
    </row>
    <row r="434" spans="1:7" s="242" customFormat="1">
      <c r="A434" s="240"/>
      <c r="B434" s="228" t="s">
        <v>1103</v>
      </c>
      <c r="C434" s="241"/>
      <c r="D434" s="229"/>
      <c r="E434" s="241"/>
    </row>
    <row r="435" spans="1:7" s="242" customFormat="1">
      <c r="A435" s="240"/>
      <c r="B435" s="228" t="s">
        <v>1104</v>
      </c>
      <c r="C435" s="241"/>
      <c r="D435" s="229"/>
      <c r="E435" s="241"/>
    </row>
    <row r="436" spans="1:7" s="226" customFormat="1">
      <c r="A436" s="218" t="s">
        <v>1105</v>
      </c>
      <c r="B436" s="223" t="s">
        <v>591</v>
      </c>
      <c r="C436" s="224"/>
      <c r="D436" s="225"/>
      <c r="E436" s="224"/>
    </row>
    <row r="437" spans="1:7" s="237" customFormat="1">
      <c r="A437" s="218" t="s">
        <v>1106</v>
      </c>
      <c r="B437" s="234" t="s">
        <v>593</v>
      </c>
      <c r="C437" s="235"/>
      <c r="D437" s="236"/>
      <c r="E437" s="235"/>
    </row>
    <row r="438" spans="1:7" s="237" customFormat="1">
      <c r="A438" s="218"/>
      <c r="B438" s="231" t="s">
        <v>1414</v>
      </c>
      <c r="C438" s="235"/>
      <c r="D438" s="236"/>
      <c r="E438" s="235"/>
    </row>
    <row r="439" spans="1:7" s="222" customFormat="1">
      <c r="A439" s="218"/>
      <c r="B439" s="231" t="s">
        <v>1415</v>
      </c>
      <c r="C439" s="220"/>
      <c r="D439" s="225" t="s">
        <v>1417</v>
      </c>
      <c r="E439" s="220"/>
    </row>
    <row r="440" spans="1:7" s="237" customFormat="1">
      <c r="A440" s="218" t="s">
        <v>1107</v>
      </c>
      <c r="B440" s="234" t="s">
        <v>1108</v>
      </c>
      <c r="C440" s="235"/>
      <c r="D440" s="236"/>
      <c r="E440" s="236"/>
      <c r="F440" s="236"/>
      <c r="G440" s="236"/>
    </row>
    <row r="441" spans="1:7" s="222" customFormat="1" ht="16.2">
      <c r="A441" s="218"/>
      <c r="B441" s="223" t="s">
        <v>1452</v>
      </c>
      <c r="C441" s="221"/>
      <c r="D441" s="221"/>
      <c r="E441" s="221"/>
      <c r="F441" s="221"/>
      <c r="G441" s="221"/>
    </row>
    <row r="442" spans="1:7" s="222" customFormat="1">
      <c r="A442" s="218"/>
      <c r="B442" s="231" t="s">
        <v>1416</v>
      </c>
      <c r="C442" s="221"/>
      <c r="D442" s="221" t="str">
        <f>($D$439)</f>
        <v>xxxx</v>
      </c>
      <c r="E442" s="221"/>
      <c r="F442" s="221"/>
      <c r="G442" s="221"/>
    </row>
    <row r="443" spans="1:7" s="222" customFormat="1">
      <c r="A443" s="218"/>
      <c r="B443" s="231" t="s">
        <v>1430</v>
      </c>
      <c r="C443" s="227"/>
      <c r="D443" s="227" t="s">
        <v>1109</v>
      </c>
      <c r="E443" s="227"/>
      <c r="F443" s="227"/>
      <c r="G443" s="221"/>
    </row>
    <row r="444" spans="1:7" s="222" customFormat="1">
      <c r="A444" s="218"/>
      <c r="B444" s="231" t="s">
        <v>1413</v>
      </c>
      <c r="C444" s="221"/>
      <c r="D444" s="225">
        <v>0</v>
      </c>
      <c r="E444" s="227" t="s">
        <v>1110</v>
      </c>
      <c r="F444" s="221"/>
      <c r="G444" s="221"/>
    </row>
    <row r="445" spans="1:7" s="222" customFormat="1">
      <c r="A445" s="218"/>
      <c r="B445" s="231" t="s">
        <v>1411</v>
      </c>
      <c r="C445" s="221"/>
      <c r="D445" s="227"/>
      <c r="E445" s="221"/>
      <c r="F445" s="221"/>
      <c r="G445" s="221"/>
    </row>
    <row r="446" spans="1:7" s="222" customFormat="1">
      <c r="A446" s="218"/>
      <c r="B446" s="219" t="s">
        <v>1431</v>
      </c>
      <c r="C446" s="221"/>
      <c r="D446" s="221" t="s">
        <v>1422</v>
      </c>
      <c r="E446" s="221"/>
      <c r="F446" s="221"/>
      <c r="G446" s="221"/>
    </row>
    <row r="447" spans="1:7" s="222" customFormat="1" ht="16.2">
      <c r="A447" s="218"/>
      <c r="B447" s="219" t="s">
        <v>1453</v>
      </c>
      <c r="C447" s="221"/>
      <c r="D447" s="225">
        <v>0</v>
      </c>
      <c r="E447" s="221"/>
      <c r="F447" s="221"/>
      <c r="G447" s="221"/>
    </row>
    <row r="448" spans="1:7" s="222" customFormat="1">
      <c r="A448" s="218"/>
      <c r="B448" s="231" t="s">
        <v>1424</v>
      </c>
      <c r="C448" s="227">
        <v>2.1</v>
      </c>
      <c r="D448" s="225"/>
      <c r="E448" s="221"/>
      <c r="F448" s="221"/>
      <c r="G448" s="221"/>
    </row>
    <row r="449" spans="1:7" s="222" customFormat="1">
      <c r="A449" s="218"/>
      <c r="B449" s="231" t="s">
        <v>1421</v>
      </c>
      <c r="C449" s="227"/>
      <c r="D449" s="225"/>
      <c r="E449" s="221"/>
      <c r="F449" s="221"/>
      <c r="G449" s="221"/>
    </row>
    <row r="450" spans="1:7" s="222" customFormat="1" ht="16.2">
      <c r="A450" s="218"/>
      <c r="B450" s="219" t="s">
        <v>1423</v>
      </c>
      <c r="C450" s="221"/>
      <c r="D450" s="221" t="e">
        <f>(($D$447)/($D$444))*100</f>
        <v>#DIV/0!</v>
      </c>
      <c r="E450" s="221" t="s">
        <v>1454</v>
      </c>
      <c r="F450" s="221"/>
      <c r="G450" s="221"/>
    </row>
    <row r="451" spans="1:7" s="222" customFormat="1">
      <c r="A451" s="218"/>
      <c r="B451" s="219" t="s">
        <v>1428</v>
      </c>
      <c r="C451" s="221"/>
      <c r="D451" s="221" t="s">
        <v>1427</v>
      </c>
      <c r="E451" s="221"/>
      <c r="F451" s="221"/>
      <c r="G451" s="221"/>
    </row>
    <row r="452" spans="1:7" s="222" customFormat="1">
      <c r="A452" s="218"/>
      <c r="B452" s="231" t="s">
        <v>1425</v>
      </c>
      <c r="C452" s="221"/>
      <c r="D452" s="221"/>
      <c r="E452" s="221"/>
      <c r="F452" s="221"/>
      <c r="G452" s="221"/>
    </row>
    <row r="453" spans="1:7" s="222" customFormat="1">
      <c r="A453" s="218"/>
      <c r="B453" s="219" t="s">
        <v>1426</v>
      </c>
      <c r="C453" s="221">
        <v>2.2000000000000002</v>
      </c>
      <c r="D453" s="221"/>
      <c r="E453" s="221"/>
      <c r="F453" s="221"/>
      <c r="G453" s="221"/>
    </row>
    <row r="454" spans="1:7" s="222" customFormat="1">
      <c r="A454" s="218"/>
      <c r="B454" s="231" t="s">
        <v>1429</v>
      </c>
      <c r="C454" s="221"/>
      <c r="D454" s="221"/>
      <c r="E454" s="221"/>
      <c r="F454" s="221"/>
      <c r="G454" s="221"/>
    </row>
    <row r="455" spans="1:7" s="222" customFormat="1" ht="16.2">
      <c r="A455" s="218"/>
      <c r="B455" s="219" t="s">
        <v>1455</v>
      </c>
      <c r="C455" s="221"/>
      <c r="D455" s="225">
        <f>($D$444)-($D$447)</f>
        <v>0</v>
      </c>
      <c r="E455" s="221"/>
      <c r="F455" s="221"/>
      <c r="G455" s="221"/>
    </row>
    <row r="456" spans="1:7" s="222" customFormat="1">
      <c r="A456" s="218"/>
      <c r="B456" s="231" t="s">
        <v>1432</v>
      </c>
      <c r="C456" s="221"/>
      <c r="D456" s="225"/>
      <c r="E456" s="221"/>
      <c r="F456" s="221"/>
      <c r="G456" s="221"/>
    </row>
    <row r="457" spans="1:7" s="222" customFormat="1" ht="16.2">
      <c r="A457" s="218"/>
      <c r="B457" s="219" t="s">
        <v>1433</v>
      </c>
      <c r="C457" s="221"/>
      <c r="D457" s="221" t="e">
        <f>100-($D$450)</f>
        <v>#DIV/0!</v>
      </c>
      <c r="E457" s="221" t="s">
        <v>1454</v>
      </c>
      <c r="F457" s="221"/>
      <c r="G457" s="221"/>
    </row>
    <row r="458" spans="1:7" s="226" customFormat="1" ht="16.2">
      <c r="A458" s="218"/>
      <c r="B458" s="238" t="s">
        <v>1456</v>
      </c>
      <c r="C458" s="225"/>
      <c r="D458" s="225"/>
      <c r="E458" s="225"/>
      <c r="F458" s="225"/>
      <c r="G458" s="225"/>
    </row>
    <row r="459" spans="1:7" s="222" customFormat="1">
      <c r="A459" s="218"/>
      <c r="B459" s="230" t="s">
        <v>1434</v>
      </c>
      <c r="C459" s="221"/>
      <c r="D459" s="221"/>
      <c r="E459" s="221"/>
      <c r="F459" s="221"/>
      <c r="G459" s="221"/>
    </row>
    <row r="460" spans="1:7" s="222" customFormat="1">
      <c r="A460" s="218"/>
      <c r="B460" s="230" t="s">
        <v>1437</v>
      </c>
      <c r="C460" s="221">
        <v>2.2999999999999998</v>
      </c>
      <c r="D460" s="221"/>
      <c r="E460" s="221"/>
      <c r="F460" s="221"/>
      <c r="G460" s="221"/>
    </row>
    <row r="461" spans="1:7" s="222" customFormat="1">
      <c r="A461" s="218"/>
      <c r="B461" s="230" t="s">
        <v>1435</v>
      </c>
      <c r="C461" s="221"/>
      <c r="D461" s="221"/>
      <c r="E461" s="221"/>
      <c r="F461" s="221"/>
      <c r="G461" s="221"/>
    </row>
    <row r="462" spans="1:7" s="222" customFormat="1">
      <c r="A462" s="218"/>
      <c r="B462" s="230" t="s">
        <v>1436</v>
      </c>
      <c r="C462" s="221"/>
      <c r="D462" s="221"/>
      <c r="E462" s="221"/>
      <c r="F462" s="221"/>
      <c r="G462" s="221"/>
    </row>
    <row r="463" spans="1:7" s="222" customFormat="1" ht="16.2">
      <c r="A463" s="218"/>
      <c r="B463" s="230" t="s">
        <v>1457</v>
      </c>
      <c r="C463" s="221">
        <v>2.4</v>
      </c>
      <c r="D463" s="221"/>
      <c r="E463" s="221"/>
      <c r="F463" s="221"/>
      <c r="G463" s="221"/>
    </row>
    <row r="464" spans="1:7" s="222" customFormat="1">
      <c r="A464" s="218"/>
      <c r="B464" s="230" t="s">
        <v>1438</v>
      </c>
      <c r="C464" s="221"/>
      <c r="D464" s="221"/>
      <c r="E464" s="221"/>
      <c r="F464" s="221"/>
      <c r="G464" s="221"/>
    </row>
    <row r="465" spans="1:7" s="222" customFormat="1">
      <c r="A465" s="218"/>
      <c r="B465" s="230" t="s">
        <v>1439</v>
      </c>
      <c r="C465" s="221"/>
      <c r="D465" s="221"/>
      <c r="E465" s="221"/>
      <c r="F465" s="221"/>
      <c r="G465" s="221"/>
    </row>
    <row r="466" spans="1:7" s="222" customFormat="1">
      <c r="A466" s="218"/>
      <c r="B466" s="230" t="s">
        <v>1440</v>
      </c>
      <c r="C466" s="227"/>
      <c r="D466" s="227" t="s">
        <v>1111</v>
      </c>
      <c r="E466" s="221"/>
      <c r="F466" s="221"/>
      <c r="G466" s="221"/>
    </row>
    <row r="467" spans="1:7" s="222" customFormat="1">
      <c r="A467" s="218"/>
      <c r="B467" s="230" t="s">
        <v>1442</v>
      </c>
      <c r="C467" s="221"/>
      <c r="D467" s="225">
        <v>0</v>
      </c>
      <c r="E467" s="221" t="s">
        <v>1412</v>
      </c>
      <c r="F467" s="221"/>
      <c r="G467" s="221"/>
    </row>
    <row r="468" spans="1:7" s="222" customFormat="1">
      <c r="A468" s="218"/>
      <c r="B468" s="230" t="s">
        <v>1441</v>
      </c>
      <c r="C468" s="221"/>
      <c r="D468" s="225"/>
      <c r="E468" s="221"/>
      <c r="F468" s="221"/>
      <c r="G468" s="221"/>
    </row>
    <row r="469" spans="1:7" s="222" customFormat="1" ht="27.6">
      <c r="A469" s="218"/>
      <c r="B469" s="231" t="s">
        <v>1443</v>
      </c>
      <c r="C469" s="221"/>
      <c r="D469" s="227" t="s">
        <v>1109</v>
      </c>
      <c r="E469" s="221"/>
      <c r="F469" s="221"/>
      <c r="G469" s="221"/>
    </row>
    <row r="470" spans="1:7" s="239" customFormat="1">
      <c r="A470" s="218"/>
      <c r="B470" s="231" t="s">
        <v>1444</v>
      </c>
      <c r="C470" s="227"/>
      <c r="D470" s="218">
        <v>0</v>
      </c>
      <c r="E470" s="227" t="s">
        <v>1412</v>
      </c>
      <c r="F470" s="231"/>
      <c r="G470" s="231"/>
    </row>
    <row r="471" spans="1:7" s="239" customFormat="1">
      <c r="A471" s="218"/>
      <c r="B471" s="231" t="s">
        <v>1445</v>
      </c>
      <c r="C471" s="227"/>
      <c r="D471" s="218"/>
      <c r="E471" s="227"/>
      <c r="F471" s="231"/>
      <c r="G471" s="231"/>
    </row>
    <row r="472" spans="1:7" s="222" customFormat="1">
      <c r="A472" s="218"/>
      <c r="B472" s="231" t="s">
        <v>1446</v>
      </c>
      <c r="C472" s="221"/>
      <c r="D472" s="221" t="str">
        <f>($D$428)</f>
        <v>n</v>
      </c>
      <c r="E472" s="221"/>
      <c r="F472" s="221"/>
      <c r="G472" s="221"/>
    </row>
    <row r="473" spans="1:7" s="222" customFormat="1">
      <c r="A473" s="218"/>
      <c r="B473" s="231" t="s">
        <v>1447</v>
      </c>
      <c r="C473" s="221"/>
      <c r="D473" s="221" t="e">
        <f>($D$467+$D$470)*($D$472)</f>
        <v>#VALUE!</v>
      </c>
      <c r="E473" s="221"/>
      <c r="F473" s="221"/>
      <c r="G473" s="221"/>
    </row>
    <row r="474" spans="1:7" s="222" customFormat="1" ht="16.2">
      <c r="A474" s="218"/>
      <c r="B474" s="231" t="s">
        <v>1458</v>
      </c>
      <c r="C474" s="221"/>
      <c r="D474" s="221"/>
      <c r="E474" s="221"/>
      <c r="F474" s="221"/>
      <c r="G474" s="221"/>
    </row>
    <row r="475" spans="1:7" s="222" customFormat="1" ht="16.2">
      <c r="A475" s="218"/>
      <c r="B475" s="231" t="s">
        <v>1459</v>
      </c>
      <c r="C475" s="221"/>
      <c r="D475" s="221" t="e">
        <f>($D$467+$D$470)*($D$472)</f>
        <v>#VALUE!</v>
      </c>
      <c r="E475" s="221"/>
      <c r="F475" s="221"/>
      <c r="G475" s="221"/>
    </row>
    <row r="476" spans="1:7" s="10" customFormat="1" ht="16.2">
      <c r="A476" s="14"/>
      <c r="B476" s="21" t="s">
        <v>1112</v>
      </c>
      <c r="C476" s="12"/>
      <c r="D476" s="12" t="str">
        <f>($D$430)</f>
        <v>Ghh</v>
      </c>
      <c r="E476" s="7"/>
      <c r="F476" s="7"/>
      <c r="G476" s="7"/>
    </row>
    <row r="477" spans="1:7" ht="16.2">
      <c r="B477" s="7" t="s">
        <v>1113</v>
      </c>
      <c r="C477" s="12"/>
      <c r="D477" s="20" t="e">
        <f>($D$475)+($D$476)</f>
        <v>#VALUE!</v>
      </c>
      <c r="E477" s="12"/>
      <c r="F477" s="12"/>
      <c r="G477" s="12"/>
    </row>
    <row r="478" spans="1:7" s="9" customFormat="1">
      <c r="A478" s="14"/>
      <c r="B478" s="125" t="s">
        <v>1114</v>
      </c>
      <c r="C478" s="16"/>
      <c r="D478" s="16"/>
      <c r="E478" s="16"/>
      <c r="F478" s="16"/>
      <c r="G478" s="16"/>
    </row>
    <row r="479" spans="1:7">
      <c r="B479" s="7" t="s">
        <v>666</v>
      </c>
      <c r="C479" s="12"/>
      <c r="E479" s="12"/>
      <c r="F479" s="12"/>
      <c r="G479" s="12"/>
    </row>
    <row r="480" spans="1:7" ht="16.2">
      <c r="B480" s="21" t="s">
        <v>667</v>
      </c>
      <c r="C480" s="12"/>
      <c r="E480" s="12"/>
      <c r="F480" s="12"/>
      <c r="G480" s="12"/>
    </row>
    <row r="481" spans="1:7">
      <c r="B481" s="21" t="s">
        <v>1115</v>
      </c>
      <c r="C481" s="12"/>
      <c r="D481" s="12" t="e">
        <f>($D$444)+($D$477)</f>
        <v>#VALUE!</v>
      </c>
      <c r="E481" s="12"/>
      <c r="F481" s="12"/>
      <c r="G481" s="12"/>
    </row>
    <row r="482" spans="1:7">
      <c r="B482" s="134" t="s">
        <v>1116</v>
      </c>
      <c r="C482" s="12"/>
      <c r="E482" s="12"/>
      <c r="F482" s="12"/>
      <c r="G482" s="12"/>
    </row>
    <row r="483" spans="1:7" ht="16.2">
      <c r="B483" s="7" t="s">
        <v>1117</v>
      </c>
      <c r="C483" s="12"/>
      <c r="E483" s="12"/>
      <c r="F483" s="12"/>
      <c r="G483" s="12"/>
    </row>
    <row r="484" spans="1:7" ht="16.2">
      <c r="B484" s="137" t="s">
        <v>1118</v>
      </c>
      <c r="C484" s="12"/>
      <c r="D484" s="135" t="s">
        <v>1119</v>
      </c>
      <c r="E484" s="12"/>
      <c r="F484" s="12"/>
      <c r="G484" s="12"/>
    </row>
    <row r="485" spans="1:7" ht="16.2">
      <c r="B485" s="7" t="s">
        <v>1120</v>
      </c>
      <c r="C485" s="12"/>
      <c r="D485" s="135">
        <v>0</v>
      </c>
      <c r="E485" s="12"/>
      <c r="F485" s="12"/>
      <c r="G485" s="12"/>
    </row>
    <row r="486" spans="1:7" ht="16.2">
      <c r="B486" s="137" t="s">
        <v>1121</v>
      </c>
      <c r="C486" s="12"/>
      <c r="D486" s="12" t="e">
        <f>($D$485)*100/($D$481)</f>
        <v>#VALUE!</v>
      </c>
      <c r="E486" s="12" t="s">
        <v>1122</v>
      </c>
      <c r="F486" s="12"/>
      <c r="G486" s="12"/>
    </row>
    <row r="487" spans="1:7" ht="16.2">
      <c r="B487" s="7" t="s">
        <v>1123</v>
      </c>
      <c r="C487" s="12"/>
      <c r="E487" s="12"/>
      <c r="F487" s="12"/>
      <c r="G487" s="12"/>
    </row>
    <row r="488" spans="1:7" ht="16.2">
      <c r="B488" s="137" t="s">
        <v>1124</v>
      </c>
      <c r="C488" s="12"/>
      <c r="D488" s="135" t="s">
        <v>1119</v>
      </c>
      <c r="E488" s="12"/>
      <c r="F488" s="12"/>
      <c r="G488" s="12"/>
    </row>
    <row r="489" spans="1:7" ht="16.2">
      <c r="B489" s="7" t="s">
        <v>1125</v>
      </c>
      <c r="C489" s="12"/>
      <c r="D489" s="135" t="e">
        <f>($D$481-($D$485))</f>
        <v>#VALUE!</v>
      </c>
      <c r="E489" s="12"/>
      <c r="F489" s="12"/>
      <c r="G489" s="12"/>
    </row>
    <row r="490" spans="1:7" ht="16.2">
      <c r="B490" s="137" t="s">
        <v>1126</v>
      </c>
      <c r="C490" s="12"/>
      <c r="D490" s="12" t="e">
        <f>($D$489)*100/($D$481)</f>
        <v>#VALUE!</v>
      </c>
      <c r="E490" s="12" t="s">
        <v>1127</v>
      </c>
      <c r="F490" s="12"/>
      <c r="G490" s="12"/>
    </row>
    <row r="491" spans="1:7">
      <c r="A491" s="14" t="s">
        <v>1128</v>
      </c>
      <c r="B491" s="125" t="s">
        <v>669</v>
      </c>
      <c r="C491" s="12"/>
      <c r="E491" s="12"/>
      <c r="F491" s="12"/>
      <c r="G491" s="12"/>
    </row>
    <row r="492" spans="1:7" ht="16.2">
      <c r="A492" s="14" t="s">
        <v>551</v>
      </c>
      <c r="B492" s="8" t="s">
        <v>1129</v>
      </c>
      <c r="C492" s="12"/>
      <c r="D492" s="132">
        <v>0</v>
      </c>
      <c r="E492" s="12"/>
      <c r="F492" s="12"/>
      <c r="G492" s="12"/>
    </row>
    <row r="493" spans="1:7" ht="16.2">
      <c r="A493" s="14" t="s">
        <v>553</v>
      </c>
      <c r="B493" s="125" t="s">
        <v>1130</v>
      </c>
      <c r="C493" s="12"/>
      <c r="E493" s="12"/>
      <c r="F493" s="12"/>
      <c r="G493" s="12"/>
    </row>
    <row r="494" spans="1:7" ht="16.2">
      <c r="B494" s="81" t="s">
        <v>671</v>
      </c>
      <c r="C494" s="12"/>
      <c r="E494" s="12"/>
      <c r="F494" s="12"/>
      <c r="G494" s="12"/>
    </row>
    <row r="495" spans="1:7">
      <c r="B495" s="81" t="s">
        <v>1131</v>
      </c>
      <c r="C495" s="12"/>
      <c r="D495" s="12">
        <f>($D$492)</f>
        <v>0</v>
      </c>
      <c r="E495" s="12"/>
      <c r="F495" s="12"/>
      <c r="G495" s="12"/>
    </row>
    <row r="496" spans="1:7">
      <c r="B496" s="81" t="s">
        <v>1132</v>
      </c>
      <c r="C496" s="12"/>
      <c r="D496" s="12" t="str">
        <f>($D$439)</f>
        <v>xxxx</v>
      </c>
      <c r="E496" s="12"/>
      <c r="F496" s="12"/>
      <c r="G496" s="12"/>
    </row>
    <row r="497" spans="1:7" ht="15.75" customHeight="1">
      <c r="B497" s="134" t="s">
        <v>1133</v>
      </c>
      <c r="C497" s="12"/>
      <c r="D497" s="133" t="s">
        <v>1109</v>
      </c>
      <c r="E497" s="12"/>
      <c r="F497" s="12"/>
      <c r="G497" s="12"/>
    </row>
    <row r="498" spans="1:7" ht="16.2">
      <c r="B498" s="17" t="s">
        <v>1134</v>
      </c>
      <c r="C498" s="12"/>
      <c r="D498" s="132">
        <v>0</v>
      </c>
      <c r="E498" s="12" t="s">
        <v>1135</v>
      </c>
      <c r="F498" s="12"/>
      <c r="G498" s="12"/>
    </row>
    <row r="499" spans="1:7" ht="16.2">
      <c r="A499" s="14" t="s">
        <v>555</v>
      </c>
      <c r="B499" s="138" t="s">
        <v>1136</v>
      </c>
      <c r="C499" s="12"/>
      <c r="E499" s="12"/>
      <c r="F499" s="12"/>
      <c r="G499" s="12"/>
    </row>
    <row r="500" spans="1:7" ht="16.2">
      <c r="B500" s="21" t="s">
        <v>1137</v>
      </c>
      <c r="C500" s="12"/>
      <c r="D500" s="12" t="str">
        <f>($D$433)</f>
        <v>vmax</v>
      </c>
      <c r="E500" s="12"/>
      <c r="F500" s="12"/>
      <c r="G500" s="12"/>
    </row>
    <row r="501" spans="1:7">
      <c r="A501" s="14" t="s">
        <v>1138</v>
      </c>
      <c r="B501" s="125" t="s">
        <v>1139</v>
      </c>
      <c r="C501" s="12"/>
      <c r="E501" s="12"/>
      <c r="F501" s="12"/>
      <c r="G501" s="12"/>
    </row>
    <row r="502" spans="1:7" ht="16.2">
      <c r="B502" s="8" t="s">
        <v>1140</v>
      </c>
      <c r="C502" s="16"/>
      <c r="E502" s="12"/>
      <c r="F502" s="12"/>
      <c r="G502" s="12"/>
    </row>
    <row r="503" spans="1:7">
      <c r="B503" s="21" t="s">
        <v>1141</v>
      </c>
      <c r="C503" s="39"/>
      <c r="D503" s="133" t="s">
        <v>1109</v>
      </c>
      <c r="E503" s="12"/>
      <c r="F503" s="12"/>
      <c r="G503" s="12"/>
    </row>
    <row r="504" spans="1:7">
      <c r="B504" s="139" t="s">
        <v>1142</v>
      </c>
      <c r="C504" s="16"/>
      <c r="D504" s="135">
        <v>0</v>
      </c>
      <c r="E504" s="12" t="s">
        <v>1110</v>
      </c>
      <c r="F504" s="12"/>
      <c r="G504" s="12"/>
    </row>
    <row r="505" spans="1:7">
      <c r="B505" s="8" t="s">
        <v>1143</v>
      </c>
      <c r="C505" s="16"/>
      <c r="D505" s="12">
        <f>($D$492)</f>
        <v>0</v>
      </c>
      <c r="E505" s="12"/>
      <c r="F505" s="12"/>
      <c r="G505" s="12"/>
    </row>
    <row r="506" spans="1:7">
      <c r="B506" s="8" t="s">
        <v>1144</v>
      </c>
      <c r="C506" s="16"/>
      <c r="E506" s="12"/>
      <c r="F506" s="12"/>
      <c r="G506" s="12"/>
    </row>
    <row r="507" spans="1:7" ht="16.2">
      <c r="B507" s="21" t="s">
        <v>1145</v>
      </c>
      <c r="C507" s="16"/>
      <c r="D507" s="133" t="s">
        <v>1109</v>
      </c>
      <c r="E507" s="12"/>
      <c r="F507" s="12"/>
      <c r="G507" s="12"/>
    </row>
    <row r="508" spans="1:7" ht="16.2">
      <c r="B508" s="17" t="s">
        <v>1146</v>
      </c>
      <c r="C508" s="16"/>
      <c r="D508" s="135">
        <v>0</v>
      </c>
      <c r="E508" s="12" t="s">
        <v>1110</v>
      </c>
      <c r="F508" s="12"/>
      <c r="G508" s="12"/>
    </row>
    <row r="509" spans="1:7" s="11" customFormat="1" ht="27.6">
      <c r="A509" s="140"/>
      <c r="B509" s="134" t="s">
        <v>1147</v>
      </c>
      <c r="C509" s="130"/>
      <c r="D509" s="131"/>
      <c r="E509" s="131"/>
      <c r="F509" s="131"/>
      <c r="G509" s="131"/>
    </row>
    <row r="510" spans="1:7" s="11" customFormat="1" ht="17.399999999999999">
      <c r="A510" s="140"/>
      <c r="B510" s="134" t="s">
        <v>1148</v>
      </c>
      <c r="C510" s="130"/>
      <c r="D510" s="131"/>
      <c r="E510" s="131"/>
      <c r="F510" s="131"/>
      <c r="G510" s="131"/>
    </row>
    <row r="511" spans="1:7" s="11" customFormat="1" ht="16.2">
      <c r="A511" s="140"/>
      <c r="B511" s="138" t="s">
        <v>1149</v>
      </c>
      <c r="C511" s="130"/>
      <c r="D511" s="131" t="e">
        <f>($D$508)*(1+((($D$500)*(10^3)/3600)^2)/1500)</f>
        <v>#VALUE!</v>
      </c>
      <c r="E511" s="131"/>
      <c r="F511" s="131"/>
      <c r="G511" s="131"/>
    </row>
    <row r="512" spans="1:7" s="11" customFormat="1">
      <c r="A512" s="140"/>
      <c r="B512" s="138" t="s">
        <v>1150</v>
      </c>
      <c r="C512" s="130"/>
      <c r="D512" s="141" t="s">
        <v>1109</v>
      </c>
      <c r="E512" s="131"/>
      <c r="F512" s="131"/>
      <c r="G512" s="131"/>
    </row>
    <row r="513" spans="1:7" s="11" customFormat="1">
      <c r="A513" s="140"/>
      <c r="B513" s="138" t="s">
        <v>1151</v>
      </c>
      <c r="C513" s="130"/>
      <c r="D513" s="142">
        <v>0</v>
      </c>
      <c r="E513" s="131" t="s">
        <v>1110</v>
      </c>
      <c r="F513" s="131"/>
      <c r="G513" s="131"/>
    </row>
    <row r="514" spans="1:7" s="11" customFormat="1">
      <c r="A514" s="140" t="s">
        <v>1152</v>
      </c>
      <c r="B514" s="138" t="s">
        <v>699</v>
      </c>
      <c r="C514" s="130"/>
      <c r="D514" s="131"/>
      <c r="E514" s="131"/>
      <c r="F514" s="131"/>
    </row>
    <row r="515" spans="1:7">
      <c r="A515" s="14" t="s">
        <v>551</v>
      </c>
      <c r="B515" s="17" t="s">
        <v>700</v>
      </c>
      <c r="C515" s="47"/>
      <c r="E515" s="15"/>
    </row>
    <row r="516" spans="1:7">
      <c r="B516" s="8" t="s">
        <v>1153</v>
      </c>
      <c r="C516" s="47"/>
      <c r="E516" s="15"/>
    </row>
    <row r="517" spans="1:7">
      <c r="B517" s="21" t="s">
        <v>1154</v>
      </c>
      <c r="C517" s="12"/>
      <c r="E517" s="12"/>
    </row>
    <row r="518" spans="1:7" ht="16.2">
      <c r="B518" s="21" t="s">
        <v>1155</v>
      </c>
      <c r="C518" s="16"/>
      <c r="E518" s="12"/>
    </row>
    <row r="519" spans="1:7" ht="16.2">
      <c r="B519" s="21" t="s">
        <v>1156</v>
      </c>
      <c r="C519" s="16"/>
      <c r="E519" s="12"/>
    </row>
    <row r="520" spans="1:7" ht="16.2">
      <c r="B520" s="21" t="s">
        <v>1157</v>
      </c>
      <c r="C520" s="16"/>
      <c r="E520" s="12"/>
    </row>
    <row r="521" spans="1:7">
      <c r="B521" s="8" t="s">
        <v>1158</v>
      </c>
      <c r="C521" s="47"/>
      <c r="D521" s="12" t="str">
        <f>($D$439)</f>
        <v>xxxx</v>
      </c>
      <c r="E521" s="15"/>
    </row>
    <row r="522" spans="1:7">
      <c r="B522" s="21" t="s">
        <v>1159</v>
      </c>
      <c r="C522" s="12"/>
      <c r="E522" s="15"/>
    </row>
    <row r="523" spans="1:7" ht="16.2">
      <c r="B523" s="21" t="s">
        <v>1160</v>
      </c>
      <c r="C523" s="131"/>
      <c r="D523" s="133" t="s">
        <v>1109</v>
      </c>
      <c r="E523" s="15"/>
    </row>
    <row r="524" spans="1:7" ht="16.2">
      <c r="B524" s="21" t="s">
        <v>1161</v>
      </c>
      <c r="D524" s="135">
        <v>0</v>
      </c>
      <c r="E524" s="12" t="s">
        <v>1162</v>
      </c>
    </row>
    <row r="525" spans="1:7" ht="16.2">
      <c r="B525" s="21" t="s">
        <v>1163</v>
      </c>
      <c r="C525" s="16"/>
      <c r="D525" s="133" t="s">
        <v>1109</v>
      </c>
      <c r="E525" s="12"/>
    </row>
    <row r="526" spans="1:7" ht="16.2">
      <c r="B526" s="21" t="s">
        <v>1164</v>
      </c>
      <c r="C526" s="16"/>
      <c r="D526" s="135">
        <v>0</v>
      </c>
      <c r="E526" s="12" t="s">
        <v>1162</v>
      </c>
    </row>
    <row r="527" spans="1:7">
      <c r="A527" s="14" t="s">
        <v>553</v>
      </c>
      <c r="B527" s="17" t="s">
        <v>699</v>
      </c>
      <c r="C527" s="12"/>
      <c r="E527" s="12"/>
    </row>
    <row r="528" spans="1:7" ht="27.6">
      <c r="B528" s="21" t="s">
        <v>1165</v>
      </c>
      <c r="C528" s="12"/>
      <c r="E528" s="12"/>
    </row>
    <row r="529" spans="2:7">
      <c r="B529" s="17" t="s">
        <v>1166</v>
      </c>
      <c r="C529" s="12"/>
      <c r="D529" s="12" t="str">
        <f>($D$521)</f>
        <v>xxxx</v>
      </c>
      <c r="E529" s="12"/>
    </row>
    <row r="530" spans="2:7" ht="16.2">
      <c r="B530" s="21" t="s">
        <v>1167</v>
      </c>
      <c r="C530" s="12"/>
      <c r="D530" s="135">
        <v>0</v>
      </c>
      <c r="E530" s="12"/>
      <c r="F530" s="12"/>
      <c r="G530" s="12"/>
    </row>
    <row r="531" spans="2:7">
      <c r="B531" s="21" t="s">
        <v>1168</v>
      </c>
      <c r="C531" s="12"/>
      <c r="D531" s="135" t="s">
        <v>1109</v>
      </c>
      <c r="E531" s="12"/>
      <c r="F531" s="12"/>
      <c r="G531" s="12"/>
    </row>
    <row r="532" spans="2:7">
      <c r="B532" s="21" t="s">
        <v>1169</v>
      </c>
      <c r="C532" s="16"/>
      <c r="E532" s="12"/>
    </row>
    <row r="533" spans="2:7" ht="17.399999999999999">
      <c r="B533" s="21" t="s">
        <v>1170</v>
      </c>
      <c r="C533" s="16"/>
      <c r="E533" s="12"/>
    </row>
    <row r="534" spans="2:7">
      <c r="B534" s="21" t="s">
        <v>1171</v>
      </c>
      <c r="C534" s="16"/>
      <c r="E534" s="12"/>
    </row>
    <row r="535" spans="2:7" ht="16.2">
      <c r="B535" s="21" t="s">
        <v>1172</v>
      </c>
      <c r="C535" s="16"/>
      <c r="D535" s="12">
        <f>($D$524)</f>
        <v>0</v>
      </c>
      <c r="E535" s="12"/>
    </row>
    <row r="536" spans="2:7" ht="16.2">
      <c r="B536" s="21" t="s">
        <v>1173</v>
      </c>
      <c r="C536" s="16"/>
      <c r="D536" s="12">
        <f>($D$526)</f>
        <v>0</v>
      </c>
      <c r="E536" s="12"/>
    </row>
    <row r="537" spans="2:7">
      <c r="B537" s="21" t="s">
        <v>1174</v>
      </c>
      <c r="C537" s="16"/>
      <c r="D537" s="12">
        <f>0.8*($D$535*$D$536)/(10^6)</f>
        <v>0</v>
      </c>
      <c r="E537" s="12" t="s">
        <v>1162</v>
      </c>
    </row>
    <row r="538" spans="2:7">
      <c r="B538" s="21" t="s">
        <v>1175</v>
      </c>
      <c r="C538" s="12"/>
      <c r="E538" s="12"/>
    </row>
    <row r="539" spans="2:7" ht="16.2">
      <c r="B539" s="21" t="s">
        <v>1176</v>
      </c>
      <c r="C539" s="12"/>
      <c r="D539" s="135" t="s">
        <v>1109</v>
      </c>
      <c r="E539" s="12"/>
    </row>
    <row r="540" spans="2:7">
      <c r="B540" s="21" t="s">
        <v>1177</v>
      </c>
      <c r="C540" s="12"/>
      <c r="D540" s="135">
        <v>0</v>
      </c>
      <c r="E540" s="12" t="s">
        <v>1162</v>
      </c>
    </row>
    <row r="541" spans="2:7">
      <c r="B541" s="21" t="s">
        <v>1178</v>
      </c>
      <c r="C541" s="16"/>
      <c r="E541" s="12"/>
    </row>
    <row r="542" spans="2:7" ht="16.2">
      <c r="B542" s="21" t="s">
        <v>1179</v>
      </c>
      <c r="C542" s="16"/>
      <c r="D542" s="135" t="s">
        <v>1109</v>
      </c>
      <c r="E542" s="12"/>
    </row>
    <row r="543" spans="2:7" ht="27.6">
      <c r="B543" s="21" t="s">
        <v>754</v>
      </c>
      <c r="C543" s="16"/>
      <c r="E543" s="12"/>
    </row>
    <row r="544" spans="2:7" ht="16.2">
      <c r="B544" s="21" t="s">
        <v>755</v>
      </c>
      <c r="C544" s="16"/>
      <c r="E544" s="12"/>
    </row>
    <row r="545" spans="1:45">
      <c r="B545" s="21" t="s">
        <v>1180</v>
      </c>
      <c r="C545" s="12"/>
      <c r="D545" s="12">
        <f>($D$537)*($D$540)</f>
        <v>0</v>
      </c>
      <c r="E545" s="12" t="s">
        <v>1162</v>
      </c>
      <c r="F545" s="12"/>
      <c r="G545" s="12"/>
    </row>
    <row r="546" spans="1:45" s="5" customFormat="1">
      <c r="A546" s="14" t="s">
        <v>1181</v>
      </c>
      <c r="B546" s="17" t="s">
        <v>1182</v>
      </c>
      <c r="C546" s="39"/>
      <c r="D546" s="39"/>
      <c r="E546" s="39"/>
    </row>
    <row r="547" spans="1:45" s="5" customFormat="1">
      <c r="A547" s="14"/>
      <c r="B547" s="21" t="s">
        <v>1183</v>
      </c>
      <c r="C547" s="39"/>
      <c r="D547" s="39"/>
      <c r="E547" s="39"/>
    </row>
    <row r="548" spans="1:45" s="5" customFormat="1">
      <c r="A548" s="14"/>
      <c r="B548" s="17" t="s">
        <v>1184</v>
      </c>
      <c r="C548" s="39"/>
      <c r="D548" s="39"/>
      <c r="E548" s="39"/>
    </row>
    <row r="549" spans="1:45" s="5" customFormat="1">
      <c r="A549" s="14"/>
      <c r="B549" s="21" t="s">
        <v>1185</v>
      </c>
      <c r="C549" s="39"/>
      <c r="D549" s="39"/>
      <c r="E549" s="39"/>
    </row>
    <row r="550" spans="1:45" s="5" customFormat="1">
      <c r="A550" s="14"/>
      <c r="B550" s="21" t="s">
        <v>1186</v>
      </c>
      <c r="C550" s="39"/>
      <c r="D550" s="39"/>
      <c r="E550" s="39"/>
    </row>
    <row r="551" spans="1:45" s="5" customFormat="1">
      <c r="A551" s="14"/>
      <c r="B551" s="17" t="s">
        <v>1187</v>
      </c>
      <c r="C551" s="39"/>
      <c r="D551" s="39"/>
      <c r="E551" s="39"/>
    </row>
    <row r="552" spans="1:45" s="5" customFormat="1">
      <c r="A552" s="14"/>
      <c r="B552" s="21" t="s">
        <v>1185</v>
      </c>
      <c r="C552" s="39"/>
      <c r="D552" s="39"/>
      <c r="E552" s="39"/>
    </row>
    <row r="553" spans="1:45" s="5" customFormat="1">
      <c r="A553" s="14" t="s">
        <v>1188</v>
      </c>
      <c r="B553" s="17" t="s">
        <v>783</v>
      </c>
      <c r="C553" s="14"/>
      <c r="D553" s="39"/>
      <c r="E553" s="39"/>
      <c r="F553" s="39"/>
      <c r="G553" s="39"/>
    </row>
    <row r="554" spans="1:45" s="5" customFormat="1" ht="27.6" customHeight="1">
      <c r="A554" s="14" t="s">
        <v>551</v>
      </c>
      <c r="B554" s="17" t="s">
        <v>784</v>
      </c>
      <c r="C554" s="14"/>
      <c r="D554" s="39"/>
      <c r="E554" s="39"/>
      <c r="F554" s="39"/>
      <c r="G554" s="39"/>
    </row>
    <row r="555" spans="1:45" s="5" customFormat="1">
      <c r="A555" s="14"/>
      <c r="B555" s="82" t="s">
        <v>1189</v>
      </c>
      <c r="C555" s="14"/>
      <c r="D555" s="136" t="s">
        <v>1190</v>
      </c>
      <c r="E555" s="39"/>
      <c r="F555" s="21"/>
      <c r="G555" s="39"/>
      <c r="H555" s="39"/>
      <c r="I555" s="39"/>
      <c r="O555" s="21"/>
      <c r="P555" s="39"/>
      <c r="Q555" s="39"/>
      <c r="T555" s="21"/>
      <c r="U555" s="39"/>
      <c r="V555" s="39"/>
      <c r="W555" s="39"/>
      <c r="X555" s="39"/>
      <c r="Y555" s="21"/>
      <c r="Z555" s="39"/>
      <c r="AA555" s="39"/>
      <c r="AD555" s="21"/>
      <c r="AE555" s="39"/>
      <c r="AF555" s="39"/>
      <c r="AI555" s="21"/>
      <c r="AO555" s="21"/>
      <c r="AS555" s="21"/>
    </row>
    <row r="556" spans="1:45" s="5" customFormat="1">
      <c r="A556" s="14"/>
      <c r="B556" s="21" t="s">
        <v>1191</v>
      </c>
      <c r="C556" s="14"/>
      <c r="D556" s="136" t="s">
        <v>1192</v>
      </c>
      <c r="E556" s="39"/>
      <c r="F556" s="21"/>
      <c r="G556" s="39"/>
      <c r="H556" s="39"/>
      <c r="I556" s="39"/>
      <c r="O556" s="21"/>
      <c r="P556" s="39"/>
      <c r="Q556" s="39"/>
      <c r="T556" s="21"/>
      <c r="U556" s="39"/>
      <c r="V556" s="39"/>
      <c r="W556" s="39"/>
      <c r="X556" s="39"/>
      <c r="Y556" s="21"/>
      <c r="Z556" s="39"/>
      <c r="AA556" s="39"/>
      <c r="AD556" s="21"/>
      <c r="AE556" s="39"/>
      <c r="AF556" s="39"/>
    </row>
    <row r="557" spans="1:45">
      <c r="B557" s="21" t="s">
        <v>1193</v>
      </c>
      <c r="C557" s="12"/>
      <c r="D557" s="132" t="s">
        <v>1194</v>
      </c>
      <c r="E557" s="39"/>
      <c r="F557" s="12"/>
      <c r="G557" s="12"/>
    </row>
    <row r="558" spans="1:45" s="5" customFormat="1">
      <c r="A558" s="14" t="s">
        <v>553</v>
      </c>
      <c r="B558" s="82" t="s">
        <v>1195</v>
      </c>
      <c r="C558" s="14"/>
      <c r="D558" s="39"/>
      <c r="E558" s="39"/>
      <c r="F558" s="21"/>
      <c r="G558" s="39"/>
      <c r="H558" s="39"/>
      <c r="I558" s="39"/>
      <c r="O558" s="21"/>
      <c r="P558" s="39"/>
      <c r="Q558" s="39"/>
      <c r="T558" s="21"/>
      <c r="U558" s="39"/>
      <c r="V558" s="39"/>
      <c r="W558" s="39"/>
      <c r="X558" s="39"/>
      <c r="Y558" s="21"/>
      <c r="Z558" s="39"/>
      <c r="AA558" s="39"/>
      <c r="AD558" s="21"/>
      <c r="AE558" s="39"/>
      <c r="AF558" s="39"/>
    </row>
    <row r="559" spans="1:45">
      <c r="B559" s="21" t="s">
        <v>1196</v>
      </c>
      <c r="D559" s="132" t="s">
        <v>1197</v>
      </c>
      <c r="E559" s="39"/>
    </row>
    <row r="560" spans="1:45" s="5" customFormat="1">
      <c r="A560" s="14"/>
      <c r="B560" s="21" t="s">
        <v>1198</v>
      </c>
      <c r="C560" s="14"/>
      <c r="D560" s="39"/>
      <c r="E560" s="39"/>
      <c r="F560" s="21"/>
      <c r="G560" s="39"/>
      <c r="H560" s="39"/>
      <c r="I560" s="39"/>
      <c r="O560" s="21"/>
      <c r="P560" s="39"/>
      <c r="Q560" s="39"/>
      <c r="T560" s="21"/>
      <c r="U560" s="39"/>
      <c r="V560" s="39"/>
      <c r="W560" s="39"/>
      <c r="X560" s="39"/>
      <c r="Y560" s="21"/>
      <c r="Z560" s="39"/>
      <c r="AA560" s="39"/>
      <c r="AD560" s="21"/>
      <c r="AE560" s="39"/>
      <c r="AF560" s="39"/>
    </row>
    <row r="561" spans="1:43" s="5" customFormat="1">
      <c r="A561" s="14"/>
      <c r="B561" s="21" t="s">
        <v>1199</v>
      </c>
      <c r="C561" s="14"/>
      <c r="D561" s="133" t="str">
        <f>($D$557)</f>
        <v>xăng/diesel</v>
      </c>
      <c r="E561" s="39"/>
      <c r="F561" s="21"/>
      <c r="G561" s="39"/>
      <c r="H561" s="39"/>
      <c r="I561" s="39"/>
      <c r="O561" s="21"/>
      <c r="P561" s="39"/>
      <c r="Q561" s="39"/>
      <c r="T561" s="21"/>
      <c r="U561" s="39"/>
      <c r="V561" s="39"/>
      <c r="W561" s="39"/>
      <c r="X561" s="39"/>
      <c r="Y561" s="21"/>
      <c r="Z561" s="39"/>
      <c r="AA561" s="39"/>
      <c r="AD561" s="21"/>
      <c r="AE561" s="39"/>
      <c r="AF561" s="39"/>
    </row>
    <row r="562" spans="1:43" s="5" customFormat="1">
      <c r="A562" s="14"/>
      <c r="B562" s="21" t="s">
        <v>1200</v>
      </c>
      <c r="C562" s="14"/>
      <c r="D562" s="133" t="str">
        <f>($D$559)</f>
        <v>có/không có</v>
      </c>
      <c r="E562" s="39"/>
      <c r="F562" s="21"/>
      <c r="G562" s="39"/>
      <c r="H562" s="39"/>
      <c r="I562" s="39"/>
      <c r="O562" s="21"/>
      <c r="P562" s="39"/>
      <c r="Q562" s="39"/>
      <c r="T562" s="21"/>
      <c r="U562" s="39"/>
      <c r="V562" s="39"/>
      <c r="W562" s="39"/>
      <c r="X562" s="39"/>
      <c r="Y562" s="21"/>
      <c r="Z562" s="39"/>
      <c r="AA562" s="39"/>
      <c r="AD562" s="21"/>
      <c r="AE562" s="39"/>
      <c r="AF562" s="39"/>
    </row>
    <row r="563" spans="1:43" s="5" customFormat="1">
      <c r="A563" s="14"/>
      <c r="B563" s="21" t="s">
        <v>1201</v>
      </c>
      <c r="C563" s="14"/>
      <c r="D563" s="39"/>
      <c r="E563" s="39"/>
      <c r="F563" s="21"/>
      <c r="G563" s="39"/>
      <c r="H563" s="39"/>
      <c r="I563" s="39"/>
      <c r="O563" s="21"/>
      <c r="P563" s="39"/>
      <c r="Q563" s="39"/>
      <c r="T563" s="21"/>
      <c r="U563" s="39"/>
      <c r="V563" s="39"/>
      <c r="W563" s="39"/>
      <c r="X563" s="39"/>
      <c r="Y563" s="21"/>
      <c r="Z563" s="39"/>
      <c r="AA563" s="39"/>
      <c r="AD563" s="21"/>
      <c r="AE563" s="39"/>
      <c r="AF563" s="39"/>
    </row>
    <row r="564" spans="1:43" s="5" customFormat="1" ht="28.2" customHeight="1">
      <c r="A564" s="14"/>
      <c r="B564" s="21" t="s">
        <v>1202</v>
      </c>
      <c r="C564" s="14"/>
      <c r="D564" s="133" t="s">
        <v>1109</v>
      </c>
      <c r="E564" s="39"/>
      <c r="F564" s="21"/>
      <c r="G564" s="39"/>
      <c r="H564" s="39"/>
      <c r="I564" s="39"/>
      <c r="O564" s="21"/>
      <c r="P564" s="39"/>
      <c r="Q564" s="39"/>
      <c r="T564" s="21"/>
      <c r="U564" s="39"/>
      <c r="V564" s="39"/>
      <c r="W564" s="39"/>
      <c r="X564" s="39"/>
      <c r="Y564" s="21"/>
      <c r="Z564" s="39"/>
      <c r="AA564" s="39"/>
      <c r="AD564" s="21"/>
      <c r="AE564" s="39"/>
      <c r="AF564" s="39"/>
    </row>
    <row r="565" spans="1:43" s="8" customFormat="1" ht="15" customHeight="1">
      <c r="A565" s="14"/>
      <c r="B565" s="17" t="s">
        <v>1203</v>
      </c>
      <c r="C565" s="14"/>
      <c r="D565" s="133">
        <v>0</v>
      </c>
      <c r="E565" s="39" t="s">
        <v>1204</v>
      </c>
      <c r="F565" s="21"/>
      <c r="G565" s="39"/>
      <c r="H565" s="39"/>
      <c r="I565" s="39"/>
      <c r="O565" s="21"/>
      <c r="P565" s="39"/>
      <c r="Q565" s="39"/>
      <c r="T565" s="21"/>
      <c r="U565" s="39"/>
      <c r="V565" s="39"/>
      <c r="W565" s="39"/>
      <c r="X565" s="39"/>
      <c r="Y565" s="21"/>
      <c r="Z565" s="39"/>
      <c r="AA565" s="39"/>
      <c r="AD565" s="21"/>
      <c r="AE565" s="39"/>
      <c r="AF565" s="39"/>
    </row>
    <row r="566" spans="1:43" s="8" customFormat="1" ht="32.4">
      <c r="A566" s="14"/>
      <c r="B566" s="21" t="s">
        <v>1205</v>
      </c>
      <c r="C566" s="14"/>
      <c r="D566" s="133" t="s">
        <v>1109</v>
      </c>
      <c r="E566" s="39"/>
      <c r="F566" s="21"/>
      <c r="G566" s="39"/>
      <c r="H566" s="39"/>
      <c r="I566" s="39"/>
      <c r="O566" s="21"/>
      <c r="P566" s="39"/>
      <c r="Q566" s="39"/>
      <c r="T566" s="21"/>
      <c r="U566" s="39"/>
      <c r="V566" s="39"/>
      <c r="W566" s="39"/>
      <c r="X566" s="39"/>
      <c r="Y566" s="21"/>
      <c r="Z566" s="39"/>
      <c r="AA566" s="39"/>
      <c r="AD566" s="21"/>
      <c r="AE566" s="39"/>
      <c r="AF566" s="39"/>
    </row>
    <row r="567" spans="1:43" s="5" customFormat="1">
      <c r="A567" s="14"/>
      <c r="B567" s="21" t="s">
        <v>1206</v>
      </c>
      <c r="C567" s="14"/>
      <c r="D567" s="136">
        <v>0</v>
      </c>
      <c r="E567" s="39" t="s">
        <v>1162</v>
      </c>
      <c r="F567" s="21"/>
      <c r="G567" s="39"/>
      <c r="H567" s="39"/>
      <c r="I567" s="39"/>
      <c r="O567" s="21"/>
      <c r="P567" s="39"/>
      <c r="Q567" s="39"/>
      <c r="T567" s="21"/>
      <c r="U567" s="39"/>
      <c r="V567" s="39"/>
      <c r="W567" s="39"/>
      <c r="X567" s="39"/>
      <c r="Y567" s="21"/>
      <c r="Z567" s="39"/>
      <c r="AA567" s="39"/>
      <c r="AD567" s="21"/>
      <c r="AE567" s="39"/>
      <c r="AF567" s="39"/>
    </row>
    <row r="568" spans="1:43" s="5" customFormat="1">
      <c r="A568" s="14" t="s">
        <v>555</v>
      </c>
      <c r="B568" s="17" t="s">
        <v>1207</v>
      </c>
      <c r="C568" s="14"/>
      <c r="D568" s="39"/>
      <c r="E568" s="39"/>
      <c r="F568" s="21"/>
      <c r="G568" s="39"/>
      <c r="H568" s="39"/>
      <c r="I568" s="39"/>
      <c r="O568" s="21"/>
      <c r="P568" s="39"/>
      <c r="Q568" s="39"/>
      <c r="T568" s="21"/>
      <c r="U568" s="39"/>
      <c r="V568" s="39"/>
      <c r="W568" s="39"/>
      <c r="X568" s="39"/>
      <c r="Y568" s="21"/>
      <c r="Z568" s="39"/>
      <c r="AA568" s="39"/>
      <c r="AD568" s="21"/>
      <c r="AE568" s="39"/>
      <c r="AF568" s="39"/>
    </row>
    <row r="569" spans="1:43" s="5" customFormat="1" ht="30">
      <c r="A569" s="14"/>
      <c r="B569" s="21" t="s">
        <v>1208</v>
      </c>
      <c r="C569" s="14"/>
      <c r="D569" s="39"/>
      <c r="E569" s="143"/>
      <c r="F569" s="21"/>
      <c r="G569" s="39"/>
      <c r="H569" s="39"/>
      <c r="I569" s="39"/>
      <c r="O569" s="21"/>
      <c r="P569" s="39"/>
      <c r="Q569" s="39"/>
      <c r="T569" s="21"/>
      <c r="U569" s="39"/>
      <c r="V569" s="39"/>
      <c r="W569" s="39"/>
      <c r="X569" s="39"/>
      <c r="Y569" s="21"/>
      <c r="Z569" s="39"/>
      <c r="AA569" s="39"/>
      <c r="AD569" s="21"/>
      <c r="AE569" s="39"/>
      <c r="AF569" s="39"/>
    </row>
    <row r="570" spans="1:43" s="5" customFormat="1">
      <c r="A570" s="14"/>
      <c r="B570" s="21" t="s">
        <v>1209</v>
      </c>
      <c r="C570" s="14"/>
      <c r="D570" s="39"/>
      <c r="E570" s="143"/>
      <c r="F570" s="21"/>
      <c r="G570" s="39"/>
      <c r="H570" s="39"/>
      <c r="I570" s="39"/>
      <c r="O570" s="21"/>
      <c r="P570" s="39"/>
      <c r="Q570" s="39"/>
      <c r="T570" s="21"/>
      <c r="U570" s="39"/>
      <c r="V570" s="39"/>
      <c r="W570" s="39"/>
      <c r="X570" s="39"/>
      <c r="Y570" s="21"/>
      <c r="Z570" s="39"/>
      <c r="AA570" s="39"/>
      <c r="AD570" s="21"/>
      <c r="AE570" s="39"/>
      <c r="AF570" s="39"/>
    </row>
    <row r="571" spans="1:43" s="5" customFormat="1">
      <c r="A571" s="14"/>
      <c r="B571" s="21" t="s">
        <v>1210</v>
      </c>
      <c r="C571" s="14"/>
      <c r="D571" s="133" t="str">
        <f>($D$557)</f>
        <v>xăng/diesel</v>
      </c>
      <c r="E571" s="143"/>
      <c r="F571" s="21"/>
      <c r="G571" s="39"/>
      <c r="H571" s="39"/>
      <c r="I571" s="39"/>
      <c r="O571" s="21"/>
      <c r="P571" s="39"/>
      <c r="Q571" s="39"/>
      <c r="T571" s="21"/>
      <c r="U571" s="39"/>
      <c r="V571" s="39"/>
      <c r="W571" s="39"/>
      <c r="X571" s="39"/>
      <c r="Y571" s="21"/>
      <c r="Z571" s="39"/>
      <c r="AA571" s="39"/>
      <c r="AD571" s="21"/>
      <c r="AE571" s="39"/>
      <c r="AF571" s="39"/>
    </row>
    <row r="572" spans="1:43">
      <c r="B572" s="21" t="s">
        <v>1211</v>
      </c>
      <c r="C572" s="12"/>
      <c r="D572" s="144" t="s">
        <v>1212</v>
      </c>
      <c r="E572" s="12"/>
      <c r="F572" s="12"/>
      <c r="G572" s="12"/>
    </row>
    <row r="573" spans="1:43">
      <c r="B573" s="21" t="s">
        <v>1213</v>
      </c>
      <c r="C573" s="12"/>
      <c r="D573" s="135" t="s">
        <v>1214</v>
      </c>
      <c r="E573" s="12"/>
      <c r="F573" s="12"/>
      <c r="G573" s="12"/>
    </row>
    <row r="574" spans="1:43">
      <c r="B574" s="21" t="s">
        <v>1215</v>
      </c>
      <c r="C574" s="12"/>
      <c r="E574" s="15"/>
      <c r="G574" s="7"/>
      <c r="H574" s="12"/>
      <c r="I574" s="7"/>
      <c r="O574" s="542"/>
      <c r="P574" s="542"/>
      <c r="Q574" s="542"/>
      <c r="T574" s="6"/>
      <c r="U574" s="6"/>
      <c r="V574" s="6"/>
      <c r="W574" s="7"/>
      <c r="X574" s="7"/>
      <c r="Y574" s="7"/>
      <c r="Z574" s="7"/>
      <c r="AA574" s="7"/>
      <c r="AD574" s="7"/>
      <c r="AE574" s="7"/>
      <c r="AF574" s="7"/>
      <c r="AO574" s="7"/>
      <c r="AP574" s="7"/>
      <c r="AQ574" s="7"/>
    </row>
    <row r="575" spans="1:43">
      <c r="B575" s="21" t="s">
        <v>1216</v>
      </c>
      <c r="C575" s="12"/>
      <c r="D575" s="132">
        <v>1</v>
      </c>
      <c r="E575" s="15"/>
      <c r="G575" s="7"/>
      <c r="H575" s="15"/>
      <c r="I575" s="7"/>
      <c r="O575" s="7"/>
      <c r="P575" s="7"/>
      <c r="Q575" s="7"/>
      <c r="T575" s="7"/>
      <c r="U575" s="7"/>
      <c r="V575" s="7"/>
      <c r="W575" s="7"/>
      <c r="X575" s="7"/>
      <c r="Y575" s="7"/>
      <c r="Z575" s="7"/>
      <c r="AA575" s="7"/>
      <c r="AD575" s="7"/>
      <c r="AE575" s="7"/>
      <c r="AF575" s="7"/>
      <c r="AO575" s="7"/>
      <c r="AP575" s="7"/>
      <c r="AQ575" s="7"/>
    </row>
    <row r="576" spans="1:43">
      <c r="B576" s="21" t="s">
        <v>1217</v>
      </c>
      <c r="C576" s="12"/>
      <c r="D576" s="132">
        <v>1</v>
      </c>
      <c r="E576" s="15"/>
      <c r="G576" s="7"/>
      <c r="H576" s="15"/>
      <c r="I576" s="7"/>
      <c r="O576" s="7"/>
      <c r="P576" s="7"/>
      <c r="Q576" s="7"/>
      <c r="T576" s="7"/>
      <c r="U576" s="7"/>
      <c r="V576" s="7"/>
      <c r="W576" s="7"/>
      <c r="X576" s="7"/>
      <c r="Y576" s="7"/>
      <c r="Z576" s="7"/>
      <c r="AA576" s="7"/>
      <c r="AD576" s="7"/>
      <c r="AE576" s="7"/>
      <c r="AF576" s="7"/>
      <c r="AO576" s="7"/>
      <c r="AP576" s="7"/>
      <c r="AQ576" s="7"/>
    </row>
    <row r="577" spans="1:43">
      <c r="B577" s="21" t="s">
        <v>1218</v>
      </c>
      <c r="C577" s="12"/>
      <c r="D577" s="132">
        <v>1</v>
      </c>
      <c r="E577" s="15"/>
      <c r="G577" s="7"/>
      <c r="H577" s="15"/>
      <c r="I577" s="7"/>
      <c r="O577" s="7"/>
      <c r="P577" s="7"/>
      <c r="Q577" s="7"/>
      <c r="T577" s="7"/>
      <c r="U577" s="7"/>
      <c r="V577" s="7"/>
      <c r="W577" s="7"/>
      <c r="X577" s="7"/>
      <c r="Y577" s="7"/>
      <c r="Z577" s="7"/>
      <c r="AA577" s="7"/>
      <c r="AD577" s="7"/>
      <c r="AE577" s="7"/>
      <c r="AF577" s="7"/>
      <c r="AO577" s="7"/>
      <c r="AP577" s="7"/>
      <c r="AQ577" s="7"/>
    </row>
    <row r="578" spans="1:43">
      <c r="A578" s="14" t="s">
        <v>1219</v>
      </c>
      <c r="B578" s="17" t="s">
        <v>1220</v>
      </c>
      <c r="C578" s="16"/>
      <c r="D578" s="132" t="s">
        <v>1221</v>
      </c>
      <c r="E578" s="12"/>
      <c r="F578" s="12"/>
      <c r="G578" s="12"/>
    </row>
    <row r="579" spans="1:43">
      <c r="A579" s="14" t="s">
        <v>1222</v>
      </c>
      <c r="B579" s="125" t="s">
        <v>1223</v>
      </c>
      <c r="C579" s="16"/>
      <c r="E579" s="15"/>
      <c r="F579" s="6"/>
      <c r="G579" s="6"/>
      <c r="H579" s="7"/>
      <c r="I579" s="7"/>
      <c r="O579" s="7"/>
      <c r="P579" s="7"/>
      <c r="Q579" s="7"/>
    </row>
    <row r="580" spans="1:43">
      <c r="A580" s="53" t="s">
        <v>551</v>
      </c>
      <c r="B580" s="46" t="s">
        <v>845</v>
      </c>
      <c r="C580" s="47"/>
      <c r="E580" s="15"/>
      <c r="F580" s="6"/>
      <c r="G580" s="6"/>
      <c r="H580" s="7"/>
      <c r="I580" s="7"/>
      <c r="O580" s="7"/>
      <c r="P580" s="7"/>
      <c r="Q580" s="7"/>
    </row>
    <row r="581" spans="1:43">
      <c r="B581" s="6" t="s">
        <v>1224</v>
      </c>
      <c r="C581" s="12"/>
      <c r="D581" s="132" t="s">
        <v>1225</v>
      </c>
      <c r="E581" s="15"/>
      <c r="F581" s="6"/>
      <c r="G581" s="6"/>
      <c r="H581" s="6"/>
      <c r="I581" s="6"/>
      <c r="O581" s="6"/>
      <c r="P581" s="6"/>
      <c r="Q581" s="6"/>
    </row>
    <row r="582" spans="1:43">
      <c r="B582" s="21" t="s">
        <v>1226</v>
      </c>
      <c r="C582" s="12"/>
      <c r="E582" s="15"/>
      <c r="F582" s="7"/>
      <c r="G582" s="7"/>
      <c r="H582" s="7"/>
      <c r="I582" s="7"/>
      <c r="O582" s="7"/>
      <c r="P582" s="7"/>
      <c r="Q582" s="7"/>
    </row>
    <row r="583" spans="1:43">
      <c r="B583" s="21" t="s">
        <v>1227</v>
      </c>
      <c r="C583" s="12"/>
      <c r="E583" s="15"/>
      <c r="F583" s="7"/>
      <c r="G583" s="7"/>
      <c r="H583" s="7"/>
      <c r="I583" s="7"/>
      <c r="O583" s="7"/>
      <c r="P583" s="7"/>
      <c r="Q583" s="7"/>
    </row>
    <row r="584" spans="1:43">
      <c r="B584" s="21" t="s">
        <v>1228</v>
      </c>
      <c r="C584" s="12"/>
      <c r="E584" s="15"/>
      <c r="F584" s="7"/>
      <c r="G584" s="7"/>
      <c r="H584" s="7"/>
      <c r="I584" s="7"/>
      <c r="O584" s="7"/>
      <c r="P584" s="7"/>
      <c r="Q584" s="7"/>
    </row>
    <row r="585" spans="1:43">
      <c r="A585" s="53" t="s">
        <v>553</v>
      </c>
      <c r="B585" s="46" t="s">
        <v>851</v>
      </c>
      <c r="C585" s="12"/>
      <c r="E585" s="15"/>
      <c r="F585" s="7"/>
      <c r="G585" s="7"/>
      <c r="H585" s="7"/>
      <c r="I585" s="7"/>
      <c r="O585" s="7"/>
      <c r="P585" s="7"/>
      <c r="Q585" s="7"/>
    </row>
    <row r="586" spans="1:43">
      <c r="B586" s="6" t="s">
        <v>1224</v>
      </c>
      <c r="C586" s="12"/>
      <c r="D586" s="132" t="s">
        <v>1225</v>
      </c>
      <c r="E586" s="15"/>
      <c r="F586" s="6"/>
      <c r="G586" s="6"/>
      <c r="H586" s="6"/>
      <c r="I586" s="6"/>
      <c r="O586" s="6"/>
      <c r="P586" s="6"/>
      <c r="Q586" s="6"/>
    </row>
    <row r="587" spans="1:43">
      <c r="B587" s="21" t="s">
        <v>1226</v>
      </c>
      <c r="C587" s="12"/>
      <c r="E587" s="15"/>
      <c r="F587" s="7"/>
      <c r="G587" s="7"/>
      <c r="H587" s="7"/>
      <c r="I587" s="7"/>
      <c r="O587" s="7"/>
      <c r="P587" s="7"/>
      <c r="Q587" s="7"/>
    </row>
    <row r="588" spans="1:43">
      <c r="B588" s="21" t="s">
        <v>1227</v>
      </c>
      <c r="C588" s="12"/>
      <c r="E588" s="15"/>
      <c r="F588" s="7"/>
      <c r="G588" s="7"/>
      <c r="H588" s="7"/>
      <c r="I588" s="7"/>
      <c r="O588" s="7"/>
      <c r="P588" s="7"/>
      <c r="Q588" s="7"/>
    </row>
    <row r="589" spans="1:43">
      <c r="B589" s="21" t="s">
        <v>1228</v>
      </c>
      <c r="C589" s="12"/>
      <c r="E589" s="15"/>
      <c r="F589" s="7"/>
      <c r="G589" s="7"/>
      <c r="H589" s="7"/>
      <c r="I589" s="7"/>
      <c r="O589" s="7"/>
      <c r="P589" s="7"/>
      <c r="Q589" s="7"/>
    </row>
    <row r="590" spans="1:43">
      <c r="B590" s="7"/>
      <c r="C590" s="12"/>
      <c r="E590" s="15"/>
      <c r="F590" s="6"/>
      <c r="G590" s="6"/>
      <c r="H590" s="6"/>
      <c r="I590" s="6"/>
      <c r="O590" s="6"/>
      <c r="P590" s="6"/>
      <c r="Q590" s="6"/>
    </row>
    <row r="591" spans="1:43">
      <c r="A591" s="14" t="s">
        <v>1229</v>
      </c>
      <c r="B591" s="125" t="s">
        <v>1230</v>
      </c>
      <c r="C591" s="16"/>
      <c r="E591" s="15"/>
      <c r="F591" s="6"/>
      <c r="G591" s="6"/>
      <c r="H591" s="7"/>
      <c r="I591" s="7"/>
      <c r="O591" s="7"/>
      <c r="P591" s="7"/>
      <c r="Q591" s="7"/>
    </row>
    <row r="592" spans="1:43">
      <c r="A592" s="14" t="s">
        <v>551</v>
      </c>
      <c r="B592" s="17" t="s">
        <v>1231</v>
      </c>
      <c r="C592" s="16"/>
      <c r="E592" s="15"/>
      <c r="F592" s="6"/>
      <c r="G592" s="6"/>
      <c r="H592" s="7"/>
      <c r="I592" s="7"/>
      <c r="O592" s="7"/>
      <c r="P592" s="7"/>
      <c r="Q592" s="7"/>
    </row>
    <row r="593" spans="1:17" ht="27.6">
      <c r="B593" s="21" t="s">
        <v>1232</v>
      </c>
      <c r="C593" s="16"/>
      <c r="E593" s="15"/>
      <c r="F593" s="6"/>
      <c r="G593" s="6"/>
      <c r="H593" s="7"/>
      <c r="I593" s="7"/>
      <c r="O593" s="7"/>
      <c r="P593" s="7"/>
      <c r="Q593" s="7"/>
    </row>
    <row r="594" spans="1:17">
      <c r="B594" s="21" t="s">
        <v>1233</v>
      </c>
      <c r="C594" s="16"/>
      <c r="E594" s="15"/>
      <c r="F594" s="6"/>
      <c r="G594" s="6"/>
      <c r="H594" s="7"/>
      <c r="I594" s="7"/>
      <c r="O594" s="7"/>
      <c r="P594" s="7"/>
      <c r="Q594" s="7"/>
    </row>
    <row r="595" spans="1:17">
      <c r="B595" s="21" t="s">
        <v>1234</v>
      </c>
      <c r="C595" s="12"/>
      <c r="D595" s="132" t="s">
        <v>1235</v>
      </c>
      <c r="E595" s="15"/>
      <c r="F595" s="6"/>
      <c r="G595" s="6"/>
      <c r="H595" s="7"/>
      <c r="I595" s="7"/>
      <c r="O595" s="7"/>
      <c r="P595" s="7"/>
      <c r="Q595" s="7"/>
    </row>
    <row r="596" spans="1:17">
      <c r="B596" s="21" t="s">
        <v>1236</v>
      </c>
      <c r="C596" s="12"/>
      <c r="D596" s="132" t="s">
        <v>1237</v>
      </c>
      <c r="E596" s="15"/>
      <c r="F596" s="6"/>
      <c r="G596" s="6"/>
      <c r="H596" s="7"/>
      <c r="I596" s="7"/>
      <c r="O596" s="7"/>
      <c r="P596" s="7"/>
      <c r="Q596" s="7"/>
    </row>
    <row r="597" spans="1:17" ht="16.2">
      <c r="B597" s="21" t="s">
        <v>1238</v>
      </c>
      <c r="C597" s="12"/>
      <c r="E597" s="15"/>
      <c r="F597" s="6"/>
      <c r="G597" s="6"/>
      <c r="H597" s="7"/>
      <c r="I597" s="7"/>
      <c r="O597" s="7"/>
      <c r="P597" s="7"/>
      <c r="Q597" s="7"/>
    </row>
    <row r="598" spans="1:17" ht="16.2">
      <c r="B598" s="21" t="s">
        <v>1239</v>
      </c>
      <c r="C598" s="12"/>
      <c r="D598" s="12">
        <f>($D$447)</f>
        <v>0</v>
      </c>
      <c r="E598" s="15"/>
      <c r="F598" s="6"/>
      <c r="G598" s="6"/>
      <c r="H598" s="7"/>
      <c r="I598" s="7"/>
      <c r="O598" s="7"/>
      <c r="P598" s="7"/>
      <c r="Q598" s="7"/>
    </row>
    <row r="599" spans="1:17" ht="16.2">
      <c r="B599" s="21" t="s">
        <v>1240</v>
      </c>
      <c r="C599" s="12"/>
      <c r="D599" s="12">
        <f>($D$455)</f>
        <v>0</v>
      </c>
      <c r="E599" s="15"/>
      <c r="F599" s="6"/>
      <c r="G599" s="6"/>
      <c r="H599" s="7"/>
      <c r="I599" s="7"/>
      <c r="O599" s="7"/>
      <c r="P599" s="7"/>
      <c r="Q599" s="7"/>
    </row>
    <row r="600" spans="1:17" ht="16.2">
      <c r="B600" s="21" t="s">
        <v>1241</v>
      </c>
      <c r="C600" s="12"/>
      <c r="E600" s="15"/>
      <c r="F600" s="6"/>
      <c r="G600" s="6"/>
      <c r="H600" s="7"/>
      <c r="I600" s="7"/>
      <c r="O600" s="7"/>
      <c r="P600" s="7"/>
      <c r="Q600" s="7"/>
    </row>
    <row r="601" spans="1:17">
      <c r="B601" s="21" t="s">
        <v>1242</v>
      </c>
      <c r="C601" s="12"/>
      <c r="D601" s="12">
        <f>($D$513)</f>
        <v>0</v>
      </c>
      <c r="E601" s="15"/>
      <c r="F601" s="6"/>
      <c r="G601" s="6"/>
      <c r="H601" s="7"/>
      <c r="I601" s="7"/>
      <c r="O601" s="7"/>
      <c r="P601" s="7"/>
      <c r="Q601" s="7"/>
    </row>
    <row r="602" spans="1:17" ht="16.2">
      <c r="B602" s="21" t="s">
        <v>1243</v>
      </c>
      <c r="C602" s="12"/>
      <c r="D602" s="12">
        <f>($D$601)*($D$599)*($D$598)</f>
        <v>0</v>
      </c>
      <c r="E602" s="15"/>
      <c r="F602" s="6"/>
      <c r="G602" s="6"/>
      <c r="H602" s="7"/>
      <c r="I602" s="7"/>
      <c r="O602" s="7"/>
      <c r="P602" s="7"/>
      <c r="Q602" s="7"/>
    </row>
    <row r="603" spans="1:17">
      <c r="A603" s="14" t="s">
        <v>553</v>
      </c>
      <c r="B603" s="17" t="s">
        <v>1244</v>
      </c>
      <c r="C603" s="16"/>
      <c r="E603" s="15"/>
      <c r="F603" s="6"/>
      <c r="G603" s="6"/>
      <c r="H603" s="7"/>
      <c r="I603" s="7"/>
      <c r="O603" s="7"/>
      <c r="P603" s="7"/>
      <c r="Q603" s="7"/>
    </row>
    <row r="604" spans="1:17">
      <c r="A604" s="14" t="s">
        <v>905</v>
      </c>
      <c r="B604" s="17" t="s">
        <v>1245</v>
      </c>
      <c r="C604" s="12"/>
      <c r="E604" s="15"/>
      <c r="F604" s="6"/>
      <c r="G604" s="6"/>
      <c r="H604" s="7"/>
      <c r="I604" s="7"/>
      <c r="O604" s="7"/>
      <c r="P604" s="7"/>
      <c r="Q604" s="7"/>
    </row>
    <row r="605" spans="1:17">
      <c r="B605" s="21" t="s">
        <v>1246</v>
      </c>
      <c r="C605" s="16"/>
      <c r="E605" s="15"/>
      <c r="F605" s="6"/>
      <c r="G605" s="6"/>
      <c r="H605" s="7"/>
      <c r="I605" s="7"/>
      <c r="O605" s="7"/>
      <c r="P605" s="7"/>
      <c r="Q605" s="7"/>
    </row>
    <row r="606" spans="1:17" ht="16.2">
      <c r="B606" s="21" t="s">
        <v>1247</v>
      </c>
      <c r="C606" s="16"/>
      <c r="D606" s="12">
        <f>($D$485)</f>
        <v>0</v>
      </c>
      <c r="E606" s="15"/>
      <c r="F606" s="6"/>
      <c r="G606" s="6"/>
      <c r="H606" s="7"/>
      <c r="I606" s="7"/>
      <c r="O606" s="7"/>
      <c r="P606" s="7"/>
      <c r="Q606" s="7"/>
    </row>
    <row r="607" spans="1:17" ht="16.2">
      <c r="A607" s="39"/>
      <c r="B607" s="7" t="s">
        <v>1248</v>
      </c>
      <c r="C607" s="12"/>
      <c r="D607" s="12">
        <f>($D$606)/2</f>
        <v>0</v>
      </c>
      <c r="E607" s="15"/>
      <c r="F607" s="6"/>
      <c r="G607" s="6"/>
      <c r="H607" s="7"/>
      <c r="I607" s="7"/>
      <c r="O607" s="7"/>
      <c r="P607" s="7"/>
      <c r="Q607" s="7"/>
    </row>
    <row r="608" spans="1:17" ht="16.2">
      <c r="B608" s="21" t="s">
        <v>1249</v>
      </c>
      <c r="C608" s="16"/>
      <c r="D608" s="12" t="e">
        <f>($D$489)/2</f>
        <v>#VALUE!</v>
      </c>
      <c r="E608" s="15"/>
      <c r="F608" s="6"/>
      <c r="G608" s="6"/>
      <c r="H608" s="7"/>
      <c r="I608" s="7"/>
      <c r="O608" s="7"/>
      <c r="P608" s="7"/>
      <c r="Q608" s="7"/>
    </row>
    <row r="609" spans="1:17" ht="16.2">
      <c r="A609" s="39"/>
      <c r="B609" s="7" t="s">
        <v>1250</v>
      </c>
      <c r="C609" s="12"/>
      <c r="D609" s="12">
        <f>($D$455)/2</f>
        <v>0</v>
      </c>
      <c r="E609" s="15"/>
      <c r="F609" s="6"/>
      <c r="G609" s="6"/>
      <c r="H609" s="7"/>
      <c r="I609" s="7"/>
      <c r="O609" s="7"/>
      <c r="P609" s="7"/>
      <c r="Q609" s="7"/>
    </row>
    <row r="610" spans="1:17" ht="16.2">
      <c r="A610" s="14" t="s">
        <v>909</v>
      </c>
      <c r="B610" s="17" t="s">
        <v>1251</v>
      </c>
      <c r="C610" s="16"/>
      <c r="D610" s="12" t="str">
        <f>($D$433)</f>
        <v>vmax</v>
      </c>
      <c r="E610" s="15"/>
      <c r="F610" s="6"/>
      <c r="G610" s="6"/>
      <c r="H610" s="7"/>
      <c r="I610" s="7"/>
      <c r="O610" s="7"/>
      <c r="P610" s="7"/>
      <c r="Q610" s="7"/>
    </row>
    <row r="611" spans="1:17">
      <c r="A611" s="14" t="s">
        <v>1252</v>
      </c>
      <c r="B611" s="17" t="s">
        <v>1253</v>
      </c>
      <c r="C611" s="16"/>
      <c r="E611" s="15"/>
      <c r="F611" s="6"/>
      <c r="G611" s="6"/>
      <c r="H611" s="7"/>
      <c r="I611" s="7"/>
      <c r="O611" s="7"/>
      <c r="P611" s="7"/>
      <c r="Q611" s="7"/>
    </row>
    <row r="612" spans="1:17">
      <c r="B612" s="21" t="s">
        <v>1254</v>
      </c>
      <c r="C612" s="16"/>
      <c r="D612" s="12" t="str">
        <f>($D$439)</f>
        <v>xxxx</v>
      </c>
      <c r="E612" s="15"/>
      <c r="F612" s="6"/>
      <c r="G612" s="6"/>
      <c r="H612" s="7"/>
      <c r="I612" s="7"/>
      <c r="O612" s="7"/>
      <c r="P612" s="7"/>
      <c r="Q612" s="7"/>
    </row>
    <row r="613" spans="1:17">
      <c r="B613" s="21" t="s">
        <v>1255</v>
      </c>
      <c r="C613" s="12"/>
      <c r="D613" s="132" t="s">
        <v>1256</v>
      </c>
      <c r="E613" s="12"/>
      <c r="F613" s="6"/>
      <c r="G613" s="6"/>
      <c r="H613" s="7"/>
      <c r="I613" s="7"/>
      <c r="O613" s="7"/>
      <c r="P613" s="7"/>
      <c r="Q613" s="7"/>
    </row>
    <row r="614" spans="1:17">
      <c r="B614" s="21" t="s">
        <v>1257</v>
      </c>
      <c r="C614" s="12"/>
      <c r="D614" s="133" t="s">
        <v>1109</v>
      </c>
      <c r="E614" s="39"/>
      <c r="F614" s="6"/>
      <c r="G614" s="6"/>
      <c r="H614" s="7"/>
      <c r="I614" s="7"/>
      <c r="O614" s="7"/>
      <c r="P614" s="7"/>
      <c r="Q614" s="7"/>
    </row>
    <row r="615" spans="1:17">
      <c r="B615" s="21" t="s">
        <v>1258</v>
      </c>
      <c r="C615" s="12"/>
      <c r="D615" s="132">
        <v>0</v>
      </c>
      <c r="E615" s="39" t="s">
        <v>1162</v>
      </c>
      <c r="F615" s="6"/>
      <c r="G615" s="6"/>
      <c r="H615" s="7"/>
      <c r="I615" s="7"/>
      <c r="O615" s="7"/>
      <c r="P615" s="7"/>
      <c r="Q615" s="7"/>
    </row>
    <row r="616" spans="1:17">
      <c r="B616" s="21" t="s">
        <v>1259</v>
      </c>
      <c r="C616" s="16"/>
      <c r="D616" s="14" t="s">
        <v>1260</v>
      </c>
      <c r="E616" s="15"/>
      <c r="F616" s="6"/>
      <c r="G616" s="6"/>
      <c r="H616" s="7"/>
      <c r="I616" s="7"/>
      <c r="O616" s="7"/>
      <c r="P616" s="7"/>
      <c r="Q616" s="7"/>
    </row>
    <row r="617" spans="1:17">
      <c r="B617" s="21" t="s">
        <v>600</v>
      </c>
      <c r="C617" s="12"/>
      <c r="E617" s="15"/>
      <c r="F617" s="6"/>
      <c r="G617" s="6"/>
      <c r="H617" s="7"/>
      <c r="I617" s="7"/>
      <c r="O617" s="7"/>
      <c r="P617" s="7"/>
      <c r="Q617" s="7"/>
    </row>
    <row r="618" spans="1:17">
      <c r="B618" s="21" t="s">
        <v>1261</v>
      </c>
      <c r="C618" s="12"/>
      <c r="E618" s="15"/>
      <c r="F618" s="6"/>
      <c r="G618" s="6"/>
      <c r="H618" s="7"/>
      <c r="I618" s="7"/>
      <c r="O618" s="7"/>
      <c r="P618" s="7"/>
      <c r="Q618" s="7"/>
    </row>
    <row r="619" spans="1:17">
      <c r="B619" s="21" t="s">
        <v>1262</v>
      </c>
      <c r="C619" s="12"/>
      <c r="E619" s="15"/>
      <c r="F619" s="6"/>
      <c r="G619" s="6"/>
      <c r="H619" s="7"/>
      <c r="I619" s="7"/>
      <c r="O619" s="7"/>
      <c r="P619" s="7"/>
      <c r="Q619" s="7"/>
    </row>
    <row r="620" spans="1:17">
      <c r="B620" s="21" t="s">
        <v>1263</v>
      </c>
      <c r="C620" s="12"/>
      <c r="E620" s="15"/>
      <c r="F620" s="6"/>
      <c r="G620" s="6"/>
      <c r="H620" s="7"/>
      <c r="I620" s="7"/>
      <c r="O620" s="7"/>
      <c r="P620" s="7"/>
      <c r="Q620" s="7"/>
    </row>
    <row r="621" spans="1:17">
      <c r="B621" s="21" t="s">
        <v>1264</v>
      </c>
      <c r="C621" s="12"/>
      <c r="E621" s="15"/>
      <c r="F621" s="6"/>
      <c r="G621" s="6"/>
      <c r="H621" s="7"/>
      <c r="I621" s="7"/>
      <c r="O621" s="7"/>
      <c r="P621" s="7"/>
      <c r="Q621" s="7"/>
    </row>
    <row r="622" spans="1:17">
      <c r="B622" s="21" t="s">
        <v>1265</v>
      </c>
      <c r="C622" s="12"/>
      <c r="E622" s="15"/>
      <c r="F622" s="6"/>
      <c r="G622" s="6"/>
      <c r="H622" s="7"/>
      <c r="I622" s="7"/>
      <c r="O622" s="7"/>
      <c r="P622" s="7"/>
      <c r="Q622" s="7"/>
    </row>
    <row r="623" spans="1:17">
      <c r="B623" s="21" t="s">
        <v>1266</v>
      </c>
      <c r="C623" s="12"/>
      <c r="E623" s="15"/>
      <c r="F623" s="6"/>
      <c r="G623" s="6"/>
      <c r="H623" s="7"/>
      <c r="I623" s="7"/>
      <c r="O623" s="7"/>
      <c r="P623" s="7"/>
      <c r="Q623" s="7"/>
    </row>
    <row r="624" spans="1:17">
      <c r="B624" s="7" t="s">
        <v>1267</v>
      </c>
      <c r="C624" s="12"/>
      <c r="E624" s="12"/>
      <c r="F624" s="6"/>
      <c r="G624" s="6"/>
      <c r="H624" s="7"/>
      <c r="I624" s="7"/>
      <c r="O624" s="7"/>
      <c r="P624" s="7"/>
      <c r="Q624" s="7"/>
    </row>
    <row r="625" spans="1:43" ht="16.2">
      <c r="B625" s="7" t="s">
        <v>1268</v>
      </c>
      <c r="C625" s="12"/>
      <c r="E625" s="12"/>
      <c r="F625" s="6"/>
      <c r="G625" s="6"/>
      <c r="H625" s="7"/>
      <c r="I625" s="7"/>
      <c r="O625" s="7"/>
      <c r="P625" s="7"/>
      <c r="Q625" s="7"/>
    </row>
    <row r="626" spans="1:43" ht="16.2">
      <c r="B626" s="16" t="s">
        <v>1269</v>
      </c>
      <c r="C626" s="16"/>
      <c r="E626" s="12"/>
      <c r="F626" s="6"/>
      <c r="G626" s="6"/>
      <c r="H626" s="7"/>
      <c r="I626" s="7"/>
      <c r="O626" s="7"/>
      <c r="P626" s="7"/>
      <c r="Q626" s="7"/>
    </row>
    <row r="627" spans="1:43" ht="16.2">
      <c r="B627" s="125" t="s">
        <v>1270</v>
      </c>
      <c r="C627" s="16"/>
      <c r="D627" s="16">
        <v>0</v>
      </c>
      <c r="E627" s="12"/>
      <c r="F627" s="6"/>
      <c r="G627" s="6"/>
      <c r="H627" s="7"/>
      <c r="I627" s="7"/>
      <c r="O627" s="7"/>
      <c r="P627" s="7"/>
      <c r="Q627" s="7"/>
    </row>
    <row r="628" spans="1:43" ht="16.2">
      <c r="B628" s="7" t="s">
        <v>1271</v>
      </c>
      <c r="C628" s="12"/>
      <c r="E628" s="12"/>
      <c r="F628" s="6"/>
      <c r="G628" s="6"/>
      <c r="H628" s="7"/>
      <c r="I628" s="7"/>
      <c r="O628" s="7"/>
      <c r="P628" s="7"/>
      <c r="Q628" s="7"/>
    </row>
    <row r="629" spans="1:43" ht="16.2">
      <c r="B629" s="125" t="s">
        <v>1272</v>
      </c>
      <c r="C629" s="16"/>
      <c r="D629" s="12">
        <f>($D$627)*($D$615)</f>
        <v>0</v>
      </c>
      <c r="E629" s="12"/>
      <c r="F629" s="6"/>
      <c r="G629" s="6"/>
      <c r="H629" s="7"/>
      <c r="I629" s="7"/>
      <c r="O629" s="7"/>
      <c r="P629" s="7"/>
      <c r="Q629" s="7"/>
    </row>
    <row r="630" spans="1:43">
      <c r="A630" s="14" t="s">
        <v>1273</v>
      </c>
      <c r="B630" s="125" t="s">
        <v>1274</v>
      </c>
      <c r="C630" s="16"/>
      <c r="E630" s="15"/>
      <c r="F630" s="6"/>
      <c r="G630" s="6"/>
      <c r="H630" s="7"/>
      <c r="I630" s="7"/>
      <c r="O630" s="7"/>
      <c r="P630" s="7"/>
      <c r="Q630" s="7"/>
    </row>
    <row r="631" spans="1:43">
      <c r="A631" s="14">
        <v>1</v>
      </c>
      <c r="B631" s="125" t="s">
        <v>1275</v>
      </c>
      <c r="C631" s="16"/>
      <c r="E631" s="15"/>
      <c r="F631" s="6"/>
      <c r="G631" s="6"/>
      <c r="H631" s="7"/>
      <c r="I631" s="7"/>
      <c r="O631" s="7"/>
      <c r="P631" s="7"/>
      <c r="Q631" s="7"/>
    </row>
    <row r="632" spans="1:43">
      <c r="B632" s="7" t="s">
        <v>878</v>
      </c>
      <c r="C632" s="12"/>
      <c r="E632" s="15"/>
      <c r="F632" s="12"/>
      <c r="G632" s="12"/>
      <c r="H632" s="12"/>
      <c r="I632" s="6"/>
      <c r="O632" s="12"/>
      <c r="P632" s="12"/>
      <c r="Q632" s="6"/>
    </row>
    <row r="633" spans="1:43" ht="16.2">
      <c r="B633" s="6" t="s">
        <v>879</v>
      </c>
      <c r="C633" s="12"/>
      <c r="E633" s="15"/>
      <c r="F633" s="6"/>
      <c r="G633" s="6"/>
      <c r="H633" s="7"/>
      <c r="I633" s="7"/>
      <c r="O633" s="7"/>
      <c r="P633" s="7"/>
      <c r="Q633" s="7"/>
    </row>
    <row r="634" spans="1:43">
      <c r="B634" s="6" t="s">
        <v>880</v>
      </c>
      <c r="C634" s="12"/>
      <c r="E634" s="15"/>
      <c r="F634" s="6"/>
      <c r="G634" s="6"/>
      <c r="H634" s="7"/>
      <c r="I634" s="7"/>
      <c r="O634" s="7"/>
      <c r="P634" s="7"/>
      <c r="Q634" s="7"/>
    </row>
    <row r="635" spans="1:43">
      <c r="B635" s="6" t="s">
        <v>881</v>
      </c>
      <c r="C635" s="12"/>
      <c r="E635" s="15"/>
      <c r="F635" s="6"/>
      <c r="G635" s="6"/>
      <c r="H635" s="7"/>
      <c r="I635" s="7"/>
      <c r="O635" s="7"/>
      <c r="P635" s="7"/>
      <c r="Q635" s="7"/>
    </row>
    <row r="636" spans="1:43" ht="16.2">
      <c r="B636" s="6" t="s">
        <v>882</v>
      </c>
      <c r="C636" s="12"/>
      <c r="E636" s="15"/>
      <c r="F636" s="6"/>
      <c r="G636" s="6"/>
      <c r="H636" s="7"/>
      <c r="I636" s="7"/>
      <c r="O636" s="7"/>
      <c r="P636" s="7"/>
      <c r="Q636" s="7"/>
    </row>
    <row r="637" spans="1:43">
      <c r="B637" s="6" t="s">
        <v>888</v>
      </c>
      <c r="C637" s="12"/>
      <c r="E637" s="15"/>
      <c r="F637" s="6"/>
      <c r="G637" s="6"/>
      <c r="H637" s="7"/>
      <c r="I637" s="7"/>
      <c r="O637" s="7"/>
      <c r="P637" s="7"/>
      <c r="Q637" s="7"/>
    </row>
    <row r="638" spans="1:43" ht="16.2">
      <c r="B638" s="6" t="s">
        <v>884</v>
      </c>
      <c r="C638" s="12"/>
      <c r="E638" s="15"/>
      <c r="F638" s="6"/>
      <c r="G638" s="6"/>
      <c r="H638" s="7"/>
      <c r="I638" s="7"/>
      <c r="O638" s="7"/>
      <c r="P638" s="7"/>
      <c r="Q638" s="7"/>
    </row>
    <row r="639" spans="1:43" ht="16.2">
      <c r="B639" s="6" t="s">
        <v>885</v>
      </c>
      <c r="C639" s="12"/>
      <c r="E639" s="15"/>
      <c r="F639" s="6"/>
      <c r="G639" s="6"/>
      <c r="H639" s="7"/>
      <c r="I639" s="7"/>
      <c r="O639" s="7"/>
      <c r="P639" s="7"/>
      <c r="Q639" s="7"/>
      <c r="T639" s="6"/>
      <c r="U639" s="6"/>
      <c r="V639" s="6"/>
      <c r="W639" s="7"/>
      <c r="X639" s="7"/>
      <c r="Y639" s="7"/>
      <c r="Z639" s="7"/>
      <c r="AA639" s="7"/>
      <c r="AD639" s="7"/>
      <c r="AE639" s="7"/>
      <c r="AF639" s="7"/>
      <c r="AO639" s="7"/>
      <c r="AP639" s="7"/>
      <c r="AQ639" s="7"/>
    </row>
    <row r="640" spans="1:43">
      <c r="B640" s="6" t="s">
        <v>886</v>
      </c>
      <c r="C640" s="12"/>
      <c r="E640" s="15"/>
      <c r="F640" s="6"/>
      <c r="G640" s="6"/>
      <c r="H640" s="7"/>
      <c r="I640" s="7"/>
      <c r="O640" s="7"/>
      <c r="P640" s="7"/>
      <c r="Q640" s="7"/>
      <c r="T640" s="6"/>
      <c r="U640" s="6"/>
      <c r="V640" s="6"/>
      <c r="W640" s="7"/>
      <c r="X640" s="7"/>
      <c r="Y640" s="7"/>
      <c r="Z640" s="7"/>
      <c r="AA640" s="7"/>
      <c r="AD640" s="7"/>
      <c r="AE640" s="7"/>
      <c r="AF640" s="7"/>
      <c r="AO640" s="7"/>
      <c r="AP640" s="7"/>
      <c r="AQ640" s="7"/>
    </row>
    <row r="641" spans="2:43" ht="16.2">
      <c r="B641" s="6" t="s">
        <v>887</v>
      </c>
      <c r="C641" s="12"/>
      <c r="E641" s="15"/>
      <c r="F641" s="6"/>
      <c r="G641" s="6"/>
      <c r="H641" s="7"/>
      <c r="I641" s="7"/>
      <c r="O641" s="7"/>
      <c r="P641" s="7"/>
      <c r="Q641" s="7"/>
      <c r="T641" s="6"/>
      <c r="U641" s="6"/>
      <c r="V641" s="6"/>
      <c r="W641" s="7"/>
      <c r="X641" s="7"/>
      <c r="Y641" s="7"/>
      <c r="Z641" s="7"/>
      <c r="AA641" s="7"/>
      <c r="AD641" s="7"/>
      <c r="AE641" s="7"/>
      <c r="AF641" s="7"/>
      <c r="AO641" s="7"/>
      <c r="AP641" s="7"/>
      <c r="AQ641" s="7"/>
    </row>
    <row r="642" spans="2:43">
      <c r="B642" s="6" t="s">
        <v>888</v>
      </c>
      <c r="C642" s="12"/>
      <c r="E642" s="15"/>
      <c r="F642" s="6"/>
      <c r="G642" s="6"/>
      <c r="H642" s="7"/>
      <c r="I642" s="7"/>
      <c r="O642" s="7"/>
      <c r="P642" s="7"/>
      <c r="Q642" s="7"/>
      <c r="T642" s="6"/>
      <c r="U642" s="6"/>
      <c r="V642" s="6"/>
      <c r="W642" s="7"/>
      <c r="X642" s="7"/>
      <c r="Y642" s="7"/>
      <c r="Z642" s="7"/>
      <c r="AA642" s="7"/>
      <c r="AD642" s="7"/>
      <c r="AE642" s="7"/>
      <c r="AF642" s="7"/>
      <c r="AO642" s="7"/>
      <c r="AP642" s="7"/>
      <c r="AQ642" s="7"/>
    </row>
    <row r="643" spans="2:43" ht="16.2">
      <c r="B643" s="6" t="s">
        <v>1276</v>
      </c>
      <c r="C643" s="12"/>
      <c r="E643" s="15"/>
      <c r="F643" s="6"/>
      <c r="G643" s="6"/>
      <c r="H643" s="7"/>
      <c r="I643" s="7"/>
      <c r="O643" s="7"/>
      <c r="P643" s="7"/>
      <c r="Q643" s="7"/>
      <c r="T643" s="6"/>
      <c r="U643" s="6"/>
      <c r="V643" s="6"/>
      <c r="W643" s="7"/>
      <c r="X643" s="7"/>
      <c r="Y643" s="7"/>
      <c r="Z643" s="7"/>
      <c r="AA643" s="7"/>
      <c r="AD643" s="7"/>
      <c r="AE643" s="7"/>
      <c r="AF643" s="7"/>
      <c r="AO643" s="7"/>
      <c r="AP643" s="7"/>
      <c r="AQ643" s="7"/>
    </row>
    <row r="644" spans="2:43" ht="16.2">
      <c r="B644" s="6" t="s">
        <v>1277</v>
      </c>
      <c r="C644" s="12"/>
      <c r="E644" s="15"/>
      <c r="F644" s="6"/>
      <c r="G644" s="6"/>
      <c r="H644" s="7"/>
      <c r="I644" s="7"/>
      <c r="O644" s="7"/>
      <c r="P644" s="7"/>
      <c r="Q644" s="7"/>
      <c r="T644" s="6"/>
      <c r="U644" s="6"/>
      <c r="V644" s="6"/>
      <c r="W644" s="7"/>
      <c r="X644" s="7"/>
      <c r="Y644" s="7"/>
      <c r="Z644" s="7"/>
      <c r="AA644" s="7"/>
      <c r="AD644" s="7"/>
      <c r="AE644" s="7"/>
      <c r="AF644" s="7"/>
      <c r="AO644" s="7"/>
      <c r="AP644" s="7"/>
      <c r="AQ644" s="7"/>
    </row>
    <row r="645" spans="2:43">
      <c r="B645" s="6" t="s">
        <v>892</v>
      </c>
      <c r="C645" s="12"/>
      <c r="E645" s="15"/>
      <c r="F645" s="6"/>
      <c r="G645" s="6"/>
      <c r="H645" s="7"/>
      <c r="I645" s="7"/>
      <c r="O645" s="7"/>
      <c r="P645" s="7"/>
      <c r="Q645" s="7"/>
      <c r="T645" s="6"/>
      <c r="U645" s="6"/>
      <c r="V645" s="6"/>
      <c r="W645" s="7"/>
      <c r="X645" s="7"/>
      <c r="Y645" s="7"/>
      <c r="Z645" s="7"/>
      <c r="AA645" s="7"/>
      <c r="AD645" s="7"/>
      <c r="AE645" s="7"/>
      <c r="AF645" s="7"/>
      <c r="AO645" s="7"/>
      <c r="AP645" s="7"/>
      <c r="AQ645" s="7"/>
    </row>
    <row r="646" spans="2:43" ht="16.2">
      <c r="B646" s="6" t="s">
        <v>893</v>
      </c>
      <c r="C646" s="12"/>
      <c r="E646" s="15"/>
      <c r="F646" s="6"/>
      <c r="G646" s="6"/>
      <c r="H646" s="7"/>
      <c r="I646" s="7"/>
      <c r="O646" s="7"/>
      <c r="P646" s="7"/>
      <c r="Q646" s="7"/>
      <c r="T646" s="6"/>
      <c r="U646" s="6"/>
      <c r="V646" s="6"/>
      <c r="W646" s="7"/>
      <c r="X646" s="7"/>
      <c r="Y646" s="7"/>
      <c r="Z646" s="7"/>
      <c r="AA646" s="7"/>
      <c r="AD646" s="7"/>
      <c r="AE646" s="7"/>
      <c r="AF646" s="7"/>
      <c r="AO646" s="7"/>
      <c r="AP646" s="7"/>
      <c r="AQ646" s="7"/>
    </row>
    <row r="647" spans="2:43">
      <c r="B647" s="6" t="s">
        <v>894</v>
      </c>
      <c r="C647" s="12"/>
      <c r="E647" s="15"/>
      <c r="F647" s="6"/>
      <c r="G647" s="6"/>
      <c r="H647" s="7"/>
      <c r="I647" s="7"/>
      <c r="O647" s="7"/>
      <c r="P647" s="7"/>
      <c r="Q647" s="7"/>
      <c r="T647" s="6"/>
      <c r="U647" s="6"/>
      <c r="V647" s="6"/>
      <c r="W647" s="7"/>
      <c r="X647" s="7"/>
      <c r="Y647" s="7"/>
      <c r="Z647" s="7"/>
      <c r="AA647" s="7"/>
      <c r="AD647" s="7"/>
      <c r="AE647" s="7"/>
      <c r="AF647" s="7"/>
      <c r="AO647" s="7"/>
      <c r="AP647" s="7"/>
      <c r="AQ647" s="7"/>
    </row>
    <row r="648" spans="2:43" ht="16.2">
      <c r="B648" s="6" t="s">
        <v>895</v>
      </c>
      <c r="C648" s="12"/>
      <c r="E648" s="15"/>
      <c r="F648" s="6"/>
      <c r="G648" s="6"/>
      <c r="H648" s="7"/>
      <c r="I648" s="7"/>
      <c r="O648" s="7"/>
      <c r="P648" s="7"/>
      <c r="Q648" s="7"/>
      <c r="T648" s="6"/>
      <c r="U648" s="6"/>
      <c r="V648" s="6"/>
      <c r="W648" s="7"/>
      <c r="X648" s="7"/>
      <c r="Y648" s="7"/>
      <c r="Z648" s="7"/>
      <c r="AA648" s="7"/>
      <c r="AD648" s="7"/>
      <c r="AE648" s="7"/>
      <c r="AF648" s="7"/>
      <c r="AO648" s="7"/>
      <c r="AP648" s="7"/>
      <c r="AQ648" s="7"/>
    </row>
    <row r="649" spans="2:43" ht="16.2">
      <c r="B649" s="6" t="s">
        <v>896</v>
      </c>
      <c r="C649" s="12"/>
      <c r="E649" s="15"/>
      <c r="F649" s="6"/>
      <c r="G649" s="6"/>
      <c r="H649" s="7"/>
      <c r="I649" s="7"/>
      <c r="O649" s="7"/>
      <c r="P649" s="7"/>
      <c r="Q649" s="7"/>
      <c r="T649" s="6"/>
      <c r="U649" s="6"/>
      <c r="V649" s="6"/>
      <c r="W649" s="7"/>
      <c r="X649" s="7"/>
      <c r="Y649" s="7"/>
      <c r="Z649" s="7"/>
      <c r="AA649" s="7"/>
      <c r="AD649" s="7"/>
      <c r="AE649" s="7"/>
      <c r="AF649" s="7"/>
      <c r="AO649" s="7"/>
      <c r="AP649" s="7"/>
      <c r="AQ649" s="7"/>
    </row>
    <row r="650" spans="2:43">
      <c r="B650" s="6" t="s">
        <v>897</v>
      </c>
      <c r="C650" s="12"/>
      <c r="E650" s="15"/>
      <c r="F650" s="6"/>
      <c r="G650" s="6"/>
      <c r="H650" s="7"/>
      <c r="I650" s="7"/>
      <c r="O650" s="7"/>
      <c r="P650" s="7"/>
      <c r="Q650" s="7"/>
      <c r="T650" s="6"/>
      <c r="U650" s="6"/>
      <c r="V650" s="6"/>
      <c r="W650" s="7"/>
      <c r="X650" s="7"/>
      <c r="Y650" s="7"/>
      <c r="Z650" s="7"/>
      <c r="AA650" s="7"/>
      <c r="AD650" s="7"/>
      <c r="AE650" s="7"/>
      <c r="AF650" s="7"/>
      <c r="AO650" s="7"/>
      <c r="AP650" s="7"/>
      <c r="AQ650" s="7"/>
    </row>
    <row r="651" spans="2:43" ht="16.2">
      <c r="B651" s="6" t="s">
        <v>898</v>
      </c>
      <c r="C651" s="12"/>
      <c r="E651" s="15"/>
      <c r="F651" s="6"/>
      <c r="G651" s="6"/>
      <c r="H651" s="7"/>
      <c r="I651" s="7"/>
      <c r="O651" s="7"/>
      <c r="P651" s="7"/>
      <c r="Q651" s="7"/>
      <c r="T651" s="6"/>
      <c r="U651" s="6"/>
      <c r="V651" s="6"/>
      <c r="W651" s="7"/>
      <c r="X651" s="7"/>
      <c r="Y651" s="7"/>
      <c r="Z651" s="7"/>
      <c r="AA651" s="7"/>
      <c r="AD651" s="7"/>
      <c r="AE651" s="7"/>
      <c r="AF651" s="7"/>
      <c r="AO651" s="7"/>
      <c r="AP651" s="7"/>
      <c r="AQ651" s="7"/>
    </row>
    <row r="652" spans="2:43" ht="16.2">
      <c r="B652" s="6" t="s">
        <v>1278</v>
      </c>
      <c r="C652" s="12"/>
      <c r="E652" s="15"/>
      <c r="F652" s="6"/>
      <c r="G652" s="6"/>
      <c r="H652" s="7"/>
      <c r="I652" s="7"/>
      <c r="O652" s="7"/>
      <c r="P652" s="7"/>
      <c r="Q652" s="7"/>
      <c r="T652" s="6"/>
      <c r="U652" s="6"/>
      <c r="V652" s="6"/>
      <c r="W652" s="7"/>
      <c r="X652" s="7"/>
      <c r="Y652" s="7"/>
      <c r="Z652" s="7"/>
      <c r="AA652" s="7"/>
      <c r="AD652" s="7"/>
      <c r="AE652" s="7"/>
      <c r="AF652" s="7"/>
      <c r="AO652" s="7"/>
      <c r="AP652" s="7"/>
      <c r="AQ652" s="7"/>
    </row>
    <row r="653" spans="2:43" ht="16.2">
      <c r="B653" s="6" t="s">
        <v>1279</v>
      </c>
      <c r="C653" s="12"/>
      <c r="E653" s="15"/>
      <c r="F653" s="6"/>
      <c r="G653" s="6"/>
      <c r="H653" s="7"/>
      <c r="I653" s="7"/>
      <c r="O653" s="7"/>
      <c r="P653" s="7"/>
      <c r="Q653" s="7"/>
      <c r="T653" s="6"/>
      <c r="U653" s="6"/>
      <c r="V653" s="6"/>
      <c r="W653" s="7"/>
      <c r="X653" s="7"/>
      <c r="Y653" s="7"/>
      <c r="Z653" s="7"/>
      <c r="AA653" s="7"/>
      <c r="AD653" s="7"/>
      <c r="AE653" s="7"/>
      <c r="AF653" s="7"/>
      <c r="AO653" s="7"/>
      <c r="AP653" s="7"/>
      <c r="AQ653" s="7"/>
    </row>
    <row r="654" spans="2:43">
      <c r="B654" s="6" t="s">
        <v>901</v>
      </c>
      <c r="C654" s="12"/>
      <c r="E654" s="15"/>
      <c r="F654" s="6"/>
      <c r="G654" s="6"/>
      <c r="H654" s="7"/>
      <c r="I654" s="7"/>
      <c r="O654" s="7"/>
      <c r="P654" s="7"/>
      <c r="Q654" s="7"/>
      <c r="T654" s="6"/>
      <c r="U654" s="6"/>
      <c r="V654" s="6"/>
      <c r="W654" s="7"/>
      <c r="X654" s="7"/>
      <c r="Y654" s="7"/>
      <c r="Z654" s="7"/>
      <c r="AA654" s="7"/>
      <c r="AD654" s="7"/>
      <c r="AE654" s="7"/>
      <c r="AF654" s="7"/>
      <c r="AO654" s="7"/>
      <c r="AP654" s="7"/>
      <c r="AQ654" s="7"/>
    </row>
    <row r="655" spans="2:43" ht="16.2">
      <c r="B655" s="6" t="s">
        <v>902</v>
      </c>
      <c r="C655" s="12"/>
      <c r="E655" s="15"/>
      <c r="F655" s="6"/>
      <c r="G655" s="6"/>
      <c r="H655" s="7"/>
      <c r="I655" s="7"/>
      <c r="O655" s="7"/>
      <c r="P655" s="7"/>
      <c r="Q655" s="7"/>
      <c r="T655" s="6"/>
      <c r="U655" s="6"/>
      <c r="V655" s="6"/>
      <c r="W655" s="7"/>
      <c r="X655" s="7"/>
      <c r="Y655" s="7"/>
      <c r="Z655" s="7"/>
      <c r="AA655" s="7"/>
      <c r="AD655" s="7"/>
      <c r="AE655" s="7"/>
      <c r="AF655" s="7"/>
      <c r="AO655" s="7"/>
      <c r="AP655" s="7"/>
      <c r="AQ655" s="7"/>
    </row>
    <row r="656" spans="2:43" ht="16.2">
      <c r="B656" s="6" t="s">
        <v>1280</v>
      </c>
      <c r="C656" s="12"/>
      <c r="E656" s="15"/>
      <c r="F656" s="6"/>
      <c r="G656" s="6"/>
      <c r="H656" s="7"/>
      <c r="I656" s="7"/>
      <c r="O656" s="7"/>
      <c r="P656" s="7"/>
      <c r="Q656" s="7"/>
      <c r="T656" s="6"/>
      <c r="U656" s="6"/>
      <c r="V656" s="6"/>
      <c r="W656" s="7"/>
      <c r="X656" s="7"/>
      <c r="Y656" s="7"/>
      <c r="Z656" s="7"/>
      <c r="AA656" s="7"/>
      <c r="AD656" s="7"/>
      <c r="AE656" s="7"/>
      <c r="AF656" s="7"/>
      <c r="AO656" s="7"/>
      <c r="AP656" s="7"/>
      <c r="AQ656" s="7"/>
    </row>
    <row r="657" spans="1:43" ht="16.2">
      <c r="B657" s="113" t="s">
        <v>1281</v>
      </c>
      <c r="C657" s="12"/>
      <c r="E657" s="15"/>
      <c r="F657" s="6"/>
      <c r="G657" s="6"/>
      <c r="H657" s="7"/>
      <c r="I657" s="7"/>
      <c r="O657" s="7"/>
      <c r="P657" s="7"/>
      <c r="Q657" s="7"/>
      <c r="T657" s="6"/>
      <c r="U657" s="6"/>
      <c r="V657" s="6"/>
      <c r="W657" s="7"/>
      <c r="X657" s="7"/>
      <c r="Y657" s="7"/>
      <c r="Z657" s="7"/>
      <c r="AA657" s="7"/>
      <c r="AD657" s="7"/>
      <c r="AE657" s="7"/>
      <c r="AF657" s="7"/>
      <c r="AO657" s="7"/>
      <c r="AP657" s="7"/>
      <c r="AQ657" s="7"/>
    </row>
    <row r="658" spans="1:43">
      <c r="B658" s="6" t="s">
        <v>1282</v>
      </c>
      <c r="C658" s="12"/>
      <c r="E658" s="15"/>
      <c r="F658" s="6"/>
      <c r="G658" s="6"/>
      <c r="H658" s="7"/>
      <c r="I658" s="7"/>
      <c r="O658" s="7"/>
      <c r="P658" s="7"/>
      <c r="Q658" s="7"/>
      <c r="T658" s="6"/>
      <c r="U658" s="6"/>
      <c r="V658" s="6"/>
      <c r="W658" s="7"/>
      <c r="X658" s="7"/>
      <c r="Y658" s="7"/>
      <c r="Z658" s="7"/>
      <c r="AA658" s="7"/>
      <c r="AD658" s="7"/>
      <c r="AE658" s="7"/>
      <c r="AF658" s="7"/>
      <c r="AO658" s="7"/>
      <c r="AP658" s="7"/>
      <c r="AQ658" s="7"/>
    </row>
    <row r="659" spans="1:43" ht="16.2">
      <c r="B659" s="16" t="s">
        <v>908</v>
      </c>
      <c r="C659" s="12"/>
      <c r="E659" s="15"/>
      <c r="F659" s="6"/>
      <c r="G659" s="6"/>
      <c r="H659" s="7"/>
      <c r="I659" s="7"/>
      <c r="O659" s="7"/>
      <c r="P659" s="7"/>
      <c r="Q659" s="7"/>
      <c r="T659" s="6"/>
      <c r="U659" s="6"/>
      <c r="V659" s="6"/>
      <c r="W659" s="7"/>
      <c r="X659" s="7"/>
      <c r="Y659" s="7"/>
      <c r="Z659" s="7"/>
      <c r="AA659" s="7"/>
      <c r="AD659" s="7"/>
      <c r="AE659" s="7"/>
      <c r="AF659" s="7"/>
      <c r="AO659" s="7"/>
      <c r="AP659" s="7"/>
      <c r="AQ659" s="7"/>
    </row>
    <row r="660" spans="1:43" ht="16.2">
      <c r="B660" s="113" t="s">
        <v>1283</v>
      </c>
      <c r="C660" s="12"/>
      <c r="E660" s="15"/>
      <c r="F660" s="6"/>
      <c r="G660" s="6"/>
      <c r="H660" s="7"/>
      <c r="I660" s="7"/>
      <c r="O660" s="7"/>
      <c r="P660" s="7"/>
      <c r="Q660" s="7"/>
      <c r="T660" s="6"/>
      <c r="U660" s="6"/>
      <c r="V660" s="6"/>
      <c r="W660" s="7"/>
      <c r="X660" s="7"/>
      <c r="Y660" s="7"/>
      <c r="Z660" s="7"/>
      <c r="AA660" s="7"/>
      <c r="AD660" s="7"/>
      <c r="AE660" s="7"/>
      <c r="AF660" s="7"/>
      <c r="AO660" s="7"/>
      <c r="AP660" s="7"/>
      <c r="AQ660" s="7"/>
    </row>
    <row r="661" spans="1:43">
      <c r="B661" s="6" t="s">
        <v>1282</v>
      </c>
      <c r="C661" s="12"/>
      <c r="E661" s="15"/>
      <c r="F661" s="6"/>
      <c r="G661" s="6"/>
      <c r="H661" s="7"/>
      <c r="I661" s="7"/>
      <c r="O661" s="7"/>
      <c r="P661" s="7"/>
      <c r="Q661" s="7"/>
      <c r="T661" s="6"/>
      <c r="U661" s="6"/>
      <c r="V661" s="6"/>
      <c r="W661" s="7"/>
      <c r="X661" s="7"/>
      <c r="Y661" s="7"/>
      <c r="Z661" s="7"/>
      <c r="AA661" s="7"/>
      <c r="AD661" s="7"/>
      <c r="AE661" s="7"/>
      <c r="AF661" s="7"/>
      <c r="AO661" s="7"/>
      <c r="AP661" s="7"/>
      <c r="AQ661" s="7"/>
    </row>
    <row r="662" spans="1:43" ht="16.2">
      <c r="B662" s="16" t="s">
        <v>1284</v>
      </c>
      <c r="C662" s="12"/>
      <c r="E662" s="15"/>
      <c r="F662" s="6"/>
      <c r="G662" s="6"/>
      <c r="H662" s="7"/>
      <c r="I662" s="7"/>
      <c r="O662" s="7"/>
      <c r="P662" s="7"/>
      <c r="Q662" s="7"/>
      <c r="T662" s="6"/>
      <c r="U662" s="6"/>
      <c r="V662" s="6"/>
      <c r="W662" s="7"/>
      <c r="X662" s="7"/>
      <c r="Y662" s="7"/>
      <c r="Z662" s="7"/>
      <c r="AA662" s="7"/>
      <c r="AD662" s="7"/>
      <c r="AE662" s="7"/>
      <c r="AF662" s="7"/>
      <c r="AO662" s="7"/>
      <c r="AP662" s="7"/>
      <c r="AQ662" s="7"/>
    </row>
    <row r="663" spans="1:43" ht="27.6">
      <c r="B663" s="8" t="s">
        <v>1285</v>
      </c>
      <c r="C663" s="12"/>
      <c r="D663" s="12" t="str">
        <f>($D$529)</f>
        <v>xxxx</v>
      </c>
      <c r="E663" s="15"/>
      <c r="F663" s="6"/>
      <c r="G663" s="6"/>
      <c r="H663" s="7"/>
      <c r="I663" s="7"/>
      <c r="O663" s="7"/>
      <c r="P663" s="7"/>
      <c r="Q663" s="7"/>
      <c r="T663" s="6"/>
      <c r="U663" s="6"/>
      <c r="V663" s="6"/>
      <c r="W663" s="7"/>
      <c r="X663" s="7"/>
      <c r="Y663" s="7"/>
      <c r="Z663" s="7"/>
      <c r="AA663" s="7"/>
      <c r="AD663" s="7"/>
      <c r="AE663" s="7"/>
      <c r="AF663" s="7"/>
      <c r="AO663" s="7"/>
      <c r="AP663" s="7"/>
      <c r="AQ663" s="7"/>
    </row>
    <row r="664" spans="1:43" s="12" customFormat="1" ht="16.2">
      <c r="A664" s="14"/>
      <c r="B664" s="7" t="s">
        <v>1286</v>
      </c>
      <c r="D664" s="132">
        <v>0</v>
      </c>
    </row>
    <row r="665" spans="1:43" s="12" customFormat="1">
      <c r="A665" s="14"/>
      <c r="B665" s="61"/>
      <c r="D665" s="16"/>
    </row>
    <row r="666" spans="1:43">
      <c r="A666" s="14" t="s">
        <v>1287</v>
      </c>
      <c r="B666" s="125" t="s">
        <v>1086</v>
      </c>
      <c r="C666" s="16"/>
      <c r="E666" s="15"/>
      <c r="F666" s="6"/>
      <c r="G666" s="6"/>
      <c r="H666" s="7"/>
      <c r="I666" s="7"/>
      <c r="O666" s="7"/>
      <c r="P666" s="7"/>
      <c r="Q666" s="7"/>
      <c r="T666" s="6"/>
      <c r="U666" s="6"/>
      <c r="V666" s="6"/>
      <c r="W666" s="7"/>
      <c r="X666" s="7"/>
      <c r="Y666" s="7"/>
      <c r="Z666" s="7"/>
      <c r="AA666" s="7"/>
      <c r="AD666" s="7"/>
      <c r="AE666" s="7"/>
      <c r="AF666" s="7"/>
      <c r="AO666" s="7"/>
      <c r="AP666" s="7"/>
      <c r="AQ666" s="7"/>
    </row>
    <row r="667" spans="1:43">
      <c r="B667" s="7" t="s">
        <v>1288</v>
      </c>
      <c r="C667" s="12"/>
      <c r="E667" s="15"/>
      <c r="F667" s="6"/>
      <c r="G667" s="6"/>
      <c r="H667" s="6"/>
      <c r="I667" s="6"/>
      <c r="O667" s="7"/>
      <c r="P667" s="7"/>
      <c r="Q667" s="7"/>
      <c r="T667" s="6"/>
      <c r="U667" s="6"/>
      <c r="V667" s="6"/>
      <c r="W667" s="7"/>
      <c r="X667" s="7"/>
      <c r="Y667" s="7"/>
      <c r="Z667" s="7"/>
      <c r="AA667" s="7"/>
      <c r="AD667" s="7"/>
      <c r="AE667" s="7"/>
      <c r="AF667" s="7"/>
      <c r="AO667" s="7"/>
      <c r="AP667" s="7"/>
      <c r="AQ667" s="7"/>
    </row>
    <row r="668" spans="1:43">
      <c r="B668" s="7" t="s">
        <v>1288</v>
      </c>
      <c r="C668" s="12"/>
      <c r="E668" s="15"/>
      <c r="F668" s="6"/>
      <c r="G668" s="6"/>
      <c r="H668" s="7"/>
      <c r="I668" s="7"/>
      <c r="O668" s="7"/>
      <c r="P668" s="7"/>
      <c r="Q668" s="7"/>
      <c r="T668" s="6"/>
      <c r="U668" s="6"/>
      <c r="V668" s="6"/>
      <c r="W668" s="7"/>
      <c r="X668" s="7"/>
      <c r="Y668" s="7"/>
      <c r="Z668" s="7"/>
      <c r="AA668" s="7"/>
      <c r="AD668" s="7"/>
      <c r="AE668" s="7"/>
      <c r="AF668" s="7"/>
      <c r="AO668" s="7"/>
      <c r="AP668" s="7"/>
      <c r="AQ668" s="7"/>
    </row>
    <row r="669" spans="1:43">
      <c r="A669" s="14" t="s">
        <v>1289</v>
      </c>
      <c r="B669" s="125" t="s">
        <v>1290</v>
      </c>
      <c r="C669" s="16"/>
      <c r="E669" s="15"/>
      <c r="F669" s="6"/>
      <c r="G669" s="6"/>
      <c r="H669" s="7"/>
      <c r="I669" s="7"/>
      <c r="O669" s="7"/>
      <c r="P669" s="7"/>
      <c r="Q669" s="7"/>
      <c r="T669" s="6"/>
      <c r="U669" s="6"/>
      <c r="V669" s="6"/>
      <c r="W669" s="7"/>
      <c r="X669" s="7"/>
      <c r="Y669" s="7"/>
      <c r="Z669" s="7"/>
      <c r="AA669" s="7"/>
      <c r="AD669" s="7"/>
      <c r="AE669" s="7"/>
      <c r="AF669" s="7"/>
      <c r="AO669" s="7"/>
      <c r="AP669" s="7"/>
      <c r="AQ669" s="7"/>
    </row>
    <row r="670" spans="1:43">
      <c r="A670" s="14" t="s">
        <v>551</v>
      </c>
      <c r="B670" s="7" t="s">
        <v>1291</v>
      </c>
      <c r="C670" s="12"/>
      <c r="E670" s="15"/>
      <c r="F670" s="6"/>
      <c r="G670" s="6"/>
      <c r="H670" s="7"/>
      <c r="I670" s="7"/>
      <c r="O670" s="7"/>
      <c r="P670" s="7"/>
      <c r="Q670" s="7"/>
      <c r="T670" s="6"/>
      <c r="U670" s="6"/>
      <c r="V670" s="6"/>
      <c r="W670" s="7"/>
      <c r="X670" s="7"/>
      <c r="Y670" s="7"/>
      <c r="Z670" s="7"/>
      <c r="AA670" s="7"/>
      <c r="AD670" s="7"/>
      <c r="AE670" s="7"/>
      <c r="AF670" s="7"/>
      <c r="AO670" s="7"/>
      <c r="AP670" s="7"/>
      <c r="AQ670" s="7"/>
    </row>
    <row r="671" spans="1:43">
      <c r="A671" s="14" t="s">
        <v>553</v>
      </c>
      <c r="B671" s="7" t="s">
        <v>1292</v>
      </c>
      <c r="C671" s="12"/>
      <c r="E671" s="15"/>
      <c r="F671" s="6"/>
      <c r="G671" s="6"/>
      <c r="H671" s="7"/>
      <c r="I671" s="7"/>
      <c r="O671" s="7"/>
      <c r="P671" s="7"/>
      <c r="Q671" s="7"/>
      <c r="T671" s="6"/>
      <c r="U671" s="6"/>
      <c r="V671" s="6"/>
      <c r="W671" s="7"/>
      <c r="X671" s="7"/>
      <c r="Y671" s="7"/>
      <c r="Z671" s="7"/>
      <c r="AA671" s="7"/>
      <c r="AD671" s="7"/>
      <c r="AE671" s="7"/>
      <c r="AF671" s="7"/>
      <c r="AO671" s="7"/>
      <c r="AP671" s="7"/>
      <c r="AQ671" s="7"/>
    </row>
    <row r="672" spans="1:43">
      <c r="B672" s="7" t="s">
        <v>1293</v>
      </c>
      <c r="C672" s="12"/>
      <c r="E672" s="15"/>
      <c r="F672" s="6"/>
      <c r="G672" s="6"/>
      <c r="H672" s="6"/>
      <c r="I672" s="6"/>
      <c r="O672" s="7"/>
      <c r="P672" s="7"/>
      <c r="Q672" s="7"/>
      <c r="T672" s="6"/>
      <c r="U672" s="6"/>
      <c r="V672" s="6"/>
      <c r="W672" s="7"/>
      <c r="X672" s="7"/>
      <c r="Y672" s="7"/>
      <c r="Z672" s="7"/>
      <c r="AA672" s="7"/>
      <c r="AD672" s="7"/>
      <c r="AE672" s="7"/>
      <c r="AF672" s="7"/>
      <c r="AO672" s="7"/>
      <c r="AP672" s="7"/>
      <c r="AQ672" s="7"/>
    </row>
    <row r="673" spans="1:43">
      <c r="B673" s="7" t="s">
        <v>1294</v>
      </c>
      <c r="C673" s="12"/>
      <c r="E673" s="15"/>
      <c r="F673" s="6"/>
      <c r="G673" s="6"/>
      <c r="H673" s="6"/>
      <c r="I673" s="6"/>
      <c r="O673" s="7"/>
      <c r="P673" s="7"/>
      <c r="Q673" s="7"/>
      <c r="T673" s="6"/>
      <c r="U673" s="6"/>
      <c r="V673" s="6"/>
      <c r="W673" s="7"/>
      <c r="X673" s="7"/>
      <c r="Y673" s="7"/>
      <c r="Z673" s="7"/>
      <c r="AA673" s="7"/>
      <c r="AD673" s="7"/>
      <c r="AE673" s="7"/>
      <c r="AF673" s="7"/>
      <c r="AO673" s="7"/>
      <c r="AP673" s="7"/>
      <c r="AQ673" s="7"/>
    </row>
    <row r="674" spans="1:43">
      <c r="A674" s="14" t="s">
        <v>555</v>
      </c>
      <c r="B674" s="7" t="s">
        <v>1295</v>
      </c>
      <c r="C674" s="12"/>
      <c r="E674" s="15"/>
      <c r="F674" s="6"/>
      <c r="G674" s="6"/>
      <c r="H674" s="6"/>
      <c r="I674" s="6"/>
      <c r="O674" s="7"/>
      <c r="P674" s="7"/>
      <c r="Q674" s="7"/>
      <c r="T674" s="6"/>
      <c r="U674" s="6"/>
      <c r="V674" s="6"/>
      <c r="W674" s="7"/>
      <c r="X674" s="7"/>
      <c r="Y674" s="7"/>
      <c r="Z674" s="7"/>
      <c r="AA674" s="7"/>
      <c r="AD674" s="7"/>
      <c r="AE674" s="7"/>
      <c r="AF674" s="7"/>
      <c r="AO674" s="7"/>
      <c r="AP674" s="7"/>
      <c r="AQ674" s="7"/>
    </row>
    <row r="675" spans="1:43" s="6" customFormat="1">
      <c r="A675" s="14" t="s">
        <v>1296</v>
      </c>
      <c r="B675" s="125" t="s">
        <v>1297</v>
      </c>
      <c r="C675" s="12"/>
      <c r="D675" s="12"/>
      <c r="E675" s="12"/>
    </row>
    <row r="676" spans="1:43" s="6" customFormat="1">
      <c r="A676" s="14"/>
      <c r="B676" s="125"/>
      <c r="C676" s="12"/>
      <c r="D676" s="12"/>
      <c r="E676" s="12"/>
    </row>
    <row r="677" spans="1:43" s="6" customFormat="1" ht="16.2">
      <c r="A677" s="14" t="s">
        <v>551</v>
      </c>
      <c r="B677" s="125" t="s">
        <v>1298</v>
      </c>
      <c r="C677" s="12"/>
      <c r="D677" s="12"/>
      <c r="E677" s="12"/>
    </row>
    <row r="678" spans="1:43" s="6" customFormat="1" ht="17.399999999999999">
      <c r="A678" s="14"/>
      <c r="B678" s="8" t="s">
        <v>1299</v>
      </c>
      <c r="C678" s="12"/>
      <c r="D678" s="12"/>
      <c r="E678" s="12"/>
    </row>
    <row r="679" spans="1:43" s="6" customFormat="1" ht="17.399999999999999">
      <c r="A679" s="14"/>
      <c r="B679" s="8" t="s">
        <v>1300</v>
      </c>
      <c r="C679" s="12"/>
      <c r="D679" s="12"/>
      <c r="E679" s="12"/>
    </row>
    <row r="680" spans="1:43" s="6" customFormat="1">
      <c r="A680" s="14"/>
      <c r="B680" s="8" t="s">
        <v>600</v>
      </c>
      <c r="C680" s="12"/>
      <c r="D680" s="12"/>
      <c r="E680" s="12"/>
    </row>
    <row r="681" spans="1:43" s="6" customFormat="1" ht="16.2">
      <c r="A681" s="14"/>
      <c r="B681" s="8" t="s">
        <v>1301</v>
      </c>
      <c r="C681" s="12"/>
      <c r="D681" s="12">
        <f>($D$664)</f>
        <v>0</v>
      </c>
      <c r="E681" s="12"/>
    </row>
    <row r="682" spans="1:43" s="6" customFormat="1" ht="16.2">
      <c r="A682" s="14"/>
      <c r="B682" s="8" t="s">
        <v>1302</v>
      </c>
      <c r="C682" s="12"/>
      <c r="D682" s="12" t="e">
        <f>($D$511)</f>
        <v>#VALUE!</v>
      </c>
      <c r="E682" s="12"/>
    </row>
    <row r="683" spans="1:43" s="6" customFormat="1" ht="16.2">
      <c r="A683" s="14"/>
      <c r="B683" s="8" t="s">
        <v>1303</v>
      </c>
      <c r="C683" s="12"/>
      <c r="D683" s="12">
        <f>($D$504)</f>
        <v>0</v>
      </c>
      <c r="E683" s="12"/>
    </row>
    <row r="684" spans="1:43" s="6" customFormat="1">
      <c r="A684" s="14"/>
      <c r="B684" s="8" t="s">
        <v>1304</v>
      </c>
      <c r="C684" s="12"/>
      <c r="D684" s="12"/>
      <c r="E684" s="12"/>
    </row>
    <row r="685" spans="1:43" s="6" customFormat="1" ht="16.2">
      <c r="A685" s="14"/>
      <c r="B685" s="17" t="s">
        <v>1305</v>
      </c>
      <c r="C685" s="12"/>
      <c r="D685" s="12" t="e">
        <f>($D$481)</f>
        <v>#VALUE!</v>
      </c>
      <c r="E685" s="12"/>
    </row>
    <row r="686" spans="1:43" s="6" customFormat="1" ht="16.2">
      <c r="A686" s="14"/>
      <c r="B686" s="8" t="s">
        <v>1306</v>
      </c>
      <c r="C686" s="12"/>
      <c r="D686" s="12"/>
      <c r="E686" s="12"/>
    </row>
    <row r="687" spans="1:43" s="6" customFormat="1" ht="16.2">
      <c r="A687" s="14"/>
      <c r="B687" s="17" t="s">
        <v>1307</v>
      </c>
      <c r="C687" s="12"/>
      <c r="D687" s="12" t="str">
        <f>($D$433)</f>
        <v>vmax</v>
      </c>
      <c r="E687" s="12"/>
    </row>
    <row r="688" spans="1:43" s="6" customFormat="1" ht="16.2">
      <c r="A688" s="14"/>
      <c r="B688" s="8" t="s">
        <v>1308</v>
      </c>
      <c r="C688" s="12"/>
      <c r="D688" s="12"/>
      <c r="E688" s="12"/>
    </row>
    <row r="689" spans="1:5" s="6" customFormat="1">
      <c r="A689" s="14"/>
      <c r="B689" s="17" t="s">
        <v>1309</v>
      </c>
      <c r="C689" s="12"/>
      <c r="D689" s="12">
        <f>($D$545)</f>
        <v>0</v>
      </c>
      <c r="E689" s="12"/>
    </row>
    <row r="690" spans="1:5" s="12" customFormat="1" ht="16.2">
      <c r="A690" s="14"/>
      <c r="B690" s="21" t="s">
        <v>1310</v>
      </c>
      <c r="D690" s="16" t="e">
        <f>((1/($D$681))*(((($D$682)+($D$683))*(($D$685)*10)*((($D$687)*10^3)/3600))+(($D$689)*(((($D$687)*10^3)/3600)^3)))/10^3)</f>
        <v>#DIV/0!</v>
      </c>
    </row>
    <row r="691" spans="1:5" s="6" customFormat="1">
      <c r="A691" s="14"/>
      <c r="B691" s="8"/>
      <c r="C691" s="12"/>
      <c r="D691" s="12"/>
      <c r="E691" s="12"/>
    </row>
    <row r="692" spans="1:5" s="7" customFormat="1" ht="16.2">
      <c r="A692" s="14" t="s">
        <v>553</v>
      </c>
      <c r="B692" s="125" t="s">
        <v>1311</v>
      </c>
      <c r="C692" s="12"/>
      <c r="D692" s="12"/>
      <c r="E692" s="12"/>
    </row>
    <row r="693" spans="1:5" s="8" customFormat="1" ht="30">
      <c r="A693" s="14"/>
      <c r="B693" s="8" t="s">
        <v>1312</v>
      </c>
      <c r="C693" s="39"/>
      <c r="D693" s="39"/>
    </row>
    <row r="694" spans="1:5" s="7" customFormat="1" ht="16.2">
      <c r="A694" s="14"/>
      <c r="B694" s="7" t="s">
        <v>1313</v>
      </c>
      <c r="C694" s="12"/>
      <c r="D694" s="12"/>
      <c r="E694" s="12"/>
    </row>
    <row r="695" spans="1:5" s="7" customFormat="1" ht="32.4">
      <c r="A695" s="14"/>
      <c r="B695" s="8" t="s">
        <v>1314</v>
      </c>
      <c r="C695" s="12"/>
      <c r="D695" s="12"/>
      <c r="E695" s="12"/>
    </row>
    <row r="696" spans="1:5" s="7" customFormat="1" ht="16.2">
      <c r="A696" s="14"/>
      <c r="B696" s="8" t="s">
        <v>1315</v>
      </c>
      <c r="C696" s="12"/>
      <c r="D696" s="12"/>
      <c r="E696" s="12"/>
    </row>
    <row r="697" spans="1:5" s="7" customFormat="1" ht="16.2">
      <c r="A697" s="14"/>
      <c r="B697" s="7" t="s">
        <v>941</v>
      </c>
      <c r="C697" s="12"/>
      <c r="D697" s="12"/>
      <c r="E697" s="12"/>
    </row>
    <row r="698" spans="1:5" s="7" customFormat="1" ht="16.2">
      <c r="A698" s="14"/>
      <c r="B698" s="7" t="s">
        <v>1316</v>
      </c>
      <c r="C698" s="12"/>
      <c r="D698" s="12"/>
      <c r="E698" s="12"/>
    </row>
    <row r="699" spans="1:5" s="6" customFormat="1">
      <c r="A699" s="14"/>
      <c r="B699" s="8" t="s">
        <v>600</v>
      </c>
      <c r="C699" s="12"/>
      <c r="D699" s="12"/>
      <c r="E699" s="12"/>
    </row>
    <row r="700" spans="1:5" s="6" customFormat="1" ht="16.2">
      <c r="A700" s="14"/>
      <c r="B700" s="8" t="s">
        <v>1317</v>
      </c>
      <c r="C700" s="12"/>
      <c r="D700" s="16" t="e">
        <f>($D$690)</f>
        <v>#DIV/0!</v>
      </c>
      <c r="E700" s="12"/>
    </row>
    <row r="701" spans="1:5" s="6" customFormat="1" ht="47.55" customHeight="1">
      <c r="A701" s="14"/>
      <c r="B701" s="8" t="s">
        <v>1318</v>
      </c>
      <c r="C701" s="12"/>
      <c r="D701" s="12"/>
      <c r="E701" s="12"/>
    </row>
    <row r="702" spans="1:5" s="6" customFormat="1">
      <c r="A702" s="14"/>
      <c r="B702" s="21" t="s">
        <v>1319</v>
      </c>
      <c r="C702" s="12"/>
      <c r="D702" s="135" t="str">
        <f>($D$571)</f>
        <v>xăng/diesel</v>
      </c>
      <c r="E702" s="12"/>
    </row>
    <row r="703" spans="1:5" s="6" customFormat="1">
      <c r="A703" s="14"/>
      <c r="B703" s="21" t="s">
        <v>1320</v>
      </c>
      <c r="C703" s="12"/>
      <c r="D703" s="135" t="str">
        <f>($D$562)</f>
        <v>có/không có</v>
      </c>
      <c r="E703" s="12"/>
    </row>
    <row r="704" spans="1:5" s="6" customFormat="1" ht="16.2">
      <c r="A704" s="14"/>
      <c r="B704" s="17" t="s">
        <v>1321</v>
      </c>
      <c r="C704" s="12"/>
      <c r="D704" s="132">
        <v>0</v>
      </c>
      <c r="E704" s="39" t="s">
        <v>1162</v>
      </c>
    </row>
    <row r="705" spans="1:6" s="6" customFormat="1">
      <c r="A705" s="14"/>
      <c r="B705" s="8" t="s">
        <v>1322</v>
      </c>
      <c r="C705" s="12"/>
      <c r="D705" s="12"/>
      <c r="E705" s="39"/>
    </row>
    <row r="706" spans="1:6" s="6" customFormat="1" ht="16.2">
      <c r="A706" s="14"/>
      <c r="B706" s="7" t="s">
        <v>1323</v>
      </c>
      <c r="C706" s="12"/>
      <c r="D706" s="12"/>
      <c r="E706" s="39"/>
    </row>
    <row r="707" spans="1:6" s="6" customFormat="1">
      <c r="A707" s="14"/>
      <c r="B707" s="8" t="s">
        <v>1324</v>
      </c>
      <c r="C707" s="12"/>
      <c r="D707" s="12"/>
      <c r="E707" s="39"/>
    </row>
    <row r="708" spans="1:6" s="6" customFormat="1" ht="16.2">
      <c r="A708" s="14"/>
      <c r="B708" s="17" t="s">
        <v>1325</v>
      </c>
      <c r="C708" s="12"/>
      <c r="D708" s="12" t="e">
        <f>($D$700)</f>
        <v>#DIV/0!</v>
      </c>
      <c r="E708" s="39"/>
    </row>
    <row r="709" spans="1:6" s="6" customFormat="1">
      <c r="A709" s="14"/>
      <c r="B709" s="125" t="s">
        <v>1216</v>
      </c>
      <c r="C709" s="12"/>
      <c r="D709" s="132">
        <v>0</v>
      </c>
      <c r="E709" s="12"/>
    </row>
    <row r="710" spans="1:6" s="6" customFormat="1">
      <c r="A710" s="14"/>
      <c r="B710" s="125" t="s">
        <v>1217</v>
      </c>
      <c r="C710" s="12"/>
      <c r="D710" s="132">
        <v>0</v>
      </c>
      <c r="E710" s="12"/>
    </row>
    <row r="711" spans="1:6" s="6" customFormat="1">
      <c r="A711" s="14"/>
      <c r="B711" s="125" t="s">
        <v>1218</v>
      </c>
      <c r="C711" s="12"/>
      <c r="D711" s="132">
        <v>0</v>
      </c>
      <c r="E711" s="12"/>
    </row>
    <row r="712" spans="1:6" s="6" customFormat="1" ht="16.2">
      <c r="A712" s="14"/>
      <c r="B712" s="125" t="s">
        <v>1326</v>
      </c>
      <c r="C712" s="130"/>
      <c r="D712" s="16" t="e">
        <f>($D$708)/((($D$709)*($D$704))+(($D$710)*($D$704)^2)-(($D$711)*($D$704)^3))</f>
        <v>#DIV/0!</v>
      </c>
      <c r="E712" s="12"/>
    </row>
    <row r="713" spans="1:6" s="6" customFormat="1">
      <c r="A713" s="14"/>
      <c r="B713" s="125" t="s">
        <v>1327</v>
      </c>
      <c r="C713" s="130"/>
      <c r="D713" s="16"/>
      <c r="E713" s="12"/>
    </row>
    <row r="714" spans="1:6" s="6" customFormat="1" ht="16.2">
      <c r="A714" s="14"/>
      <c r="B714" s="125" t="s">
        <v>1328</v>
      </c>
      <c r="C714" s="130"/>
      <c r="D714" s="132">
        <v>0</v>
      </c>
      <c r="E714" s="12"/>
    </row>
    <row r="715" spans="1:6" s="6" customFormat="1" ht="16.2">
      <c r="A715" s="14"/>
      <c r="B715" s="125" t="s">
        <v>1329</v>
      </c>
      <c r="C715" s="130"/>
      <c r="D715" s="142">
        <v>0</v>
      </c>
      <c r="E715" s="12"/>
    </row>
    <row r="716" spans="1:6" s="6" customFormat="1">
      <c r="A716" s="14"/>
      <c r="B716" s="125"/>
      <c r="C716" s="130"/>
      <c r="D716" s="130"/>
      <c r="E716" s="12"/>
    </row>
    <row r="717" spans="1:6" s="6" customFormat="1">
      <c r="A717" s="14"/>
      <c r="B717" s="125"/>
      <c r="C717" s="130"/>
      <c r="D717" s="130"/>
      <c r="E717" s="12"/>
    </row>
    <row r="718" spans="1:6" s="6" customFormat="1">
      <c r="A718" s="14"/>
      <c r="B718" s="125"/>
      <c r="C718" s="130"/>
      <c r="D718" s="130"/>
      <c r="E718" s="12"/>
    </row>
    <row r="719" spans="1:6" s="6" customFormat="1">
      <c r="A719" s="14" t="s">
        <v>1330</v>
      </c>
      <c r="B719" s="17" t="s">
        <v>951</v>
      </c>
      <c r="C719" s="12"/>
      <c r="D719" s="16"/>
      <c r="F719" s="12"/>
    </row>
    <row r="720" spans="1:6" s="6" customFormat="1" ht="16.2">
      <c r="A720" s="14" t="s">
        <v>1331</v>
      </c>
      <c r="B720" s="17" t="s">
        <v>1332</v>
      </c>
      <c r="C720" s="12"/>
      <c r="D720" s="12"/>
      <c r="F720" s="12"/>
    </row>
    <row r="721" spans="1:6" s="6" customFormat="1" ht="17.399999999999999">
      <c r="A721" s="14"/>
      <c r="B721" s="8" t="s">
        <v>1333</v>
      </c>
      <c r="C721" s="12"/>
      <c r="D721" s="12" t="str">
        <f>($D$687)</f>
        <v>vmax</v>
      </c>
      <c r="F721" s="12"/>
    </row>
    <row r="722" spans="1:6" s="6" customFormat="1">
      <c r="A722" s="14"/>
      <c r="B722" s="8" t="s">
        <v>1334</v>
      </c>
      <c r="C722" s="12"/>
      <c r="D722" s="12"/>
      <c r="F722" s="12"/>
    </row>
    <row r="723" spans="1:6" s="6" customFormat="1" ht="20.399999999999999">
      <c r="A723" s="14"/>
      <c r="B723" s="145" t="s">
        <v>1335</v>
      </c>
      <c r="C723" s="12"/>
      <c r="D723" s="12">
        <f>($D$715)</f>
        <v>0</v>
      </c>
      <c r="F723" s="12"/>
    </row>
    <row r="724" spans="1:6" s="6" customFormat="1" ht="40.799999999999997">
      <c r="A724" s="14"/>
      <c r="B724" s="145" t="s">
        <v>1336</v>
      </c>
      <c r="C724" s="12"/>
      <c r="D724" s="135" t="s">
        <v>1337</v>
      </c>
      <c r="F724" s="12"/>
    </row>
    <row r="725" spans="1:6" s="6" customFormat="1" ht="20.399999999999999">
      <c r="A725" s="14"/>
      <c r="B725" s="145" t="s">
        <v>1338</v>
      </c>
      <c r="C725" s="12"/>
      <c r="D725" s="135">
        <v>0</v>
      </c>
      <c r="E725" s="39" t="s">
        <v>1162</v>
      </c>
      <c r="F725" s="12"/>
    </row>
    <row r="726" spans="1:6" s="6" customFormat="1" ht="37.200000000000003">
      <c r="A726" s="14"/>
      <c r="B726" s="145" t="s">
        <v>1339</v>
      </c>
      <c r="C726" s="12"/>
      <c r="D726" s="12">
        <v>1</v>
      </c>
      <c r="F726" s="12"/>
    </row>
    <row r="727" spans="1:6" s="6" customFormat="1" ht="20.399999999999999">
      <c r="A727" s="14"/>
      <c r="B727" s="145" t="s">
        <v>1340</v>
      </c>
      <c r="C727" s="12"/>
      <c r="D727" s="12"/>
      <c r="F727" s="12"/>
    </row>
    <row r="728" spans="1:6" s="6" customFormat="1" ht="20.399999999999999">
      <c r="A728" s="14"/>
      <c r="B728" s="145" t="s">
        <v>1341</v>
      </c>
      <c r="C728" s="12"/>
      <c r="D728" s="12"/>
      <c r="F728" s="12"/>
    </row>
    <row r="729" spans="1:6" s="6" customFormat="1" ht="37.200000000000003">
      <c r="A729" s="14"/>
      <c r="B729" s="145" t="s">
        <v>1342</v>
      </c>
      <c r="C729" s="12"/>
      <c r="D729" s="12"/>
      <c r="F729" s="12"/>
    </row>
    <row r="730" spans="1:6" s="6" customFormat="1" ht="20.399999999999999">
      <c r="A730" s="14"/>
      <c r="B730" s="145" t="s">
        <v>1343</v>
      </c>
      <c r="C730" s="12"/>
      <c r="D730" s="12"/>
      <c r="F730" s="12"/>
    </row>
    <row r="731" spans="1:6" s="6" customFormat="1" ht="20.399999999999999">
      <c r="A731" s="14"/>
      <c r="B731" s="145" t="s">
        <v>1344</v>
      </c>
      <c r="C731" s="12"/>
      <c r="D731" s="12" t="e">
        <f>2*PI()*(($D$727)/(10^3))*(($D$723)/60)/((($D$721)*(10^3)/3600)*(($D$725)*(1)))</f>
        <v>#VALUE!</v>
      </c>
      <c r="F731" s="12"/>
    </row>
    <row r="732" spans="1:6" s="6" customFormat="1" ht="16.8">
      <c r="A732" s="14"/>
      <c r="B732" s="145" t="s">
        <v>1345</v>
      </c>
      <c r="C732" s="12"/>
      <c r="D732" s="12" t="str">
        <f>($D$439)</f>
        <v>xxxx</v>
      </c>
      <c r="F732" s="12"/>
    </row>
    <row r="733" spans="1:6" s="6" customFormat="1" ht="20.399999999999999">
      <c r="A733" s="14"/>
      <c r="B733" s="145" t="s">
        <v>1346</v>
      </c>
      <c r="C733" s="12"/>
      <c r="D733" s="133" t="s">
        <v>1109</v>
      </c>
      <c r="F733" s="12"/>
    </row>
    <row r="734" spans="1:6" s="6" customFormat="1" ht="20.399999999999999">
      <c r="A734" s="14"/>
      <c r="B734" s="145" t="s">
        <v>1347</v>
      </c>
      <c r="C734" s="12"/>
      <c r="D734" s="108" t="e">
        <f>($D$731)</f>
        <v>#VALUE!</v>
      </c>
      <c r="E734" s="39" t="s">
        <v>1162</v>
      </c>
      <c r="F734" s="12"/>
    </row>
    <row r="735" spans="1:6" s="6" customFormat="1" ht="37.200000000000003">
      <c r="A735" s="14"/>
      <c r="B735" s="145" t="s">
        <v>1348</v>
      </c>
      <c r="C735" s="12"/>
      <c r="D735" s="12"/>
      <c r="F735" s="12"/>
    </row>
    <row r="736" spans="1:6" s="6" customFormat="1" ht="37.200000000000003">
      <c r="A736" s="14"/>
      <c r="B736" s="145" t="s">
        <v>1349</v>
      </c>
      <c r="C736" s="12"/>
      <c r="D736" s="12" t="e">
        <f>($D$731)</f>
        <v>#VALUE!</v>
      </c>
      <c r="F736" s="12"/>
    </row>
    <row r="737" spans="1:6" s="6" customFormat="1" ht="37.200000000000003">
      <c r="A737" s="14"/>
      <c r="B737" s="145" t="s">
        <v>1350</v>
      </c>
      <c r="C737" s="12"/>
      <c r="D737" s="12" t="e">
        <f>($D$748)</f>
        <v>#VALUE!</v>
      </c>
      <c r="F737" s="12"/>
    </row>
    <row r="738" spans="1:6" s="6" customFormat="1" ht="16.2">
      <c r="A738" s="14" t="s">
        <v>1351</v>
      </c>
      <c r="B738" s="17" t="s">
        <v>1352</v>
      </c>
      <c r="C738" s="12"/>
      <c r="D738" s="12"/>
      <c r="F738" s="12"/>
    </row>
    <row r="739" spans="1:6" s="6" customFormat="1" ht="17.399999999999999">
      <c r="A739" s="14"/>
      <c r="B739" s="8" t="s">
        <v>1353</v>
      </c>
      <c r="C739" s="12"/>
      <c r="D739" s="12">
        <f>($D$498)</f>
        <v>0</v>
      </c>
      <c r="F739" s="12"/>
    </row>
    <row r="740" spans="1:6" s="6" customFormat="1">
      <c r="A740" s="14"/>
      <c r="B740" s="8" t="s">
        <v>1334</v>
      </c>
      <c r="C740" s="12"/>
      <c r="D740" s="12"/>
      <c r="F740" s="12"/>
    </row>
    <row r="741" spans="1:6" s="6" customFormat="1" ht="20.399999999999999">
      <c r="A741" s="14"/>
      <c r="B741" s="145" t="s">
        <v>1354</v>
      </c>
      <c r="C741" s="12"/>
      <c r="D741" s="12">
        <f>($D$565)</f>
        <v>0</v>
      </c>
      <c r="F741" s="12"/>
    </row>
    <row r="742" spans="1:6" s="6" customFormat="1" ht="40.799999999999997">
      <c r="A742" s="14"/>
      <c r="B742" s="145" t="s">
        <v>1355</v>
      </c>
      <c r="C742" s="12"/>
      <c r="D742" s="12"/>
      <c r="F742" s="12"/>
    </row>
    <row r="743" spans="1:6" s="6" customFormat="1" ht="40.799999999999997">
      <c r="A743" s="14"/>
      <c r="B743" s="145" t="s">
        <v>1356</v>
      </c>
      <c r="C743" s="12"/>
      <c r="D743" s="12"/>
      <c r="F743" s="12"/>
    </row>
    <row r="744" spans="1:6" s="6" customFormat="1" ht="20.399999999999999">
      <c r="A744" s="14"/>
      <c r="B744" s="145" t="s">
        <v>1340</v>
      </c>
      <c r="C744" s="12"/>
      <c r="D744" s="12">
        <f>($D$629)</f>
        <v>0</v>
      </c>
      <c r="F744" s="12"/>
    </row>
    <row r="745" spans="1:6" s="6" customFormat="1" ht="20.399999999999999">
      <c r="A745" s="14"/>
      <c r="B745" s="145" t="s">
        <v>1357</v>
      </c>
      <c r="C745" s="12"/>
      <c r="D745" s="12"/>
      <c r="F745" s="12"/>
    </row>
    <row r="746" spans="1:6" s="6" customFormat="1" ht="37.200000000000003">
      <c r="A746" s="14"/>
      <c r="B746" s="145" t="s">
        <v>1358</v>
      </c>
      <c r="C746" s="12"/>
      <c r="D746" s="12"/>
      <c r="F746" s="12"/>
    </row>
    <row r="747" spans="1:6" s="6" customFormat="1" ht="20.399999999999999">
      <c r="A747" s="14"/>
      <c r="B747" s="145" t="s">
        <v>1359</v>
      </c>
      <c r="C747" s="12"/>
      <c r="D747" s="12"/>
      <c r="F747" s="12"/>
    </row>
    <row r="748" spans="1:6" s="6" customFormat="1" ht="20.399999999999999">
      <c r="A748" s="14"/>
      <c r="B748" s="145" t="s">
        <v>1360</v>
      </c>
      <c r="C748" s="12"/>
      <c r="D748" s="12" t="e">
        <f>2*PI()*(($D$744)/(10^3))*(($D$741)/60)/((($D$739)*(10^3)/3600)*($D$731))</f>
        <v>#VALUE!</v>
      </c>
      <c r="F748" s="12"/>
    </row>
    <row r="749" spans="1:6" s="6" customFormat="1" ht="16.8">
      <c r="A749" s="14"/>
      <c r="B749" s="145" t="s">
        <v>1345</v>
      </c>
      <c r="C749" s="12"/>
      <c r="D749" s="12" t="str">
        <f>($D$439)</f>
        <v>xxxx</v>
      </c>
      <c r="F749" s="12"/>
    </row>
    <row r="750" spans="1:6" s="6" customFormat="1" ht="20.399999999999999">
      <c r="A750" s="14"/>
      <c r="B750" s="145" t="s">
        <v>1361</v>
      </c>
      <c r="C750" s="12"/>
      <c r="D750" s="133" t="s">
        <v>1109</v>
      </c>
      <c r="F750" s="12"/>
    </row>
    <row r="751" spans="1:6" s="6" customFormat="1" ht="20.399999999999999">
      <c r="A751" s="14"/>
      <c r="B751" s="145" t="s">
        <v>1362</v>
      </c>
      <c r="C751" s="12"/>
      <c r="D751" s="108" t="e">
        <f>($D$748)</f>
        <v>#VALUE!</v>
      </c>
      <c r="E751" s="39" t="s">
        <v>1162</v>
      </c>
      <c r="F751" s="12"/>
    </row>
    <row r="752" spans="1:6" s="6" customFormat="1" ht="57.6">
      <c r="A752" s="14"/>
      <c r="B752" s="145" t="s">
        <v>1363</v>
      </c>
      <c r="C752" s="12"/>
      <c r="D752" s="12"/>
      <c r="F752" s="12"/>
    </row>
    <row r="753" spans="1:6" s="6" customFormat="1" ht="37.200000000000003">
      <c r="A753" s="14"/>
      <c r="B753" s="145" t="s">
        <v>1364</v>
      </c>
      <c r="C753" s="12"/>
      <c r="D753" s="12" t="e">
        <f>($D$751)</f>
        <v>#VALUE!</v>
      </c>
      <c r="F753" s="12"/>
    </row>
    <row r="754" spans="1:6" s="13" customFormat="1" ht="14.4">
      <c r="A754" s="14" t="s">
        <v>1365</v>
      </c>
      <c r="B754" s="76" t="s">
        <v>1366</v>
      </c>
      <c r="C754" s="49"/>
      <c r="D754" s="49"/>
      <c r="E754" s="49"/>
    </row>
    <row r="755" spans="1:6" s="13" customFormat="1" ht="14.4">
      <c r="A755" s="14" t="s">
        <v>551</v>
      </c>
      <c r="B755" s="21" t="s">
        <v>1367</v>
      </c>
      <c r="C755" s="49"/>
      <c r="D755" s="49"/>
      <c r="E755" s="49"/>
    </row>
    <row r="756" spans="1:6">
      <c r="B756" s="21" t="s">
        <v>1368</v>
      </c>
      <c r="D756" s="132" t="s">
        <v>1369</v>
      </c>
      <c r="E756" s="15"/>
    </row>
    <row r="757" spans="1:6">
      <c r="B757" s="19" t="s">
        <v>1370</v>
      </c>
      <c r="D757" s="16"/>
      <c r="E757" s="15"/>
    </row>
    <row r="758" spans="1:6">
      <c r="B758" s="19" t="s">
        <v>1371</v>
      </c>
      <c r="D758" s="14" t="e">
        <f>(1/($D$725))</f>
        <v>#DIV/0!</v>
      </c>
      <c r="E758" s="39" t="s">
        <v>1110</v>
      </c>
    </row>
    <row r="759" spans="1:6">
      <c r="B759" s="19" t="s">
        <v>1372</v>
      </c>
      <c r="E759" s="15"/>
    </row>
    <row r="760" spans="1:6">
      <c r="B760" s="19" t="s">
        <v>1373</v>
      </c>
      <c r="E760" s="15"/>
    </row>
    <row r="761" spans="1:6" ht="16.2">
      <c r="B761" s="8" t="s">
        <v>1374</v>
      </c>
      <c r="E761" s="15"/>
    </row>
    <row r="762" spans="1:6">
      <c r="B762" s="8" t="s">
        <v>1375</v>
      </c>
      <c r="E762" s="15"/>
    </row>
    <row r="763" spans="1:6">
      <c r="B763" s="8" t="s">
        <v>1376</v>
      </c>
      <c r="D763" s="12" t="e">
        <f>($D$758)</f>
        <v>#DIV/0!</v>
      </c>
      <c r="E763" s="15"/>
    </row>
    <row r="764" spans="1:6" ht="16.2">
      <c r="B764" s="8" t="s">
        <v>1377</v>
      </c>
      <c r="D764" s="12" t="e">
        <f>($D$753)</f>
        <v>#VALUE!</v>
      </c>
      <c r="E764" s="15"/>
    </row>
    <row r="765" spans="1:6" ht="16.2">
      <c r="B765" s="8" t="s">
        <v>1378</v>
      </c>
      <c r="D765" s="12">
        <f>($D$725)</f>
        <v>0</v>
      </c>
      <c r="E765" s="15"/>
    </row>
    <row r="766" spans="1:6">
      <c r="B766" s="8" t="s">
        <v>1379</v>
      </c>
      <c r="D766" s="12" t="e">
        <f>(LOG((($D$764)/($D$765)),($D$758)))+1</f>
        <v>#VALUE!</v>
      </c>
      <c r="E766" s="15"/>
    </row>
    <row r="767" spans="1:6">
      <c r="B767" s="82" t="s">
        <v>1380</v>
      </c>
      <c r="D767" s="16"/>
      <c r="E767" s="15"/>
    </row>
    <row r="768" spans="1:6">
      <c r="B768" s="19" t="s">
        <v>1381</v>
      </c>
      <c r="E768" s="15"/>
    </row>
    <row r="769" spans="1:5" ht="16.2">
      <c r="B769" s="8" t="s">
        <v>1377</v>
      </c>
      <c r="D769" s="12" t="e">
        <f>($D$753)</f>
        <v>#VALUE!</v>
      </c>
      <c r="E769" s="15"/>
    </row>
    <row r="770" spans="1:5" ht="16.2">
      <c r="B770" s="8" t="s">
        <v>1378</v>
      </c>
      <c r="D770" s="12">
        <f>($D$725)</f>
        <v>0</v>
      </c>
      <c r="E770" s="15"/>
    </row>
    <row r="771" spans="1:5">
      <c r="B771" s="8" t="s">
        <v>1376</v>
      </c>
      <c r="D771" s="12" t="e">
        <f>($D$758)</f>
        <v>#DIV/0!</v>
      </c>
      <c r="E771" s="15"/>
    </row>
    <row r="772" spans="1:5">
      <c r="B772" s="8" t="s">
        <v>1382</v>
      </c>
      <c r="D772" s="12" t="e">
        <f>($D$766)</f>
        <v>#VALUE!</v>
      </c>
      <c r="E772" s="15"/>
    </row>
    <row r="773" spans="1:5">
      <c r="B773" s="19" t="s">
        <v>1383</v>
      </c>
      <c r="E773" s="15"/>
    </row>
    <row r="774" spans="1:5">
      <c r="B774" s="19" t="s">
        <v>1384</v>
      </c>
      <c r="E774" s="15"/>
    </row>
    <row r="775" spans="1:5" ht="17.399999999999999">
      <c r="B775" s="21" t="s">
        <v>1385</v>
      </c>
      <c r="D775" s="12" t="e">
        <f>($D$769)/($D$771)</f>
        <v>#VALUE!</v>
      </c>
      <c r="E775" s="15"/>
    </row>
    <row r="776" spans="1:5" ht="17.399999999999999">
      <c r="B776" s="21" t="s">
        <v>1386</v>
      </c>
      <c r="D776" s="12" t="e">
        <f>($D$775)/($D$771)</f>
        <v>#VALUE!</v>
      </c>
      <c r="E776" s="15"/>
    </row>
    <row r="777" spans="1:5" ht="17.399999999999999">
      <c r="B777" s="21" t="s">
        <v>1387</v>
      </c>
      <c r="D777" s="12" t="e">
        <f>($D$776)/($D$771)</f>
        <v>#VALUE!</v>
      </c>
      <c r="E777" s="15"/>
    </row>
    <row r="778" spans="1:5" ht="16.2">
      <c r="B778" s="21" t="s">
        <v>1388</v>
      </c>
      <c r="D778" s="12">
        <v>1</v>
      </c>
      <c r="E778" s="15"/>
    </row>
    <row r="779" spans="1:5" ht="17.399999999999999">
      <c r="B779" s="21" t="s">
        <v>1389</v>
      </c>
      <c r="C779" s="39"/>
      <c r="D779" s="12" t="e">
        <f>($D$778)/($D$771)</f>
        <v>#DIV/0!</v>
      </c>
      <c r="E779" s="15"/>
    </row>
    <row r="780" spans="1:5" s="13" customFormat="1" ht="14.4">
      <c r="A780" s="14" t="s">
        <v>553</v>
      </c>
      <c r="B780" s="21" t="s">
        <v>1367</v>
      </c>
      <c r="C780" s="49"/>
      <c r="D780" s="49"/>
      <c r="E780" s="49"/>
    </row>
    <row r="781" spans="1:5">
      <c r="B781" s="21" t="s">
        <v>1368</v>
      </c>
      <c r="D781" s="132" t="s">
        <v>1390</v>
      </c>
      <c r="E781" s="15"/>
    </row>
    <row r="782" spans="1:5">
      <c r="B782" s="19" t="s">
        <v>1391</v>
      </c>
      <c r="D782" s="14"/>
      <c r="E782" s="15"/>
    </row>
    <row r="783" spans="1:5">
      <c r="B783" s="114" t="s">
        <v>1392</v>
      </c>
      <c r="D783" s="12" t="e">
        <f>(1-($D$725))/($D$725)</f>
        <v>#DIV/0!</v>
      </c>
      <c r="E783" s="39" t="s">
        <v>1110</v>
      </c>
    </row>
    <row r="784" spans="1:5">
      <c r="B784" s="19" t="s">
        <v>1393</v>
      </c>
      <c r="E784" s="15"/>
    </row>
    <row r="785" spans="2:5">
      <c r="B785" s="19" t="s">
        <v>1394</v>
      </c>
      <c r="E785" s="15"/>
    </row>
    <row r="786" spans="2:5" ht="16.2">
      <c r="B786" s="21" t="s">
        <v>1395</v>
      </c>
      <c r="E786" s="15"/>
    </row>
    <row r="787" spans="2:5" ht="16.2">
      <c r="B787" s="21" t="s">
        <v>1396</v>
      </c>
      <c r="E787" s="15"/>
    </row>
    <row r="788" spans="2:5">
      <c r="B788" s="21" t="s">
        <v>1324</v>
      </c>
      <c r="E788" s="15"/>
    </row>
    <row r="789" spans="2:5">
      <c r="B789" s="19" t="s">
        <v>1397</v>
      </c>
      <c r="D789" s="12" t="e">
        <f>($D$783)</f>
        <v>#DIV/0!</v>
      </c>
      <c r="E789" s="15"/>
    </row>
    <row r="790" spans="2:5" ht="16.2">
      <c r="B790" s="8" t="s">
        <v>1377</v>
      </c>
      <c r="D790" s="12" t="e">
        <f>($D$753)</f>
        <v>#VALUE!</v>
      </c>
      <c r="E790" s="15"/>
    </row>
    <row r="791" spans="2:5" ht="16.2">
      <c r="B791" s="8" t="s">
        <v>1378</v>
      </c>
      <c r="D791" s="12">
        <f>($D$725)</f>
        <v>0</v>
      </c>
      <c r="E791" s="15"/>
    </row>
    <row r="792" spans="2:5">
      <c r="B792" s="8" t="s">
        <v>1379</v>
      </c>
      <c r="D792" s="12" t="e">
        <f>((($D$790)-1)/(($D$783)*($D$790)))+1</f>
        <v>#VALUE!</v>
      </c>
      <c r="E792" s="15"/>
    </row>
    <row r="793" spans="2:5">
      <c r="B793" s="82" t="s">
        <v>1380</v>
      </c>
      <c r="D793" s="16"/>
      <c r="E793" s="15"/>
    </row>
    <row r="794" spans="2:5">
      <c r="B794" s="19" t="s">
        <v>1381</v>
      </c>
      <c r="E794" s="15"/>
    </row>
    <row r="795" spans="2:5" ht="16.2">
      <c r="B795" s="8" t="s">
        <v>1377</v>
      </c>
      <c r="D795" s="12" t="e">
        <f>($D$790)</f>
        <v>#VALUE!</v>
      </c>
      <c r="E795" s="15"/>
    </row>
    <row r="796" spans="2:5" ht="16.2">
      <c r="B796" s="8" t="s">
        <v>1378</v>
      </c>
      <c r="D796" s="12">
        <f>($D$791)</f>
        <v>0</v>
      </c>
      <c r="E796" s="15"/>
    </row>
    <row r="797" spans="2:5">
      <c r="B797" s="19" t="s">
        <v>1397</v>
      </c>
      <c r="D797" s="12" t="e">
        <f>($D$783)</f>
        <v>#DIV/0!</v>
      </c>
      <c r="E797" s="15"/>
    </row>
    <row r="798" spans="2:5">
      <c r="B798" s="8" t="s">
        <v>1382</v>
      </c>
      <c r="D798" s="12" t="e">
        <f>($D$792)</f>
        <v>#VALUE!</v>
      </c>
      <c r="E798" s="15"/>
    </row>
    <row r="799" spans="2:5">
      <c r="B799" s="19" t="s">
        <v>1383</v>
      </c>
      <c r="E799" s="15"/>
    </row>
    <row r="800" spans="2:5">
      <c r="B800" s="19" t="s">
        <v>1384</v>
      </c>
      <c r="E800" s="15"/>
    </row>
    <row r="801" spans="1:7" ht="16.2">
      <c r="B801" s="21" t="s">
        <v>1398</v>
      </c>
      <c r="D801" s="12" t="e">
        <f>($D$795)/(1+($D$797)*($D$795))</f>
        <v>#VALUE!</v>
      </c>
      <c r="E801" s="15"/>
    </row>
    <row r="802" spans="1:7" ht="16.2">
      <c r="B802" s="21" t="s">
        <v>1399</v>
      </c>
      <c r="D802" s="12" t="e">
        <f>($D$795)/(1+2*($D$797)*($D$795))</f>
        <v>#VALUE!</v>
      </c>
      <c r="E802" s="15"/>
    </row>
    <row r="803" spans="1:7" ht="16.2">
      <c r="B803" s="21" t="s">
        <v>1400</v>
      </c>
      <c r="D803" s="12" t="e">
        <f>($D$795)/(1+3*($D$797)*($D$795))</f>
        <v>#VALUE!</v>
      </c>
      <c r="E803" s="15"/>
    </row>
    <row r="804" spans="1:7">
      <c r="A804" s="14" t="s">
        <v>1401</v>
      </c>
      <c r="B804" s="54" t="s">
        <v>1064</v>
      </c>
      <c r="E804" s="15"/>
    </row>
    <row r="805" spans="1:7" ht="16.2">
      <c r="B805" s="19" t="s">
        <v>1402</v>
      </c>
      <c r="E805" s="15"/>
    </row>
    <row r="806" spans="1:7" ht="16.2">
      <c r="B806" s="7" t="s">
        <v>1403</v>
      </c>
      <c r="C806" s="130"/>
      <c r="D806" s="146" t="s">
        <v>1109</v>
      </c>
      <c r="E806" s="15" t="s">
        <v>1404</v>
      </c>
    </row>
    <row r="807" spans="1:7" ht="16.2">
      <c r="B807" s="7" t="s">
        <v>1405</v>
      </c>
      <c r="C807" s="130"/>
      <c r="D807" s="12" t="e">
        <f>($D$795)</f>
        <v>#VALUE!</v>
      </c>
      <c r="E807" s="15"/>
    </row>
    <row r="808" spans="1:7" ht="16.2">
      <c r="B808" s="7" t="s">
        <v>1406</v>
      </c>
      <c r="C808" s="130"/>
      <c r="D808" s="131" t="e">
        <f>($D$806)*($D$807)</f>
        <v>#VALUE!</v>
      </c>
      <c r="E808" s="15"/>
    </row>
    <row r="809" spans="1:7">
      <c r="B809" s="7"/>
      <c r="C809" s="130"/>
      <c r="D809" s="131"/>
      <c r="E809" s="15"/>
    </row>
    <row r="810" spans="1:7">
      <c r="B810" s="7"/>
      <c r="C810" s="130"/>
      <c r="D810" s="131"/>
      <c r="E810" s="15"/>
    </row>
    <row r="811" spans="1:7">
      <c r="A811" s="14" t="s">
        <v>553</v>
      </c>
      <c r="B811" s="21" t="s">
        <v>1072</v>
      </c>
      <c r="C811" s="16"/>
      <c r="D811" s="16"/>
      <c r="E811" s="6"/>
      <c r="F811" s="6"/>
      <c r="G811" s="12"/>
    </row>
    <row r="812" spans="1:7" ht="27.6">
      <c r="A812" s="14" t="s">
        <v>905</v>
      </c>
      <c r="B812" s="21" t="s">
        <v>1407</v>
      </c>
      <c r="C812" s="16"/>
      <c r="D812" s="39" t="s">
        <v>1408</v>
      </c>
      <c r="E812" s="6"/>
      <c r="F812" s="6"/>
      <c r="G812" s="12"/>
    </row>
    <row r="813" spans="1:7">
      <c r="A813" s="14" t="s">
        <v>909</v>
      </c>
      <c r="B813" s="21" t="s">
        <v>1409</v>
      </c>
      <c r="C813" s="16"/>
      <c r="D813" s="16"/>
      <c r="E813" s="6"/>
      <c r="F813" s="6"/>
      <c r="G813" s="12"/>
    </row>
    <row r="814" spans="1:7">
      <c r="B814" s="8"/>
      <c r="E814" s="15"/>
    </row>
    <row r="821" spans="2:2">
      <c r="B821" s="75"/>
    </row>
    <row r="846" spans="2:2">
      <c r="B846" s="75"/>
    </row>
    <row r="868" spans="2:2">
      <c r="B868" s="75"/>
    </row>
  </sheetData>
  <mergeCells count="10">
    <mergeCell ref="O574:Q574"/>
    <mergeCell ref="B37:B38"/>
    <mergeCell ref="B145:B146"/>
    <mergeCell ref="C155:C156"/>
    <mergeCell ref="D155:D156"/>
    <mergeCell ref="C142:D143"/>
    <mergeCell ref="C37:G37"/>
    <mergeCell ref="E142:G142"/>
    <mergeCell ref="E143:G143"/>
    <mergeCell ref="E155:G15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Q271"/>
  <sheetViews>
    <sheetView tabSelected="1" topLeftCell="BL1" zoomScale="85" zoomScaleNormal="85" workbookViewId="0">
      <selection activeCell="K19" sqref="K19"/>
    </sheetView>
  </sheetViews>
  <sheetFormatPr defaultRowHeight="13.8"/>
  <cols>
    <col min="1" max="1" width="3.69921875" bestFit="1" customWidth="1"/>
    <col min="2" max="2" width="11.19921875" customWidth="1"/>
    <col min="3" max="3" width="19.796875" bestFit="1" customWidth="1"/>
    <col min="4" max="4" width="9.69921875" customWidth="1"/>
    <col min="5" max="5" width="4.69921875" style="399" bestFit="1" customWidth="1"/>
    <col min="6" max="6" width="9.19921875" style="399" bestFit="1" customWidth="1"/>
    <col min="7" max="7" width="6.69921875" bestFit="1" customWidth="1"/>
    <col min="8" max="8" width="11" bestFit="1" customWidth="1"/>
    <col min="9" max="11" width="10.69921875" bestFit="1" customWidth="1"/>
    <col min="12" max="12" width="14.69921875" customWidth="1"/>
    <col min="13" max="13" width="12.8984375" customWidth="1"/>
    <col min="14" max="14" width="21.5" customWidth="1"/>
    <col min="15" max="16" width="10.69921875" bestFit="1" customWidth="1"/>
    <col min="17" max="17" width="6.69921875" bestFit="1" customWidth="1"/>
    <col min="18" max="19" width="7.3984375" bestFit="1" customWidth="1"/>
    <col min="20" max="20" width="11.3984375" bestFit="1" customWidth="1"/>
    <col min="21" max="21" width="11.5" bestFit="1" customWidth="1"/>
    <col min="22" max="22" width="6.796875" bestFit="1" customWidth="1"/>
    <col min="23" max="24" width="5.59765625" bestFit="1" customWidth="1"/>
    <col min="25" max="25" width="6.796875" bestFit="1" customWidth="1"/>
    <col min="26" max="26" width="2.296875" bestFit="1" customWidth="1"/>
    <col min="27" max="27" width="5.796875" bestFit="1" customWidth="1"/>
    <col min="28" max="28" width="1.8984375" bestFit="1" customWidth="1"/>
    <col min="29" max="29" width="3.3984375" bestFit="1" customWidth="1"/>
    <col min="30" max="30" width="2.296875" bestFit="1" customWidth="1"/>
    <col min="31" max="31" width="3.3984375" bestFit="1" customWidth="1"/>
    <col min="32" max="32" width="4.796875" customWidth="1"/>
    <col min="33" max="33" width="2.19921875" bestFit="1" customWidth="1"/>
    <col min="34" max="35" width="11.5" bestFit="1" customWidth="1"/>
    <col min="36" max="36" width="13" bestFit="1" customWidth="1"/>
    <col min="37" max="37" width="13.19921875" customWidth="1"/>
    <col min="38" max="38" width="13" bestFit="1" customWidth="1"/>
    <col min="39" max="39" width="11.8984375" customWidth="1"/>
    <col min="40" max="40" width="20.69921875" bestFit="1" customWidth="1"/>
    <col min="41" max="41" width="9.5" bestFit="1" customWidth="1"/>
    <col min="42" max="42" width="8.3984375" bestFit="1" customWidth="1"/>
    <col min="43" max="43" width="24" bestFit="1" customWidth="1"/>
    <col min="44" max="44" width="6.19921875" bestFit="1" customWidth="1"/>
    <col min="45" max="45" width="6.8984375" bestFit="1" customWidth="1"/>
    <col min="46" max="48" width="4.69921875" bestFit="1" customWidth="1"/>
    <col min="49" max="49" width="11.296875" customWidth="1"/>
    <col min="50" max="51" width="10.69921875" bestFit="1" customWidth="1"/>
    <col min="53" max="53" width="20.3984375" bestFit="1" customWidth="1"/>
    <col min="54" max="54" width="14.296875" bestFit="1" customWidth="1"/>
    <col min="55" max="55" width="12.296875" bestFit="1" customWidth="1"/>
    <col min="56" max="56" width="10.09765625" bestFit="1" customWidth="1"/>
    <col min="57" max="57" width="12.09765625" bestFit="1" customWidth="1"/>
    <col min="58" max="58" width="12.796875" bestFit="1" customWidth="1"/>
    <col min="59" max="59" width="17.796875" bestFit="1" customWidth="1"/>
    <col min="60" max="60" width="7.8984375" bestFit="1" customWidth="1"/>
    <col min="61" max="61" width="13.59765625" bestFit="1" customWidth="1"/>
    <col min="62" max="62" width="9.69921875" bestFit="1" customWidth="1"/>
    <col min="63" max="63" width="7.296875" bestFit="1" customWidth="1"/>
    <col min="64" max="64" width="6.19921875" bestFit="1" customWidth="1"/>
    <col min="65" max="66" width="9.09765625" bestFit="1" customWidth="1"/>
    <col min="67" max="67" width="7.8984375" bestFit="1" customWidth="1"/>
    <col min="68" max="68" width="13.796875" bestFit="1" customWidth="1"/>
    <col min="69" max="69" width="9.69921875" bestFit="1" customWidth="1"/>
    <col min="70" max="70" width="7.69921875" bestFit="1" customWidth="1"/>
    <col min="71" max="71" width="9.8984375" bestFit="1" customWidth="1"/>
    <col min="72" max="72" width="4.8984375" bestFit="1" customWidth="1"/>
    <col min="73" max="73" width="5.8984375" bestFit="1" customWidth="1"/>
    <col min="74" max="74" width="6.296875" customWidth="1"/>
    <col min="75" max="76" width="5.59765625" bestFit="1" customWidth="1"/>
    <col min="77" max="77" width="9.09765625" bestFit="1" customWidth="1"/>
    <col min="78" max="78" width="8.796875" bestFit="1" customWidth="1"/>
    <col min="79" max="79" width="7.69921875" bestFit="1" customWidth="1"/>
    <col min="80" max="80" width="7.59765625" bestFit="1" customWidth="1"/>
    <col min="81" max="81" width="10.796875" style="399" customWidth="1"/>
    <col min="83" max="83" width="2.09765625" bestFit="1" customWidth="1"/>
    <col min="84" max="108" width="3.19921875" bestFit="1" customWidth="1"/>
    <col min="110" max="131" width="3.19921875" bestFit="1" customWidth="1"/>
    <col min="132" max="132" width="1.8984375" bestFit="1" customWidth="1"/>
    <col min="133" max="142" width="3.19921875" bestFit="1" customWidth="1"/>
    <col min="143" max="143" width="2.09765625" bestFit="1" customWidth="1"/>
    <col min="144" max="147" width="3.19921875" bestFit="1" customWidth="1"/>
  </cols>
  <sheetData>
    <row r="1" spans="1:147" s="318" customFormat="1">
      <c r="A1" s="623" t="s">
        <v>232</v>
      </c>
      <c r="B1" s="623"/>
      <c r="C1" s="623"/>
      <c r="D1" s="623"/>
      <c r="E1" s="623"/>
      <c r="F1" s="623"/>
      <c r="G1" s="623"/>
      <c r="H1" s="623"/>
      <c r="I1" s="623"/>
      <c r="J1" s="623"/>
      <c r="K1" s="623"/>
      <c r="L1" s="623"/>
      <c r="M1" s="623"/>
      <c r="N1" s="623"/>
      <c r="O1" s="623"/>
      <c r="P1" s="623"/>
      <c r="Q1" s="623"/>
      <c r="R1" s="623"/>
      <c r="S1" s="623"/>
      <c r="T1" s="623"/>
      <c r="U1" s="623"/>
      <c r="V1" s="623"/>
      <c r="W1" s="623"/>
      <c r="X1" s="623"/>
      <c r="Y1" s="623"/>
      <c r="Z1" s="623"/>
      <c r="AA1" s="623"/>
      <c r="AB1" s="623"/>
      <c r="AC1" s="623"/>
      <c r="AD1" s="623"/>
      <c r="AE1" s="623"/>
      <c r="AF1" s="623"/>
      <c r="AG1" s="623"/>
      <c r="AH1" s="623"/>
      <c r="AI1" s="623"/>
      <c r="AJ1" s="623"/>
      <c r="AK1" s="623"/>
      <c r="AL1" s="623"/>
      <c r="AM1" s="623"/>
      <c r="AN1" s="623"/>
      <c r="AO1" s="623"/>
      <c r="AP1" s="623"/>
      <c r="AQ1" s="623"/>
      <c r="AR1" s="623"/>
      <c r="AS1" s="623"/>
      <c r="AT1" s="623"/>
      <c r="AU1" s="623"/>
      <c r="AV1" s="623"/>
      <c r="AW1" s="623"/>
      <c r="AX1" s="623"/>
      <c r="AY1" s="623"/>
      <c r="AZ1" s="623"/>
      <c r="BA1" s="623"/>
      <c r="BB1" s="623"/>
      <c r="BC1" s="623"/>
      <c r="BD1" s="623"/>
      <c r="BE1" s="623"/>
      <c r="BF1" s="623"/>
      <c r="BG1" s="623"/>
      <c r="BH1" s="623"/>
      <c r="BI1" s="623"/>
      <c r="BJ1" s="623"/>
      <c r="BK1" s="623"/>
      <c r="BL1" s="623"/>
      <c r="BM1" s="623"/>
      <c r="BN1" s="623"/>
      <c r="BO1" s="623"/>
      <c r="BP1" s="623"/>
      <c r="BQ1" s="623"/>
      <c r="BR1" s="623"/>
      <c r="BS1" s="623"/>
      <c r="BT1" s="623"/>
      <c r="BU1" s="623"/>
      <c r="BV1" s="623"/>
      <c r="BW1" s="623"/>
      <c r="BX1" s="623"/>
      <c r="BY1" s="623"/>
      <c r="BZ1" s="623"/>
      <c r="CA1" s="623"/>
      <c r="CB1" s="623"/>
      <c r="CC1" s="1"/>
    </row>
    <row r="2" spans="1:147" s="318" customFormat="1">
      <c r="A2" s="319"/>
      <c r="B2" s="624" t="s">
        <v>233</v>
      </c>
      <c r="C2" s="624"/>
      <c r="D2" s="624"/>
      <c r="E2" s="624"/>
      <c r="F2" s="624"/>
      <c r="G2" s="624"/>
      <c r="H2" s="624"/>
      <c r="I2" s="624"/>
      <c r="J2" s="624"/>
      <c r="K2" s="624"/>
      <c r="L2" s="624"/>
      <c r="M2" s="624"/>
      <c r="N2" s="624"/>
      <c r="O2" s="624"/>
      <c r="P2" s="624"/>
      <c r="Q2" s="624"/>
      <c r="R2" s="624"/>
      <c r="S2" s="624"/>
      <c r="T2" s="624"/>
      <c r="U2" s="624"/>
      <c r="V2" s="624"/>
      <c r="W2" s="624"/>
      <c r="X2" s="624"/>
      <c r="Y2" s="624"/>
      <c r="Z2" s="624"/>
      <c r="AA2" s="624"/>
      <c r="AB2" s="624"/>
      <c r="AC2" s="624"/>
      <c r="AD2" s="624"/>
      <c r="AE2" s="624"/>
      <c r="AF2" s="624"/>
      <c r="AG2" s="624"/>
      <c r="AH2" s="624"/>
      <c r="AI2" s="624"/>
      <c r="AJ2" s="624"/>
      <c r="AK2" s="624"/>
      <c r="AL2" s="624"/>
      <c r="AM2" s="624"/>
      <c r="AN2" s="624"/>
      <c r="AO2" s="624"/>
      <c r="AP2" s="624"/>
      <c r="AQ2" s="624"/>
      <c r="AR2" s="624"/>
      <c r="AS2" s="624"/>
      <c r="AT2" s="624"/>
      <c r="AU2" s="624"/>
      <c r="AV2" s="624"/>
      <c r="AW2" s="624"/>
      <c r="AX2" s="624"/>
      <c r="AY2" s="624"/>
      <c r="AZ2" s="624"/>
      <c r="BA2" s="624"/>
      <c r="BB2" s="624"/>
      <c r="BC2" s="624"/>
      <c r="BD2" s="624"/>
      <c r="BE2" s="624"/>
      <c r="BF2" s="624"/>
      <c r="BG2" s="624"/>
      <c r="BH2" s="624"/>
      <c r="BI2" s="624"/>
      <c r="BJ2" s="624"/>
      <c r="BK2" s="624"/>
      <c r="BL2" s="624"/>
      <c r="BM2" s="624"/>
      <c r="BN2" s="624"/>
      <c r="BO2" s="624"/>
      <c r="BP2" s="624"/>
      <c r="BQ2" s="624"/>
      <c r="BR2" s="624"/>
      <c r="BS2" s="624"/>
      <c r="BT2" s="624"/>
      <c r="BU2" s="624"/>
      <c r="BV2" s="624"/>
      <c r="BW2" s="624"/>
      <c r="BX2" s="624"/>
      <c r="BY2" s="624"/>
      <c r="BZ2" s="624"/>
      <c r="CA2" s="624"/>
      <c r="CB2" s="624"/>
      <c r="CC2" s="1"/>
    </row>
    <row r="3" spans="1:147" s="318" customFormat="1">
      <c r="A3" s="319"/>
      <c r="B3" s="624" t="s">
        <v>2157</v>
      </c>
      <c r="C3" s="624"/>
      <c r="D3" s="624"/>
      <c r="E3" s="624"/>
      <c r="F3" s="624"/>
      <c r="G3" s="624"/>
      <c r="H3" s="624"/>
      <c r="I3" s="624"/>
      <c r="J3" s="624"/>
      <c r="K3" s="624"/>
      <c r="L3" s="624"/>
      <c r="M3" s="624"/>
      <c r="N3" s="624"/>
      <c r="O3" s="624"/>
      <c r="P3" s="624"/>
      <c r="Q3" s="624"/>
      <c r="R3" s="624"/>
      <c r="S3" s="624"/>
      <c r="T3" s="624"/>
      <c r="U3" s="624"/>
      <c r="V3" s="624"/>
      <c r="W3" s="624"/>
      <c r="X3" s="624"/>
      <c r="Y3" s="624"/>
      <c r="Z3" s="624"/>
      <c r="AA3" s="624"/>
      <c r="AB3" s="624"/>
      <c r="AC3" s="624"/>
      <c r="AD3" s="624"/>
      <c r="AE3" s="624"/>
      <c r="AF3" s="624"/>
      <c r="AG3" s="624"/>
      <c r="AH3" s="624"/>
      <c r="AI3" s="624"/>
      <c r="AJ3" s="624"/>
      <c r="AK3" s="624"/>
      <c r="AL3" s="624"/>
      <c r="AM3" s="624"/>
      <c r="AN3" s="624"/>
      <c r="AO3" s="624"/>
      <c r="AP3" s="624"/>
      <c r="AQ3" s="624"/>
      <c r="AR3" s="624"/>
      <c r="AS3" s="624"/>
      <c r="AT3" s="624"/>
      <c r="AU3" s="624"/>
      <c r="AV3" s="624"/>
      <c r="AW3" s="624"/>
      <c r="AX3" s="624"/>
      <c r="AY3" s="624"/>
      <c r="AZ3" s="624"/>
      <c r="BA3" s="624"/>
      <c r="BB3" s="624"/>
      <c r="BC3" s="624"/>
      <c r="BD3" s="624"/>
      <c r="BE3" s="624"/>
      <c r="BF3" s="624"/>
      <c r="BG3" s="624"/>
      <c r="BH3" s="624"/>
      <c r="BI3" s="624"/>
      <c r="BJ3" s="624"/>
      <c r="BK3" s="624"/>
      <c r="BL3" s="624"/>
      <c r="BM3" s="624"/>
      <c r="BN3" s="624"/>
      <c r="BO3" s="624"/>
      <c r="BP3" s="624"/>
      <c r="BQ3" s="624"/>
      <c r="BR3" s="624"/>
      <c r="BS3" s="624"/>
      <c r="BT3" s="624"/>
      <c r="BU3" s="624"/>
      <c r="BV3" s="624"/>
      <c r="BW3" s="624"/>
      <c r="BX3" s="624"/>
      <c r="BY3" s="624"/>
      <c r="BZ3" s="624"/>
      <c r="CA3" s="624"/>
      <c r="CB3" s="624"/>
      <c r="CC3" s="1"/>
    </row>
    <row r="4" spans="1:147" s="318" customFormat="1">
      <c r="A4" s="563" t="s">
        <v>2330</v>
      </c>
      <c r="B4" s="563"/>
      <c r="C4" s="563"/>
      <c r="D4" s="563"/>
      <c r="E4" s="563"/>
      <c r="F4" s="563"/>
      <c r="G4" s="563"/>
      <c r="H4" s="563"/>
      <c r="I4" s="563"/>
      <c r="J4" s="563"/>
      <c r="K4" s="563"/>
      <c r="L4" s="563"/>
      <c r="M4" s="563"/>
      <c r="N4" s="563"/>
      <c r="O4" s="563"/>
      <c r="P4" s="563"/>
      <c r="Q4" s="563"/>
      <c r="R4" s="563"/>
      <c r="S4" s="563"/>
      <c r="T4" s="563"/>
      <c r="U4" s="563"/>
      <c r="V4" s="563"/>
      <c r="W4" s="563"/>
      <c r="X4" s="563"/>
      <c r="Y4" s="563"/>
      <c r="Z4" s="563"/>
      <c r="AA4" s="563"/>
      <c r="AB4" s="563"/>
      <c r="AC4" s="563"/>
      <c r="AD4" s="563"/>
      <c r="AE4" s="563"/>
      <c r="AF4" s="563"/>
      <c r="AG4" s="563"/>
      <c r="AH4" s="563"/>
      <c r="AI4" s="563"/>
      <c r="AJ4" s="563"/>
      <c r="AK4" s="563"/>
      <c r="AL4" s="563"/>
      <c r="AM4" s="563"/>
      <c r="AN4" s="563"/>
      <c r="AO4" s="563"/>
      <c r="AP4" s="563"/>
      <c r="AQ4" s="563"/>
      <c r="AR4" s="563"/>
      <c r="AS4" s="563"/>
      <c r="AT4" s="563"/>
      <c r="AU4" s="563"/>
      <c r="AV4" s="563"/>
      <c r="AW4" s="563"/>
      <c r="AX4" s="563"/>
      <c r="AY4" s="563"/>
      <c r="AZ4" s="563"/>
      <c r="BA4" s="563"/>
      <c r="BB4" s="563"/>
      <c r="BC4" s="563"/>
      <c r="BD4" s="563"/>
      <c r="BE4" s="563"/>
      <c r="BF4" s="563"/>
      <c r="BG4" s="563"/>
      <c r="BH4" s="563"/>
      <c r="BI4" s="563"/>
      <c r="BJ4" s="563"/>
      <c r="BK4" s="563"/>
      <c r="BL4" s="563"/>
      <c r="BM4" s="563"/>
      <c r="BN4" s="563"/>
      <c r="BO4" s="563"/>
      <c r="BP4" s="563"/>
      <c r="BQ4" s="563"/>
      <c r="BR4" s="563"/>
      <c r="BS4" s="563"/>
      <c r="BT4" s="563"/>
      <c r="BU4" s="563"/>
      <c r="BV4" s="563"/>
      <c r="BW4" s="563"/>
      <c r="BX4" s="563"/>
      <c r="BY4" s="563"/>
      <c r="BZ4" s="563"/>
      <c r="CA4" s="563"/>
      <c r="CB4" s="563"/>
      <c r="CC4" s="1"/>
    </row>
    <row r="5" spans="1:147" s="318" customFormat="1">
      <c r="A5" s="565" t="s">
        <v>236</v>
      </c>
      <c r="B5" s="565"/>
      <c r="C5" s="565"/>
      <c r="D5" s="624" t="s">
        <v>2158</v>
      </c>
      <c r="E5" s="624"/>
      <c r="F5" s="624"/>
      <c r="G5" s="624"/>
      <c r="H5" s="624"/>
      <c r="I5" s="624"/>
      <c r="J5" s="624"/>
      <c r="K5" s="624"/>
      <c r="L5" s="624"/>
      <c r="M5" s="624"/>
      <c r="N5" s="624"/>
      <c r="O5" s="624"/>
      <c r="P5" s="624"/>
      <c r="Q5" s="624"/>
      <c r="R5" s="624"/>
      <c r="S5" s="624"/>
      <c r="T5" s="624"/>
      <c r="U5" s="624"/>
      <c r="V5" s="624"/>
      <c r="W5" s="624"/>
      <c r="X5" s="624"/>
      <c r="Y5" s="624"/>
      <c r="Z5" s="624"/>
      <c r="AA5" s="624"/>
      <c r="AB5" s="624"/>
      <c r="AC5" s="624"/>
      <c r="AD5" s="624"/>
      <c r="AE5" s="624"/>
      <c r="AF5" s="624"/>
      <c r="AG5" s="624"/>
      <c r="AH5" s="624"/>
      <c r="AI5" s="624"/>
      <c r="AJ5" s="624"/>
      <c r="AK5" s="624"/>
      <c r="AL5" s="624"/>
      <c r="AM5" s="624"/>
      <c r="AN5" s="624"/>
      <c r="AO5" s="624"/>
      <c r="AP5" s="624"/>
      <c r="AQ5" s="624"/>
      <c r="AR5" s="624"/>
      <c r="AS5" s="624"/>
      <c r="AT5" s="624"/>
      <c r="AU5" s="624"/>
      <c r="AV5" s="624"/>
      <c r="AW5" s="624"/>
      <c r="AX5" s="624"/>
      <c r="AY5" s="624"/>
      <c r="AZ5" s="624"/>
      <c r="BA5" s="624"/>
      <c r="BB5" s="624"/>
      <c r="BC5" s="624"/>
      <c r="BD5" s="624"/>
      <c r="BE5" s="624"/>
      <c r="BF5" s="624"/>
      <c r="BG5" s="624"/>
      <c r="BH5" s="624"/>
      <c r="BI5" s="624"/>
      <c r="BJ5" s="624"/>
      <c r="BK5" s="624"/>
      <c r="BL5" s="624"/>
      <c r="BM5" s="624"/>
      <c r="BN5" s="624"/>
      <c r="BO5" s="624"/>
      <c r="BP5" s="624"/>
      <c r="BQ5" s="624"/>
      <c r="BR5" s="624"/>
      <c r="BS5" s="624"/>
      <c r="BT5" s="624"/>
      <c r="BU5" s="624"/>
      <c r="BV5" s="624"/>
      <c r="BW5" s="624"/>
      <c r="BX5" s="624"/>
      <c r="BY5" s="624"/>
      <c r="BZ5" s="624"/>
      <c r="CA5" s="624"/>
      <c r="CB5" s="624"/>
      <c r="CC5" s="1"/>
    </row>
    <row r="6" spans="1:147" s="318" customFormat="1" ht="14.4">
      <c r="A6" s="628" t="s">
        <v>2159</v>
      </c>
      <c r="B6" s="628"/>
      <c r="C6" s="628"/>
      <c r="D6" s="628"/>
      <c r="E6" s="628"/>
      <c r="F6" s="628"/>
      <c r="G6" s="628"/>
      <c r="H6" s="628"/>
      <c r="I6" s="628"/>
      <c r="J6" s="628"/>
      <c r="K6" s="628"/>
      <c r="L6" s="628"/>
      <c r="M6" s="628"/>
      <c r="N6" s="628"/>
      <c r="O6" s="628"/>
      <c r="P6" s="628"/>
      <c r="Q6" s="628"/>
      <c r="R6" s="628"/>
      <c r="S6" s="628"/>
      <c r="T6" s="628"/>
      <c r="U6" s="628"/>
      <c r="V6" s="628"/>
      <c r="W6" s="628"/>
      <c r="X6" s="628"/>
      <c r="Y6" s="628"/>
      <c r="Z6" s="628"/>
      <c r="AA6" s="628"/>
      <c r="AB6" s="628"/>
      <c r="AC6" s="628"/>
      <c r="AD6" s="628"/>
      <c r="AE6" s="628"/>
      <c r="AF6" s="628"/>
      <c r="AG6" s="628"/>
      <c r="AH6" s="628"/>
      <c r="AI6" s="628"/>
      <c r="AJ6" s="628"/>
      <c r="AK6" s="628"/>
      <c r="AL6" s="628"/>
      <c r="AM6" s="628"/>
      <c r="AN6" s="628"/>
      <c r="AO6" s="628"/>
      <c r="AP6" s="628"/>
      <c r="AQ6" s="628"/>
      <c r="AR6" s="628"/>
      <c r="AS6" s="628"/>
      <c r="AT6" s="628"/>
      <c r="AU6" s="628"/>
      <c r="AV6" s="628"/>
      <c r="AW6" s="628"/>
      <c r="AX6" s="628"/>
      <c r="AY6" s="628"/>
      <c r="AZ6" s="628"/>
      <c r="BA6" s="628"/>
      <c r="BB6" s="628"/>
      <c r="BC6" s="628"/>
      <c r="BD6" s="628"/>
      <c r="BE6" s="628"/>
      <c r="BF6" s="628"/>
      <c r="BG6" s="628"/>
      <c r="BH6" s="628"/>
      <c r="BI6" s="628"/>
      <c r="BJ6" s="628"/>
      <c r="BK6" s="628"/>
      <c r="BL6" s="628"/>
      <c r="BM6" s="628"/>
      <c r="BN6" s="628"/>
      <c r="BO6" s="628"/>
      <c r="BP6" s="628"/>
      <c r="BQ6" s="628"/>
      <c r="BR6" s="628"/>
      <c r="BS6" s="628"/>
      <c r="BT6" s="628"/>
      <c r="BU6" s="628"/>
      <c r="BV6" s="628"/>
      <c r="BW6" s="628"/>
      <c r="BX6" s="628"/>
      <c r="BY6" s="628"/>
      <c r="BZ6" s="628"/>
      <c r="CA6" s="628"/>
      <c r="CB6" s="628"/>
      <c r="CC6" s="1"/>
    </row>
    <row r="7" spans="1:147" s="320" customFormat="1" ht="30" customHeight="1">
      <c r="A7" s="568" t="s">
        <v>239</v>
      </c>
      <c r="B7" s="568" t="s">
        <v>240</v>
      </c>
      <c r="C7" s="617" t="s">
        <v>241</v>
      </c>
      <c r="D7" s="617"/>
      <c r="E7" s="569" t="s">
        <v>2160</v>
      </c>
      <c r="F7" s="630"/>
      <c r="G7" s="630"/>
      <c r="H7" s="570"/>
      <c r="I7" s="568" t="s">
        <v>2161</v>
      </c>
      <c r="J7" s="568"/>
      <c r="K7" s="568"/>
      <c r="L7" s="568"/>
      <c r="M7" s="568"/>
      <c r="N7" s="568"/>
      <c r="O7" s="568"/>
      <c r="P7" s="568"/>
      <c r="Q7" s="568"/>
      <c r="R7" s="568"/>
      <c r="S7" s="568"/>
      <c r="T7" s="568"/>
      <c r="U7" s="568"/>
      <c r="V7" s="568"/>
      <c r="W7" s="568"/>
      <c r="X7" s="568"/>
      <c r="Y7" s="568"/>
      <c r="Z7" s="568"/>
      <c r="AA7" s="568"/>
      <c r="AB7" s="568"/>
      <c r="AC7" s="568"/>
      <c r="AD7" s="568"/>
      <c r="AE7" s="568"/>
      <c r="AF7" s="568"/>
      <c r="AG7" s="568"/>
      <c r="AH7" s="568"/>
      <c r="AI7" s="568"/>
      <c r="AJ7" s="568"/>
      <c r="AK7" s="568"/>
      <c r="AL7" s="568"/>
      <c r="AM7" s="568"/>
      <c r="AN7" s="631" t="s">
        <v>2162</v>
      </c>
      <c r="AO7" s="632"/>
      <c r="AP7" s="632"/>
      <c r="AQ7" s="632"/>
      <c r="AR7" s="632"/>
      <c r="AS7" s="632"/>
      <c r="AT7" s="632"/>
      <c r="AU7" s="632"/>
      <c r="AV7" s="632"/>
      <c r="AW7" s="632"/>
      <c r="AX7" s="633"/>
      <c r="AY7" s="616" t="s">
        <v>2163</v>
      </c>
      <c r="AZ7" s="593"/>
      <c r="BA7" s="568" t="s">
        <v>2164</v>
      </c>
      <c r="BB7" s="568"/>
      <c r="BC7" s="568"/>
      <c r="BD7" s="568"/>
      <c r="BE7" s="568"/>
      <c r="BF7" s="568"/>
      <c r="BG7" s="568"/>
      <c r="BH7" s="568"/>
      <c r="BI7" s="568"/>
      <c r="BJ7" s="568"/>
      <c r="BK7" s="568"/>
      <c r="BL7" s="568"/>
      <c r="BM7" s="568"/>
      <c r="BN7" s="568"/>
      <c r="BO7" s="619" t="s">
        <v>2165</v>
      </c>
      <c r="BP7" s="619"/>
      <c r="BQ7" s="619"/>
      <c r="BR7" s="619"/>
      <c r="BS7" s="619"/>
      <c r="BT7" s="619"/>
      <c r="BU7" s="619"/>
      <c r="BV7" s="619"/>
      <c r="BW7" s="568" t="s">
        <v>2166</v>
      </c>
      <c r="BX7" s="568"/>
      <c r="BY7" s="568"/>
      <c r="BZ7" s="568"/>
      <c r="CA7" s="568"/>
      <c r="CB7" s="568"/>
      <c r="CC7" s="400" t="s">
        <v>2329</v>
      </c>
      <c r="CD7" s="319"/>
      <c r="CZ7" s="227"/>
      <c r="DA7" s="227"/>
      <c r="DB7" s="227"/>
      <c r="DC7" s="227"/>
      <c r="DD7" s="227"/>
    </row>
    <row r="8" spans="1:147" s="320" customFormat="1" ht="14.4" hidden="1" customHeight="1">
      <c r="A8" s="568"/>
      <c r="B8" s="568"/>
      <c r="C8" s="624"/>
      <c r="D8" s="624"/>
      <c r="E8" s="469"/>
      <c r="F8" s="319"/>
      <c r="G8" s="321"/>
      <c r="H8" s="322"/>
      <c r="I8" s="634" t="s">
        <v>2167</v>
      </c>
      <c r="J8" s="572"/>
      <c r="K8" s="635" t="s">
        <v>2168</v>
      </c>
      <c r="L8" s="558"/>
      <c r="M8" s="558"/>
      <c r="N8" s="638"/>
      <c r="O8" s="639"/>
      <c r="P8" s="639"/>
      <c r="Q8" s="639"/>
      <c r="R8" s="639"/>
      <c r="S8" s="639"/>
      <c r="T8" s="639"/>
      <c r="U8" s="639"/>
      <c r="V8" s="639"/>
      <c r="W8" s="639"/>
      <c r="X8" s="639"/>
      <c r="Y8" s="639"/>
      <c r="Z8" s="639"/>
      <c r="AA8" s="639"/>
      <c r="AB8" s="639"/>
      <c r="AC8" s="639"/>
      <c r="AD8" s="639"/>
      <c r="AE8" s="639"/>
      <c r="AF8" s="639"/>
      <c r="AG8" s="639"/>
      <c r="AH8" s="639"/>
      <c r="AI8" s="639"/>
      <c r="AJ8" s="639"/>
      <c r="AK8" s="639"/>
      <c r="AL8" s="639"/>
      <c r="AM8" s="639"/>
      <c r="AN8" s="323"/>
      <c r="AO8" s="323"/>
      <c r="AP8" s="324"/>
      <c r="AQ8" s="325"/>
      <c r="AR8" s="325"/>
      <c r="AS8" s="325"/>
      <c r="AT8" s="325"/>
      <c r="AU8" s="630"/>
      <c r="AV8" s="640"/>
      <c r="AW8" s="631"/>
      <c r="AX8" s="633"/>
      <c r="AY8" s="616"/>
      <c r="AZ8" s="593"/>
      <c r="BA8" s="326"/>
      <c r="BB8" s="327"/>
      <c r="BC8" s="327"/>
      <c r="BD8" s="327"/>
      <c r="BE8" s="328"/>
      <c r="BF8" s="328"/>
      <c r="BG8" s="611" t="s">
        <v>2169</v>
      </c>
      <c r="BH8" s="612"/>
      <c r="BI8" s="613"/>
      <c r="BJ8" s="614" t="s">
        <v>2170</v>
      </c>
      <c r="BK8" s="240"/>
      <c r="BL8" s="240"/>
      <c r="BM8" s="240"/>
      <c r="BN8" s="240"/>
      <c r="BO8" s="616" t="s">
        <v>2171</v>
      </c>
      <c r="BP8" s="617"/>
      <c r="BQ8" s="618" t="s">
        <v>2172</v>
      </c>
      <c r="BR8" s="619"/>
      <c r="BS8" s="619"/>
      <c r="BT8" s="619"/>
      <c r="BU8" s="619"/>
      <c r="BV8" s="619"/>
      <c r="BW8" s="319"/>
      <c r="BX8" s="319"/>
      <c r="BY8" s="578" t="s">
        <v>2173</v>
      </c>
      <c r="BZ8" s="578" t="s">
        <v>2174</v>
      </c>
      <c r="CA8" s="578" t="s">
        <v>2175</v>
      </c>
      <c r="CB8" s="578" t="s">
        <v>2176</v>
      </c>
      <c r="CC8" s="401"/>
      <c r="CD8" s="319"/>
      <c r="CZ8" s="329"/>
      <c r="DA8" s="329"/>
      <c r="DB8" s="329"/>
      <c r="DC8" s="329"/>
      <c r="DD8" s="329"/>
    </row>
    <row r="9" spans="1:147" s="320" customFormat="1" ht="16.2" customHeight="1">
      <c r="A9" s="568"/>
      <c r="B9" s="568"/>
      <c r="C9" s="624"/>
      <c r="D9" s="624"/>
      <c r="E9" s="567" t="s">
        <v>2177</v>
      </c>
      <c r="F9" s="567" t="s">
        <v>2178</v>
      </c>
      <c r="G9" s="568" t="s">
        <v>2179</v>
      </c>
      <c r="H9" s="568"/>
      <c r="I9" s="569" t="s">
        <v>2180</v>
      </c>
      <c r="J9" s="570"/>
      <c r="K9" s="635"/>
      <c r="L9" s="558"/>
      <c r="M9" s="558"/>
      <c r="N9" s="573" t="s">
        <v>2181</v>
      </c>
      <c r="O9" s="573"/>
      <c r="P9" s="573"/>
      <c r="Q9" s="573"/>
      <c r="R9" s="573"/>
      <c r="S9" s="573"/>
      <c r="T9" s="573"/>
      <c r="U9" s="573"/>
      <c r="V9" s="573"/>
      <c r="W9" s="573"/>
      <c r="X9" s="573"/>
      <c r="Y9" s="573"/>
      <c r="Z9" s="573"/>
      <c r="AA9" s="573"/>
      <c r="AB9" s="573"/>
      <c r="AC9" s="573"/>
      <c r="AD9" s="573"/>
      <c r="AE9" s="573"/>
      <c r="AF9" s="573"/>
      <c r="AG9" s="573"/>
      <c r="AH9" s="573"/>
      <c r="AI9" s="573"/>
      <c r="AJ9" s="573"/>
      <c r="AK9" s="573"/>
      <c r="AL9" s="573"/>
      <c r="AM9" s="573"/>
      <c r="AN9" s="607" t="s">
        <v>2182</v>
      </c>
      <c r="AO9" s="608"/>
      <c r="AP9" s="589" t="s">
        <v>2183</v>
      </c>
      <c r="AQ9" s="590"/>
      <c r="AR9" s="590"/>
      <c r="AS9" s="590"/>
      <c r="AT9" s="590"/>
      <c r="AU9" s="590"/>
      <c r="AV9" s="590"/>
      <c r="AW9" s="590"/>
      <c r="AX9" s="591"/>
      <c r="AY9" s="592" t="s">
        <v>2184</v>
      </c>
      <c r="AZ9" s="593"/>
      <c r="BA9" s="330" t="s">
        <v>2185</v>
      </c>
      <c r="BB9" s="331" t="s">
        <v>2186</v>
      </c>
      <c r="BC9" s="331" t="s">
        <v>2187</v>
      </c>
      <c r="BD9" s="594" t="s">
        <v>2188</v>
      </c>
      <c r="BE9" s="595"/>
      <c r="BF9" s="332" t="s">
        <v>2189</v>
      </c>
      <c r="BG9" s="596" t="s">
        <v>2190</v>
      </c>
      <c r="BH9" s="597"/>
      <c r="BI9" s="598"/>
      <c r="BJ9" s="615"/>
      <c r="BK9" s="599" t="s">
        <v>2191</v>
      </c>
      <c r="BL9" s="599"/>
      <c r="BM9" s="599"/>
      <c r="BN9" s="599"/>
      <c r="BO9" s="568" t="s">
        <v>2171</v>
      </c>
      <c r="BP9" s="568"/>
      <c r="BQ9" s="621" t="s">
        <v>2172</v>
      </c>
      <c r="BR9" s="619"/>
      <c r="BS9" s="619"/>
      <c r="BT9" s="619"/>
      <c r="BU9" s="619"/>
      <c r="BV9" s="619"/>
      <c r="BW9" s="622" t="str">
        <f>$AJ11</f>
        <v>[W]
(mm)</v>
      </c>
      <c r="BX9" s="622" t="str">
        <f>$AA11</f>
        <v>205
(mm)</v>
      </c>
      <c r="BY9" s="567"/>
      <c r="BZ9" s="567"/>
      <c r="CA9" s="567"/>
      <c r="CB9" s="567"/>
      <c r="CC9" s="561"/>
      <c r="CD9" s="319"/>
      <c r="CZ9" s="329"/>
      <c r="DA9" s="329"/>
      <c r="DB9" s="329"/>
      <c r="DC9" s="329"/>
      <c r="DD9" s="329"/>
    </row>
    <row r="10" spans="1:147" s="320" customFormat="1" ht="14.4" customHeight="1">
      <c r="A10" s="568"/>
      <c r="B10" s="568"/>
      <c r="C10" s="624"/>
      <c r="D10" s="624"/>
      <c r="E10" s="567"/>
      <c r="F10" s="567"/>
      <c r="G10" s="574" t="s">
        <v>2192</v>
      </c>
      <c r="H10" s="574" t="s">
        <v>2193</v>
      </c>
      <c r="I10" s="571"/>
      <c r="J10" s="572"/>
      <c r="K10" s="636"/>
      <c r="L10" s="637"/>
      <c r="M10" s="637"/>
      <c r="N10" s="575" t="s">
        <v>2194</v>
      </c>
      <c r="O10" s="577" t="s">
        <v>2195</v>
      </c>
      <c r="P10" s="577" t="s">
        <v>2196</v>
      </c>
      <c r="Q10" s="579" t="s">
        <v>2197</v>
      </c>
      <c r="R10" s="580"/>
      <c r="S10" s="580"/>
      <c r="T10" s="580"/>
      <c r="U10" s="580"/>
      <c r="V10" s="580"/>
      <c r="W10" s="580"/>
      <c r="X10" s="580"/>
      <c r="Y10" s="580"/>
      <c r="Z10" s="580"/>
      <c r="AA10" s="580"/>
      <c r="AB10" s="580"/>
      <c r="AC10" s="580"/>
      <c r="AD10" s="580"/>
      <c r="AE10" s="580"/>
      <c r="AF10" s="580"/>
      <c r="AG10" s="580"/>
      <c r="AH10" s="580"/>
      <c r="AI10" s="581"/>
      <c r="AJ10" s="579" t="s">
        <v>2198</v>
      </c>
      <c r="AK10" s="580"/>
      <c r="AL10" s="580"/>
      <c r="AM10" s="581"/>
      <c r="AN10" s="574" t="s">
        <v>2199</v>
      </c>
      <c r="AO10" s="574" t="s">
        <v>2200</v>
      </c>
      <c r="AP10" s="567" t="s">
        <v>2201</v>
      </c>
      <c r="AQ10" s="567" t="s">
        <v>2202</v>
      </c>
      <c r="AR10" s="610" t="s">
        <v>2203</v>
      </c>
      <c r="AS10" s="574" t="s">
        <v>2204</v>
      </c>
      <c r="AT10" s="574" t="s">
        <v>831</v>
      </c>
      <c r="AU10" s="574" t="s">
        <v>832</v>
      </c>
      <c r="AV10" s="574" t="s">
        <v>833</v>
      </c>
      <c r="AW10" s="574" t="s">
        <v>2205</v>
      </c>
      <c r="AX10" s="586" t="s">
        <v>2206</v>
      </c>
      <c r="AY10" s="600" t="s">
        <v>1633</v>
      </c>
      <c r="AZ10" s="600" t="s">
        <v>1634</v>
      </c>
      <c r="BA10" s="333"/>
      <c r="BB10" s="334"/>
      <c r="BC10" s="334"/>
      <c r="BD10" s="334"/>
      <c r="BE10" s="335"/>
      <c r="BF10" s="335"/>
      <c r="BG10" s="577" t="s">
        <v>2207</v>
      </c>
      <c r="BH10" s="579" t="s">
        <v>2208</v>
      </c>
      <c r="BI10" s="581"/>
      <c r="BJ10" s="620" t="s">
        <v>2209</v>
      </c>
      <c r="BK10" s="600" t="s">
        <v>2210</v>
      </c>
      <c r="BL10" s="600" t="s">
        <v>2211</v>
      </c>
      <c r="BM10" s="600" t="s">
        <v>2212</v>
      </c>
      <c r="BN10" s="600" t="s">
        <v>2213</v>
      </c>
      <c r="BO10" s="567" t="s">
        <v>2214</v>
      </c>
      <c r="BP10" s="567" t="s">
        <v>1665</v>
      </c>
      <c r="BQ10" s="603" t="s">
        <v>1664</v>
      </c>
      <c r="BR10" s="604"/>
      <c r="BS10" s="604"/>
      <c r="BT10" s="609"/>
      <c r="BU10" s="603" t="s">
        <v>1665</v>
      </c>
      <c r="BV10" s="604"/>
      <c r="BW10" s="622"/>
      <c r="BX10" s="622"/>
      <c r="BY10" s="567"/>
      <c r="BZ10" s="567"/>
      <c r="CA10" s="567"/>
      <c r="CB10" s="567"/>
      <c r="CC10" s="561"/>
      <c r="CD10" s="319"/>
      <c r="CZ10" s="329"/>
      <c r="DA10" s="329"/>
      <c r="DB10" s="329"/>
      <c r="DC10" s="329"/>
      <c r="DD10" s="329"/>
    </row>
    <row r="11" spans="1:147" s="320" customFormat="1" ht="39.6" customHeight="1">
      <c r="A11" s="629"/>
      <c r="B11" s="629"/>
      <c r="C11" s="624"/>
      <c r="D11" s="624"/>
      <c r="E11" s="567"/>
      <c r="F11" s="567"/>
      <c r="G11" s="574"/>
      <c r="H11" s="574"/>
      <c r="I11" s="336" t="s">
        <v>2215</v>
      </c>
      <c r="J11" s="336" t="s">
        <v>2216</v>
      </c>
      <c r="K11" s="337" t="s">
        <v>2217</v>
      </c>
      <c r="L11" s="337" t="s">
        <v>2218</v>
      </c>
      <c r="M11" s="337" t="s">
        <v>2219</v>
      </c>
      <c r="N11" s="576"/>
      <c r="O11" s="578"/>
      <c r="P11" s="578"/>
      <c r="Q11" s="338" t="s">
        <v>2220</v>
      </c>
      <c r="R11" s="338" t="s">
        <v>2221</v>
      </c>
      <c r="S11" s="338" t="s">
        <v>2222</v>
      </c>
      <c r="T11" s="338" t="s">
        <v>2223</v>
      </c>
      <c r="U11" s="338" t="s">
        <v>2224</v>
      </c>
      <c r="V11" s="338" t="s">
        <v>2225</v>
      </c>
      <c r="W11" s="338" t="s">
        <v>2226</v>
      </c>
      <c r="X11" s="338" t="s">
        <v>2227</v>
      </c>
      <c r="Y11" s="339" t="str">
        <f>$G10</f>
        <v>vmax
(km/h)</v>
      </c>
      <c r="Z11" s="338" t="s">
        <v>2228</v>
      </c>
      <c r="AA11" s="338" t="s">
        <v>2229</v>
      </c>
      <c r="AB11" s="338" t="s">
        <v>2230</v>
      </c>
      <c r="AC11" s="338">
        <v>65</v>
      </c>
      <c r="AD11" s="338" t="s">
        <v>2231</v>
      </c>
      <c r="AE11" s="338">
        <v>15</v>
      </c>
      <c r="AF11" s="340">
        <v>91</v>
      </c>
      <c r="AG11" s="340" t="s">
        <v>2232</v>
      </c>
      <c r="AH11" s="338" t="s">
        <v>2233</v>
      </c>
      <c r="AI11" s="338" t="s">
        <v>2234</v>
      </c>
      <c r="AJ11" s="338" t="s">
        <v>2235</v>
      </c>
      <c r="AK11" s="338" t="s">
        <v>2236</v>
      </c>
      <c r="AL11" s="338" t="s">
        <v>2237</v>
      </c>
      <c r="AM11" s="338" t="s">
        <v>2238</v>
      </c>
      <c r="AN11" s="574"/>
      <c r="AO11" s="574"/>
      <c r="AP11" s="567"/>
      <c r="AQ11" s="567"/>
      <c r="AR11" s="610"/>
      <c r="AS11" s="574"/>
      <c r="AT11" s="574"/>
      <c r="AU11" s="574"/>
      <c r="AV11" s="574"/>
      <c r="AW11" s="574"/>
      <c r="AX11" s="602"/>
      <c r="AY11" s="601"/>
      <c r="AZ11" s="601"/>
      <c r="BA11" s="341" t="s">
        <v>2239</v>
      </c>
      <c r="BB11" s="339" t="s">
        <v>2240</v>
      </c>
      <c r="BC11" s="339" t="s">
        <v>2241</v>
      </c>
      <c r="BD11" s="339" t="s">
        <v>2242</v>
      </c>
      <c r="BE11" s="338" t="s">
        <v>2243</v>
      </c>
      <c r="BF11" s="339" t="s">
        <v>2244</v>
      </c>
      <c r="BG11" s="578"/>
      <c r="BH11" s="338" t="s">
        <v>2245</v>
      </c>
      <c r="BI11" s="338" t="s">
        <v>2246</v>
      </c>
      <c r="BJ11" s="601"/>
      <c r="BK11" s="601"/>
      <c r="BL11" s="601"/>
      <c r="BM11" s="601"/>
      <c r="BN11" s="601"/>
      <c r="BO11" s="567"/>
      <c r="BP11" s="567"/>
      <c r="BQ11" s="342" t="s">
        <v>2214</v>
      </c>
      <c r="BR11" s="342" t="s">
        <v>2175</v>
      </c>
      <c r="BS11" s="342" t="s">
        <v>2247</v>
      </c>
      <c r="BT11" s="342" t="s">
        <v>2248</v>
      </c>
      <c r="BU11" s="342" t="s">
        <v>2249</v>
      </c>
      <c r="BV11" s="343" t="s">
        <v>2250</v>
      </c>
      <c r="BW11" s="622"/>
      <c r="BX11" s="622"/>
      <c r="BY11" s="567"/>
      <c r="BZ11" s="567"/>
      <c r="CA11" s="567"/>
      <c r="CB11" s="567"/>
      <c r="CC11" s="562"/>
      <c r="CD11" s="319"/>
      <c r="CZ11" s="329"/>
      <c r="DA11" s="329"/>
      <c r="DB11" s="329"/>
      <c r="DC11" s="329"/>
      <c r="DD11" s="329"/>
      <c r="DE11" s="344"/>
    </row>
    <row r="12" spans="1:147" s="320" customFormat="1" ht="13.8" customHeight="1">
      <c r="A12" s="336"/>
      <c r="B12" s="346"/>
      <c r="C12" s="345"/>
      <c r="D12" s="345"/>
      <c r="E12" s="346">
        <v>1</v>
      </c>
      <c r="F12" s="347">
        <v>2</v>
      </c>
      <c r="G12" s="346">
        <v>3</v>
      </c>
      <c r="H12" s="346">
        <v>4</v>
      </c>
      <c r="I12" s="346">
        <v>5</v>
      </c>
      <c r="J12" s="346">
        <v>6</v>
      </c>
      <c r="K12" s="346">
        <v>7</v>
      </c>
      <c r="L12" s="346">
        <v>8</v>
      </c>
      <c r="M12" s="346">
        <v>9</v>
      </c>
      <c r="N12" s="347">
        <v>10</v>
      </c>
      <c r="O12" s="346">
        <v>11</v>
      </c>
      <c r="P12" s="346">
        <v>12</v>
      </c>
      <c r="Q12" s="347">
        <v>13</v>
      </c>
      <c r="R12" s="347">
        <v>14</v>
      </c>
      <c r="S12" s="347">
        <v>15</v>
      </c>
      <c r="T12" s="347">
        <v>16</v>
      </c>
      <c r="U12" s="347">
        <v>17</v>
      </c>
      <c r="V12" s="347">
        <v>18</v>
      </c>
      <c r="W12" s="347">
        <v>19</v>
      </c>
      <c r="X12" s="347">
        <v>20</v>
      </c>
      <c r="Y12" s="346">
        <f>$G12</f>
        <v>3</v>
      </c>
      <c r="Z12" s="579">
        <v>22</v>
      </c>
      <c r="AA12" s="580"/>
      <c r="AB12" s="580"/>
      <c r="AC12" s="580"/>
      <c r="AD12" s="580"/>
      <c r="AE12" s="580"/>
      <c r="AF12" s="580"/>
      <c r="AG12" s="581"/>
      <c r="AH12" s="348">
        <v>23</v>
      </c>
      <c r="AI12" s="348">
        <v>24</v>
      </c>
      <c r="AJ12" s="348">
        <v>25</v>
      </c>
      <c r="AK12" s="348">
        <v>26</v>
      </c>
      <c r="AL12" s="348">
        <v>27</v>
      </c>
      <c r="AM12" s="348">
        <v>28</v>
      </c>
      <c r="AN12" s="349">
        <v>29</v>
      </c>
      <c r="AO12" s="349">
        <v>30</v>
      </c>
      <c r="AP12" s="349">
        <v>31</v>
      </c>
      <c r="AQ12" s="349">
        <v>32</v>
      </c>
      <c r="AR12" s="349">
        <v>33</v>
      </c>
      <c r="AS12" s="349">
        <v>34</v>
      </c>
      <c r="AT12" s="349">
        <v>35</v>
      </c>
      <c r="AU12" s="349">
        <v>36</v>
      </c>
      <c r="AV12" s="349">
        <v>37</v>
      </c>
      <c r="AW12" s="349">
        <v>38</v>
      </c>
      <c r="AX12" s="349">
        <v>39</v>
      </c>
      <c r="AY12" s="349">
        <v>40</v>
      </c>
      <c r="AZ12" s="349">
        <v>41</v>
      </c>
      <c r="BA12" s="349">
        <v>42</v>
      </c>
      <c r="BB12" s="349">
        <v>43</v>
      </c>
      <c r="BC12" s="349">
        <v>44</v>
      </c>
      <c r="BD12" s="349">
        <v>45</v>
      </c>
      <c r="BE12" s="348">
        <v>46</v>
      </c>
      <c r="BF12" s="349">
        <v>47</v>
      </c>
      <c r="BG12" s="349">
        <v>48</v>
      </c>
      <c r="BH12" s="348">
        <v>49</v>
      </c>
      <c r="BI12" s="348">
        <v>50</v>
      </c>
      <c r="BJ12" s="349">
        <v>51</v>
      </c>
      <c r="BK12" s="625">
        <f>$Z12</f>
        <v>22</v>
      </c>
      <c r="BL12" s="626"/>
      <c r="BM12" s="627"/>
      <c r="BN12" s="349">
        <v>52</v>
      </c>
      <c r="BO12" s="349">
        <v>53</v>
      </c>
      <c r="BP12" s="349">
        <v>54</v>
      </c>
      <c r="BQ12" s="349">
        <v>55</v>
      </c>
      <c r="BR12" s="349">
        <v>56</v>
      </c>
      <c r="BS12" s="349">
        <v>57</v>
      </c>
      <c r="BT12" s="349">
        <v>58</v>
      </c>
      <c r="BU12" s="349">
        <v>59</v>
      </c>
      <c r="BV12" s="349">
        <v>60</v>
      </c>
      <c r="BW12" s="348">
        <f>$AJ12</f>
        <v>25</v>
      </c>
      <c r="BX12" s="348">
        <f>$Z12</f>
        <v>22</v>
      </c>
      <c r="BY12" s="349">
        <v>61</v>
      </c>
      <c r="BZ12" s="349">
        <v>62</v>
      </c>
      <c r="CA12" s="349">
        <v>63</v>
      </c>
      <c r="CB12" s="349">
        <v>64</v>
      </c>
      <c r="CC12" s="349"/>
      <c r="CD12" s="408" t="s">
        <v>2362</v>
      </c>
      <c r="CZ12" s="350"/>
      <c r="DA12" s="350"/>
      <c r="DB12" s="350"/>
      <c r="DC12" s="350"/>
      <c r="DD12" s="350"/>
      <c r="DT12" s="329"/>
      <c r="DU12" s="227"/>
      <c r="DV12" s="329"/>
      <c r="DW12" s="329"/>
      <c r="DX12" s="329"/>
      <c r="DY12" s="329"/>
      <c r="DZ12" s="329"/>
      <c r="EA12" s="329"/>
      <c r="EB12" s="227"/>
      <c r="EC12" s="329"/>
      <c r="ED12" s="329"/>
      <c r="EE12" s="227"/>
      <c r="EF12" s="227"/>
      <c r="EG12" s="227"/>
      <c r="EH12" s="227"/>
      <c r="EI12" s="227"/>
      <c r="EJ12" s="227"/>
      <c r="EK12" s="227"/>
      <c r="EL12" s="227"/>
      <c r="EM12" s="329"/>
      <c r="EN12" s="227"/>
      <c r="EO12" s="221"/>
      <c r="EP12" s="221"/>
      <c r="EQ12" s="221"/>
    </row>
    <row r="13" spans="1:147" s="320" customFormat="1" ht="41.4">
      <c r="A13" s="400">
        <v>1</v>
      </c>
      <c r="B13" s="461">
        <v>63133393</v>
      </c>
      <c r="C13" s="466" t="s">
        <v>2431</v>
      </c>
      <c r="D13" s="351" t="s">
        <v>2331</v>
      </c>
      <c r="E13" s="346">
        <v>5</v>
      </c>
      <c r="F13" s="352"/>
      <c r="G13" s="346">
        <v>160</v>
      </c>
      <c r="H13" s="346" t="s">
        <v>2328</v>
      </c>
      <c r="I13" s="403" t="s">
        <v>2333</v>
      </c>
      <c r="J13" s="402" t="s">
        <v>2334</v>
      </c>
      <c r="K13" s="353" t="s">
        <v>572</v>
      </c>
      <c r="L13" s="353" t="s">
        <v>2335</v>
      </c>
      <c r="M13" s="353" t="s">
        <v>2337</v>
      </c>
      <c r="N13" s="346" t="s">
        <v>2339</v>
      </c>
      <c r="O13" s="346" t="s">
        <v>2340</v>
      </c>
      <c r="P13" s="353" t="s">
        <v>678</v>
      </c>
      <c r="Q13" s="582"/>
      <c r="R13" s="583"/>
      <c r="S13" s="584"/>
      <c r="T13" s="346" t="s">
        <v>616</v>
      </c>
      <c r="U13" s="353" t="s">
        <v>623</v>
      </c>
      <c r="V13" s="585"/>
      <c r="W13" s="583"/>
      <c r="X13" s="583"/>
      <c r="Y13" s="583"/>
      <c r="Z13" s="583"/>
      <c r="AA13" s="583"/>
      <c r="AB13" s="583"/>
      <c r="AC13" s="583"/>
      <c r="AD13" s="583"/>
      <c r="AE13" s="583"/>
      <c r="AF13" s="583"/>
      <c r="AG13" s="586"/>
      <c r="AH13" s="353" t="s">
        <v>630</v>
      </c>
      <c r="AI13" s="353" t="s">
        <v>637</v>
      </c>
      <c r="AJ13" s="349" t="s">
        <v>2341</v>
      </c>
      <c r="AK13" s="349" t="s">
        <v>731</v>
      </c>
      <c r="AL13" s="337" t="s">
        <v>724</v>
      </c>
      <c r="AM13" s="337" t="s">
        <v>738</v>
      </c>
      <c r="AN13" s="587"/>
      <c r="AO13" s="588"/>
      <c r="AP13" s="349" t="s">
        <v>189</v>
      </c>
      <c r="AQ13" s="605"/>
      <c r="AR13" s="606"/>
      <c r="AS13" s="606"/>
      <c r="AT13" s="606"/>
      <c r="AU13" s="606"/>
      <c r="AV13" s="588"/>
      <c r="AW13" s="404" t="s">
        <v>2342</v>
      </c>
      <c r="AX13" s="362" t="s">
        <v>2343</v>
      </c>
      <c r="AY13" s="605"/>
      <c r="AZ13" s="606"/>
      <c r="BA13" s="606"/>
      <c r="BB13" s="606"/>
      <c r="BC13" s="606"/>
      <c r="BD13" s="606"/>
      <c r="BE13" s="606"/>
      <c r="BF13" s="606"/>
      <c r="BG13" s="606"/>
      <c r="BH13" s="606"/>
      <c r="BI13" s="606"/>
      <c r="BJ13" s="606"/>
      <c r="BK13" s="606"/>
      <c r="BL13" s="606"/>
      <c r="BM13" s="606"/>
      <c r="BN13" s="606"/>
      <c r="BO13" s="606"/>
      <c r="BP13" s="606"/>
      <c r="BQ13" s="606"/>
      <c r="BR13" s="606"/>
      <c r="BS13" s="606"/>
      <c r="BT13" s="606"/>
      <c r="BU13" s="606"/>
      <c r="BV13" s="606"/>
      <c r="BW13" s="606"/>
      <c r="BX13" s="606"/>
      <c r="BY13" s="606"/>
      <c r="BZ13" s="606"/>
      <c r="CA13" s="606"/>
      <c r="CB13" s="606"/>
      <c r="CC13" s="349" t="s">
        <v>2390</v>
      </c>
      <c r="CD13" s="406" t="s">
        <v>2359</v>
      </c>
      <c r="CE13" s="329"/>
      <c r="CF13" s="329"/>
      <c r="CG13" s="329"/>
      <c r="CH13" s="329"/>
      <c r="CI13" s="329"/>
      <c r="CJ13" s="329"/>
      <c r="CK13" s="329"/>
      <c r="CL13" s="227"/>
      <c r="CM13" s="329"/>
      <c r="CN13" s="329"/>
      <c r="CO13" s="227"/>
      <c r="CP13" s="227"/>
      <c r="CQ13" s="221"/>
      <c r="CR13" s="221"/>
      <c r="CS13" s="221"/>
      <c r="CT13" s="221"/>
      <c r="CU13" s="221"/>
      <c r="CV13" s="221"/>
      <c r="CW13" s="350"/>
      <c r="CX13" s="350"/>
      <c r="CY13" s="350"/>
      <c r="CZ13" s="221"/>
      <c r="DA13" s="221"/>
      <c r="DB13" s="221"/>
      <c r="DC13" s="221"/>
      <c r="DD13" s="221"/>
      <c r="DT13" s="329"/>
      <c r="DU13" s="229"/>
      <c r="DV13" s="329"/>
      <c r="DW13" s="329"/>
      <c r="DX13" s="329"/>
      <c r="DY13" s="329"/>
      <c r="DZ13" s="329"/>
      <c r="EA13" s="329"/>
      <c r="EB13" s="329"/>
      <c r="EC13" s="329"/>
      <c r="ED13" s="329"/>
      <c r="EE13" s="558"/>
      <c r="EF13" s="558"/>
      <c r="EG13" s="558"/>
      <c r="EH13" s="329"/>
      <c r="EI13" s="329"/>
      <c r="EJ13" s="558"/>
      <c r="EK13" s="558"/>
      <c r="EL13" s="558"/>
      <c r="EM13" s="558"/>
      <c r="EN13" s="558"/>
      <c r="EO13" s="329"/>
      <c r="EP13" s="329"/>
      <c r="EQ13" s="329"/>
    </row>
    <row r="14" spans="1:147" s="344" customFormat="1">
      <c r="A14" s="457"/>
      <c r="B14" s="348"/>
      <c r="C14" s="645" t="s">
        <v>2332</v>
      </c>
      <c r="D14" s="645"/>
      <c r="E14" s="432"/>
      <c r="F14" s="347">
        <f>$V14-($Q14+($I15+$J15)*$E13)</f>
        <v>17</v>
      </c>
      <c r="G14" s="641"/>
      <c r="H14" s="642"/>
      <c r="I14" s="642"/>
      <c r="J14" s="642"/>
      <c r="K14" s="642"/>
      <c r="L14" s="642"/>
      <c r="M14" s="643"/>
      <c r="N14" s="354" t="s">
        <v>2332</v>
      </c>
      <c r="O14" s="641"/>
      <c r="P14" s="644"/>
      <c r="Q14" s="347">
        <v>1000</v>
      </c>
      <c r="R14" s="347">
        <v>600</v>
      </c>
      <c r="S14" s="347">
        <v>400</v>
      </c>
      <c r="T14" s="355">
        <f>($R14*100)/($Q14)</f>
        <v>60</v>
      </c>
      <c r="U14" s="338">
        <f>100-$T14</f>
        <v>40</v>
      </c>
      <c r="V14" s="347">
        <v>1367</v>
      </c>
      <c r="W14" s="347">
        <v>696</v>
      </c>
      <c r="X14" s="347">
        <v>671</v>
      </c>
      <c r="Y14" s="347">
        <v>160</v>
      </c>
      <c r="Z14" s="348" t="s">
        <v>2228</v>
      </c>
      <c r="AA14" s="348">
        <v>165</v>
      </c>
      <c r="AB14" s="348" t="s">
        <v>2230</v>
      </c>
      <c r="AC14" s="348">
        <v>65</v>
      </c>
      <c r="AD14" s="348" t="s">
        <v>57</v>
      </c>
      <c r="AE14" s="348">
        <v>14</v>
      </c>
      <c r="AF14" s="348">
        <v>79</v>
      </c>
      <c r="AG14" s="348" t="s">
        <v>2460</v>
      </c>
      <c r="AH14" s="347">
        <f>(W14/V14)*100</f>
        <v>50.914411119239212</v>
      </c>
      <c r="AI14" s="347">
        <f>($X14/$V14)*100</f>
        <v>49.085588880760788</v>
      </c>
      <c r="AJ14" s="347">
        <v>1410</v>
      </c>
      <c r="AK14" s="347">
        <v>1597</v>
      </c>
      <c r="AL14" s="347">
        <v>3635</v>
      </c>
      <c r="AM14" s="347">
        <v>1522</v>
      </c>
      <c r="AN14" s="356"/>
      <c r="AO14" s="357"/>
      <c r="AP14" s="357"/>
      <c r="AQ14" s="357"/>
      <c r="AR14" s="357"/>
      <c r="AS14" s="357"/>
      <c r="AT14" s="357"/>
      <c r="AU14" s="357"/>
      <c r="AV14" s="357"/>
      <c r="AW14" s="357"/>
      <c r="AX14" s="357"/>
      <c r="AY14" s="357"/>
      <c r="AZ14" s="357"/>
      <c r="BA14" s="357"/>
      <c r="BB14" s="357"/>
      <c r="BC14" s="357"/>
      <c r="BD14" s="357"/>
      <c r="BE14" s="347" t="s">
        <v>2358</v>
      </c>
      <c r="BF14" s="357"/>
      <c r="BG14" s="358"/>
      <c r="BH14" s="347" t="s">
        <v>2350</v>
      </c>
      <c r="BI14" s="347" t="s">
        <v>2458</v>
      </c>
      <c r="BJ14" s="579"/>
      <c r="BK14" s="580"/>
      <c r="BL14" s="580"/>
      <c r="BM14" s="580"/>
      <c r="BN14" s="580"/>
      <c r="BO14" s="580"/>
      <c r="BP14" s="580"/>
      <c r="BQ14" s="580"/>
      <c r="BR14" s="580"/>
      <c r="BS14" s="580"/>
      <c r="BT14" s="580"/>
      <c r="BU14" s="580"/>
      <c r="BV14" s="580"/>
      <c r="BW14" s="580"/>
      <c r="BX14" s="580"/>
      <c r="BY14" s="580"/>
      <c r="BZ14" s="580"/>
      <c r="CA14" s="580"/>
      <c r="CB14" s="580"/>
      <c r="CC14" s="347" t="s">
        <v>2391</v>
      </c>
      <c r="CD14" s="407" t="s">
        <v>2360</v>
      </c>
      <c r="CE14" s="227"/>
      <c r="CF14" s="227"/>
      <c r="CG14" s="227"/>
      <c r="CH14" s="227"/>
      <c r="CI14" s="227"/>
      <c r="CJ14" s="227"/>
      <c r="CK14" s="227"/>
      <c r="CL14" s="227"/>
      <c r="CM14" s="227"/>
      <c r="CN14" s="227"/>
      <c r="CO14" s="227"/>
      <c r="CP14" s="221"/>
      <c r="CQ14" s="221"/>
      <c r="CR14" s="221"/>
      <c r="CS14" s="221"/>
      <c r="CT14" s="221"/>
      <c r="CU14" s="221"/>
      <c r="CV14" s="221"/>
      <c r="CW14" s="221"/>
      <c r="CX14" s="221"/>
      <c r="CY14" s="230"/>
      <c r="CZ14" s="227"/>
      <c r="DA14" s="227"/>
      <c r="DB14" s="227"/>
      <c r="DC14" s="227"/>
      <c r="DD14" s="227"/>
      <c r="DT14" s="230"/>
      <c r="DU14" s="230"/>
      <c r="DV14" s="559"/>
      <c r="DW14" s="559"/>
      <c r="DX14" s="559"/>
      <c r="DY14" s="559"/>
      <c r="DZ14" s="559"/>
      <c r="EA14" s="559"/>
      <c r="EB14" s="227"/>
      <c r="EC14" s="559"/>
      <c r="ED14" s="559"/>
      <c r="EE14" s="227"/>
      <c r="EF14" s="227"/>
      <c r="EG14" s="227"/>
      <c r="EH14" s="221"/>
      <c r="EI14" s="227"/>
      <c r="EJ14" s="227"/>
      <c r="EK14" s="227"/>
      <c r="EL14" s="227"/>
      <c r="EM14" s="227"/>
      <c r="EN14" s="221"/>
      <c r="EO14" s="227"/>
      <c r="EP14" s="227"/>
      <c r="EQ14" s="227"/>
    </row>
    <row r="15" spans="1:147" s="320" customFormat="1" ht="55.2">
      <c r="A15" s="449"/>
      <c r="B15" s="511"/>
      <c r="C15" s="360" t="s">
        <v>2251</v>
      </c>
      <c r="D15" s="361"/>
      <c r="E15" s="346">
        <v>5</v>
      </c>
      <c r="F15" s="346">
        <v>0</v>
      </c>
      <c r="G15" s="346">
        <f>$G13</f>
        <v>160</v>
      </c>
      <c r="H15" s="346" t="s">
        <v>2328</v>
      </c>
      <c r="I15" s="346">
        <v>65</v>
      </c>
      <c r="J15" s="346">
        <v>5</v>
      </c>
      <c r="K15" s="346" t="s">
        <v>2336</v>
      </c>
      <c r="L15" s="346" t="s">
        <v>2470</v>
      </c>
      <c r="M15" s="346" t="s">
        <v>2338</v>
      </c>
      <c r="N15" s="347" t="str">
        <f>$D13</f>
        <v>Ân</v>
      </c>
      <c r="O15" s="346" t="s">
        <v>2340</v>
      </c>
      <c r="P15" s="346">
        <v>5</v>
      </c>
      <c r="Q15" s="346">
        <v>1100</v>
      </c>
      <c r="R15" s="346">
        <v>660</v>
      </c>
      <c r="S15" s="346">
        <v>440</v>
      </c>
      <c r="T15" s="346">
        <v>60</v>
      </c>
      <c r="U15" s="346">
        <v>40</v>
      </c>
      <c r="V15" s="346">
        <v>1450</v>
      </c>
      <c r="W15" s="346">
        <v>754</v>
      </c>
      <c r="X15" s="346">
        <v>696</v>
      </c>
      <c r="Y15" s="346">
        <v>160</v>
      </c>
      <c r="Z15" s="362" t="s">
        <v>2228</v>
      </c>
      <c r="AA15" s="362">
        <v>165</v>
      </c>
      <c r="AB15" s="362" t="s">
        <v>2230</v>
      </c>
      <c r="AC15" s="362">
        <v>65</v>
      </c>
      <c r="AD15" s="362" t="s">
        <v>57</v>
      </c>
      <c r="AE15" s="362">
        <v>14</v>
      </c>
      <c r="AF15" s="362">
        <v>79</v>
      </c>
      <c r="AG15" s="362" t="s">
        <v>2460</v>
      </c>
      <c r="AH15" s="346">
        <v>52</v>
      </c>
      <c r="AI15" s="346">
        <v>48</v>
      </c>
      <c r="AJ15" s="346">
        <v>1500</v>
      </c>
      <c r="AK15" s="346">
        <v>1600</v>
      </c>
      <c r="AL15" s="346">
        <v>3700</v>
      </c>
      <c r="AM15" s="346">
        <v>1550</v>
      </c>
      <c r="AN15" s="346" t="s">
        <v>2252</v>
      </c>
      <c r="AO15" s="349" t="s">
        <v>2253</v>
      </c>
      <c r="AP15" s="346" t="s">
        <v>189</v>
      </c>
      <c r="AQ15" s="346" t="s">
        <v>807</v>
      </c>
      <c r="AR15" s="346">
        <v>4</v>
      </c>
      <c r="AS15" s="346" t="s">
        <v>834</v>
      </c>
      <c r="AT15" s="346">
        <v>1</v>
      </c>
      <c r="AU15" s="346">
        <v>1</v>
      </c>
      <c r="AV15" s="346">
        <v>1</v>
      </c>
      <c r="AW15" s="346">
        <v>600</v>
      </c>
      <c r="AX15" s="346" t="s">
        <v>2344</v>
      </c>
      <c r="AY15" s="346" t="s">
        <v>2345</v>
      </c>
      <c r="AZ15" s="346" t="s">
        <v>2346</v>
      </c>
      <c r="BA15" s="346" t="s">
        <v>2347</v>
      </c>
      <c r="BB15" s="346" t="s">
        <v>193</v>
      </c>
      <c r="BC15" s="346" t="s">
        <v>2348</v>
      </c>
      <c r="BD15" s="346" t="s">
        <v>2349</v>
      </c>
      <c r="BE15" s="346" t="s">
        <v>2461</v>
      </c>
      <c r="BF15" s="346" t="s">
        <v>2255</v>
      </c>
      <c r="BG15" s="346" t="s">
        <v>2262</v>
      </c>
      <c r="BH15" s="346" t="s">
        <v>2350</v>
      </c>
      <c r="BI15" s="346" t="s">
        <v>1417</v>
      </c>
      <c r="BJ15" s="346" t="s">
        <v>2257</v>
      </c>
      <c r="BK15" s="349">
        <f>$AE15</f>
        <v>14</v>
      </c>
      <c r="BL15" s="349">
        <f>$AA15</f>
        <v>165</v>
      </c>
      <c r="BM15" s="349">
        <f>($BL15*$AC15)/100</f>
        <v>107.25</v>
      </c>
      <c r="BN15" s="349">
        <f>(($BK15*25.4)/2)+$BM15</f>
        <v>285.04999999999995</v>
      </c>
      <c r="BO15" s="346" t="s">
        <v>2258</v>
      </c>
      <c r="BP15" s="346" t="s">
        <v>2354</v>
      </c>
      <c r="BQ15" s="346" t="s">
        <v>2355</v>
      </c>
      <c r="BR15" s="346" t="s">
        <v>2356</v>
      </c>
      <c r="BS15" s="346" t="s">
        <v>806</v>
      </c>
      <c r="BT15" s="346" t="s">
        <v>807</v>
      </c>
      <c r="BU15" s="346" t="s">
        <v>2353</v>
      </c>
      <c r="BV15" s="346" t="s">
        <v>2357</v>
      </c>
      <c r="BW15" s="349">
        <f>$AJ15</f>
        <v>1500</v>
      </c>
      <c r="BX15" s="349">
        <f>$AA15</f>
        <v>165</v>
      </c>
      <c r="BY15" s="349">
        <f>$BW15-$BX15</f>
        <v>1335</v>
      </c>
      <c r="BZ15" s="349">
        <f>$AL15</f>
        <v>3700</v>
      </c>
      <c r="CA15" s="346" t="s">
        <v>2352</v>
      </c>
      <c r="CB15" s="405" t="s">
        <v>2351</v>
      </c>
      <c r="CC15" s="349" t="s">
        <v>2446</v>
      </c>
      <c r="CD15" s="406" t="s">
        <v>2361</v>
      </c>
      <c r="CE15" s="329"/>
      <c r="CF15" s="227"/>
      <c r="CG15" s="329"/>
      <c r="CH15" s="329"/>
      <c r="CI15" s="329"/>
      <c r="CJ15" s="329"/>
      <c r="CK15" s="329"/>
      <c r="CL15" s="329"/>
      <c r="CM15" s="227"/>
      <c r="CN15" s="329"/>
      <c r="CO15" s="329"/>
      <c r="CP15" s="227"/>
      <c r="CQ15" s="227"/>
      <c r="CR15" s="227"/>
      <c r="CS15" s="227"/>
      <c r="CT15" s="227"/>
      <c r="CU15" s="227"/>
      <c r="CV15" s="227"/>
      <c r="CW15" s="227"/>
      <c r="CX15" s="329"/>
      <c r="CY15" s="227"/>
      <c r="CZ15" s="221"/>
      <c r="DA15" s="221"/>
      <c r="DB15" s="221"/>
      <c r="DC15" s="221"/>
      <c r="DD15" s="221"/>
      <c r="DE15" s="221"/>
      <c r="DF15" s="350"/>
      <c r="DG15" s="350"/>
      <c r="DH15" s="350"/>
      <c r="DI15" s="350"/>
      <c r="DJ15" s="350"/>
      <c r="DK15" s="350"/>
      <c r="DL15" s="350"/>
      <c r="DM15" s="350"/>
      <c r="DN15" s="350"/>
      <c r="DO15" s="350"/>
      <c r="DP15" s="350"/>
      <c r="DQ15" s="350"/>
      <c r="DR15" s="350"/>
      <c r="DS15" s="350"/>
      <c r="DT15" s="350"/>
      <c r="DU15" s="350"/>
      <c r="DV15" s="350"/>
      <c r="DW15" s="350"/>
      <c r="DX15" s="350"/>
      <c r="DY15" s="221"/>
      <c r="DZ15" s="221"/>
      <c r="EA15" s="350"/>
      <c r="EB15" s="221"/>
      <c r="EC15" s="350"/>
      <c r="ED15" s="350"/>
      <c r="EE15" s="350"/>
      <c r="EF15" s="350"/>
      <c r="EG15" s="350"/>
      <c r="EH15" s="350"/>
      <c r="EI15" s="350"/>
      <c r="EJ15" s="350"/>
      <c r="EK15" s="350"/>
      <c r="EL15" s="221"/>
      <c r="EM15" s="221"/>
      <c r="EN15" s="350"/>
      <c r="EO15" s="350"/>
      <c r="EP15" s="350"/>
      <c r="EQ15" s="350"/>
    </row>
    <row r="16" spans="1:147" s="320" customFormat="1" ht="41.4">
      <c r="A16" s="400">
        <v>2</v>
      </c>
      <c r="B16" s="462">
        <v>63130086</v>
      </c>
      <c r="C16" s="466" t="s">
        <v>2431</v>
      </c>
      <c r="D16" s="351" t="s">
        <v>2384</v>
      </c>
      <c r="E16" s="346">
        <v>5</v>
      </c>
      <c r="F16" s="352"/>
      <c r="G16" s="346">
        <v>240</v>
      </c>
      <c r="H16" s="346" t="s">
        <v>2328</v>
      </c>
      <c r="I16" s="353" t="s">
        <v>2333</v>
      </c>
      <c r="J16" s="353" t="s">
        <v>2334</v>
      </c>
      <c r="K16" s="353" t="s">
        <v>572</v>
      </c>
      <c r="L16" s="353" t="s">
        <v>2335</v>
      </c>
      <c r="M16" s="353" t="s">
        <v>2337</v>
      </c>
      <c r="N16" s="346" t="s">
        <v>2365</v>
      </c>
      <c r="O16" s="346">
        <v>0.93</v>
      </c>
      <c r="P16" s="353" t="s">
        <v>678</v>
      </c>
      <c r="Q16" s="582"/>
      <c r="R16" s="583"/>
      <c r="S16" s="584"/>
      <c r="T16" s="353" t="s">
        <v>616</v>
      </c>
      <c r="U16" s="353" t="s">
        <v>623</v>
      </c>
      <c r="V16" s="585"/>
      <c r="W16" s="583"/>
      <c r="X16" s="583"/>
      <c r="Y16" s="583"/>
      <c r="Z16" s="583"/>
      <c r="AA16" s="583"/>
      <c r="AB16" s="583"/>
      <c r="AC16" s="583"/>
      <c r="AD16" s="583"/>
      <c r="AE16" s="583"/>
      <c r="AF16" s="583"/>
      <c r="AG16" s="586"/>
      <c r="AH16" s="353" t="s">
        <v>630</v>
      </c>
      <c r="AI16" s="353" t="s">
        <v>637</v>
      </c>
      <c r="AJ16" s="353" t="s">
        <v>2341</v>
      </c>
      <c r="AK16" s="353" t="s">
        <v>731</v>
      </c>
      <c r="AL16" s="353" t="s">
        <v>724</v>
      </c>
      <c r="AM16" s="353" t="s">
        <v>738</v>
      </c>
      <c r="AN16" s="587"/>
      <c r="AO16" s="588"/>
      <c r="AP16" s="349" t="s">
        <v>17</v>
      </c>
      <c r="AQ16" s="605"/>
      <c r="AR16" s="606"/>
      <c r="AS16" s="606"/>
      <c r="AT16" s="606"/>
      <c r="AU16" s="606"/>
      <c r="AV16" s="588"/>
      <c r="AW16" s="346" t="s">
        <v>2464</v>
      </c>
      <c r="AX16" s="346" t="s">
        <v>814</v>
      </c>
      <c r="AY16" s="605"/>
      <c r="AZ16" s="606"/>
      <c r="BA16" s="606"/>
      <c r="BB16" s="606"/>
      <c r="BC16" s="606"/>
      <c r="BD16" s="606"/>
      <c r="BE16" s="606"/>
      <c r="BF16" s="606"/>
      <c r="BG16" s="606"/>
      <c r="BH16" s="606"/>
      <c r="BI16" s="606"/>
      <c r="BJ16" s="606"/>
      <c r="BK16" s="606"/>
      <c r="BL16" s="606"/>
      <c r="BM16" s="606"/>
      <c r="BN16" s="606"/>
      <c r="BO16" s="606"/>
      <c r="BP16" s="606"/>
      <c r="BQ16" s="606"/>
      <c r="BR16" s="606"/>
      <c r="BS16" s="606"/>
      <c r="BT16" s="606"/>
      <c r="BU16" s="606"/>
      <c r="BV16" s="606"/>
      <c r="BW16" s="606"/>
      <c r="BX16" s="606"/>
      <c r="BY16" s="606"/>
      <c r="BZ16" s="606"/>
      <c r="CA16" s="606"/>
      <c r="CB16" s="606"/>
      <c r="CC16" s="349" t="s">
        <v>2371</v>
      </c>
      <c r="CD16" s="423" t="s">
        <v>2397</v>
      </c>
      <c r="CE16" s="329"/>
      <c r="CF16" s="227"/>
      <c r="CG16" s="329"/>
      <c r="CH16" s="329"/>
      <c r="CI16" s="329"/>
      <c r="CJ16" s="329"/>
      <c r="CK16" s="329"/>
      <c r="CL16" s="329"/>
      <c r="CM16" s="227"/>
      <c r="CN16" s="329"/>
      <c r="CO16" s="329"/>
      <c r="CP16" s="227"/>
      <c r="CQ16" s="227"/>
      <c r="CR16" s="227"/>
      <c r="CS16" s="227"/>
      <c r="CT16" s="227"/>
      <c r="CU16" s="227"/>
      <c r="CV16" s="227"/>
      <c r="CW16" s="227"/>
      <c r="CX16" s="329"/>
      <c r="CY16" s="227"/>
      <c r="CZ16" s="221"/>
      <c r="DA16" s="221"/>
      <c r="DB16" s="221"/>
      <c r="DC16" s="221"/>
      <c r="DD16" s="221"/>
      <c r="DE16" s="221"/>
      <c r="DF16" s="350"/>
      <c r="DG16" s="350"/>
      <c r="DH16" s="350"/>
      <c r="DI16" s="350"/>
      <c r="DJ16" s="350"/>
      <c r="DK16" s="350"/>
      <c r="DL16" s="350"/>
      <c r="DM16" s="350"/>
      <c r="DN16" s="350"/>
      <c r="DO16" s="350"/>
      <c r="DP16" s="350"/>
      <c r="DQ16" s="350"/>
      <c r="DR16" s="350"/>
      <c r="DS16" s="350"/>
      <c r="DT16" s="350"/>
      <c r="DU16" s="350"/>
      <c r="DV16" s="350"/>
      <c r="DW16" s="350"/>
      <c r="DX16" s="350"/>
      <c r="DY16" s="221"/>
      <c r="DZ16" s="221"/>
      <c r="EA16" s="350"/>
      <c r="EB16" s="221"/>
      <c r="EC16" s="350"/>
      <c r="ED16" s="350"/>
      <c r="EE16" s="350"/>
      <c r="EF16" s="350"/>
      <c r="EG16" s="350"/>
      <c r="EH16" s="350"/>
      <c r="EI16" s="350"/>
      <c r="EJ16" s="350"/>
      <c r="EK16" s="350"/>
      <c r="EL16" s="221"/>
      <c r="EM16" s="221"/>
      <c r="EN16" s="350"/>
      <c r="EO16" s="350"/>
      <c r="EP16" s="350"/>
      <c r="EQ16" s="350"/>
    </row>
    <row r="17" spans="1:147" s="320" customFormat="1">
      <c r="A17" s="457"/>
      <c r="B17" s="348"/>
      <c r="C17" s="412" t="s">
        <v>2366</v>
      </c>
      <c r="D17" s="413"/>
      <c r="E17" s="432">
        <v>5</v>
      </c>
      <c r="F17" s="347">
        <f>$V17-($Q17+($I18+$J18)*$E16)</f>
        <v>370</v>
      </c>
      <c r="G17" s="641"/>
      <c r="H17" s="642"/>
      <c r="I17" s="642"/>
      <c r="J17" s="642"/>
      <c r="K17" s="642"/>
      <c r="L17" s="642"/>
      <c r="M17" s="643"/>
      <c r="N17" s="354" t="s">
        <v>2366</v>
      </c>
      <c r="O17" s="641"/>
      <c r="P17" s="644"/>
      <c r="Q17" s="347">
        <v>1740</v>
      </c>
      <c r="R17" s="347">
        <v>840</v>
      </c>
      <c r="S17" s="347">
        <v>900</v>
      </c>
      <c r="T17" s="355">
        <f>($R17*100)/($Q17)</f>
        <v>48.275862068965516</v>
      </c>
      <c r="U17" s="338">
        <f>100-$T17</f>
        <v>51.724137931034484</v>
      </c>
      <c r="V17" s="347">
        <v>2480</v>
      </c>
      <c r="W17" s="347">
        <v>1140</v>
      </c>
      <c r="X17" s="347">
        <v>1340</v>
      </c>
      <c r="Y17" s="347">
        <v>240</v>
      </c>
      <c r="Z17" s="348" t="s">
        <v>2228</v>
      </c>
      <c r="AA17" s="348">
        <v>225</v>
      </c>
      <c r="AB17" s="348" t="s">
        <v>2230</v>
      </c>
      <c r="AC17" s="348">
        <v>45</v>
      </c>
      <c r="AD17" s="348" t="s">
        <v>57</v>
      </c>
      <c r="AE17" s="348">
        <v>18</v>
      </c>
      <c r="AF17" s="348">
        <v>95</v>
      </c>
      <c r="AG17" s="348" t="s">
        <v>2367</v>
      </c>
      <c r="AH17" s="347">
        <f>(W17/V17)*100</f>
        <v>45.967741935483872</v>
      </c>
      <c r="AI17" s="347">
        <f>($X17/$V17)*100</f>
        <v>54.032258064516128</v>
      </c>
      <c r="AJ17" s="347" t="s">
        <v>2368</v>
      </c>
      <c r="AK17" s="347">
        <v>1891</v>
      </c>
      <c r="AL17" s="347">
        <v>4708</v>
      </c>
      <c r="AM17" s="347">
        <v>1676</v>
      </c>
      <c r="AN17" s="356"/>
      <c r="AO17" s="357"/>
      <c r="AP17" s="357"/>
      <c r="AQ17" s="357"/>
      <c r="AR17" s="357"/>
      <c r="AS17" s="357"/>
      <c r="AT17" s="357"/>
      <c r="AU17" s="357"/>
      <c r="AV17" s="357"/>
      <c r="AW17" s="357"/>
      <c r="AX17" s="357"/>
      <c r="AY17" s="357"/>
      <c r="AZ17" s="357"/>
      <c r="BA17" s="357"/>
      <c r="BB17" s="357"/>
      <c r="BC17" s="357"/>
      <c r="BD17" s="357"/>
      <c r="BE17" s="347">
        <v>4.71</v>
      </c>
      <c r="BF17" s="357"/>
      <c r="BG17" s="358"/>
      <c r="BH17" s="347" t="s">
        <v>1417</v>
      </c>
      <c r="BI17" s="347" t="s">
        <v>2458</v>
      </c>
      <c r="BJ17" s="579"/>
      <c r="BK17" s="580"/>
      <c r="BL17" s="580"/>
      <c r="BM17" s="580"/>
      <c r="BN17" s="580"/>
      <c r="BO17" s="580"/>
      <c r="BP17" s="580"/>
      <c r="BQ17" s="580"/>
      <c r="BR17" s="580"/>
      <c r="BS17" s="580"/>
      <c r="BT17" s="580"/>
      <c r="BU17" s="580"/>
      <c r="BV17" s="580"/>
      <c r="BW17" s="580"/>
      <c r="BX17" s="580"/>
      <c r="BY17" s="580"/>
      <c r="BZ17" s="580"/>
      <c r="CA17" s="580"/>
      <c r="CB17" s="580"/>
      <c r="CC17" s="347" t="s">
        <v>2466</v>
      </c>
      <c r="CD17" s="424" t="s">
        <v>2398</v>
      </c>
      <c r="CE17" s="329"/>
      <c r="CF17" s="227"/>
      <c r="CG17" s="329"/>
      <c r="CH17" s="329"/>
      <c r="CI17" s="329"/>
      <c r="CJ17" s="329"/>
      <c r="CK17" s="329"/>
      <c r="CL17" s="329"/>
      <c r="CM17" s="227"/>
      <c r="CN17" s="329"/>
      <c r="CO17" s="329"/>
      <c r="CP17" s="227"/>
      <c r="CQ17" s="227"/>
      <c r="CR17" s="227"/>
      <c r="CS17" s="227"/>
      <c r="CT17" s="227"/>
      <c r="CU17" s="227"/>
      <c r="CV17" s="227"/>
      <c r="CW17" s="227"/>
      <c r="CX17" s="329"/>
      <c r="CY17" s="227"/>
      <c r="CZ17" s="221"/>
      <c r="DA17" s="221"/>
      <c r="DB17" s="221"/>
      <c r="DC17" s="221"/>
      <c r="DD17" s="221"/>
      <c r="DE17" s="221"/>
      <c r="DF17" s="350"/>
      <c r="DG17" s="350"/>
      <c r="DH17" s="350"/>
      <c r="DI17" s="350"/>
      <c r="DJ17" s="350"/>
      <c r="DK17" s="350"/>
      <c r="DL17" s="350"/>
      <c r="DM17" s="350"/>
      <c r="DN17" s="350"/>
      <c r="DO17" s="350"/>
      <c r="DP17" s="350"/>
      <c r="DQ17" s="350"/>
      <c r="DR17" s="350"/>
      <c r="DS17" s="350"/>
      <c r="DT17" s="350"/>
      <c r="DU17" s="350"/>
      <c r="DV17" s="350"/>
      <c r="DW17" s="350"/>
      <c r="DX17" s="350"/>
      <c r="DY17" s="221"/>
      <c r="DZ17" s="221"/>
      <c r="EA17" s="350"/>
      <c r="EB17" s="221"/>
      <c r="EC17" s="350"/>
      <c r="ED17" s="350"/>
      <c r="EE17" s="350"/>
      <c r="EF17" s="350"/>
      <c r="EG17" s="350"/>
      <c r="EH17" s="350"/>
      <c r="EI17" s="350"/>
      <c r="EJ17" s="350"/>
      <c r="EK17" s="350"/>
      <c r="EL17" s="221"/>
      <c r="EM17" s="221"/>
      <c r="EN17" s="350"/>
      <c r="EO17" s="350"/>
      <c r="EP17" s="350"/>
      <c r="EQ17" s="350"/>
    </row>
    <row r="18" spans="1:147" s="320" customFormat="1" ht="55.2">
      <c r="A18" s="449"/>
      <c r="B18" s="349"/>
      <c r="C18" s="416" t="s">
        <v>2251</v>
      </c>
      <c r="D18" s="417"/>
      <c r="E18" s="346">
        <v>5</v>
      </c>
      <c r="F18" s="346">
        <v>370</v>
      </c>
      <c r="G18" s="346">
        <v>240</v>
      </c>
      <c r="H18" s="346" t="s">
        <v>2328</v>
      </c>
      <c r="I18" s="346">
        <v>70</v>
      </c>
      <c r="J18" s="346">
        <v>4</v>
      </c>
      <c r="K18" s="346">
        <v>0.6</v>
      </c>
      <c r="L18" s="346" t="s">
        <v>2469</v>
      </c>
      <c r="M18" s="346">
        <v>1.4999999999999999E-2</v>
      </c>
      <c r="N18" s="347" t="str">
        <f>$D16</f>
        <v>Bảo</v>
      </c>
      <c r="O18" s="346">
        <v>0.93</v>
      </c>
      <c r="P18" s="346">
        <v>6</v>
      </c>
      <c r="Q18" s="346">
        <v>1600</v>
      </c>
      <c r="R18" s="346">
        <v>700</v>
      </c>
      <c r="S18" s="346">
        <v>900</v>
      </c>
      <c r="T18" s="474">
        <v>0.4375</v>
      </c>
      <c r="U18" s="474">
        <v>0.5625</v>
      </c>
      <c r="V18" s="346">
        <v>2500</v>
      </c>
      <c r="W18" s="346">
        <v>1200</v>
      </c>
      <c r="X18" s="346">
        <v>1300</v>
      </c>
      <c r="Y18" s="346">
        <v>240</v>
      </c>
      <c r="Z18" s="362" t="s">
        <v>2228</v>
      </c>
      <c r="AA18" s="362">
        <v>235</v>
      </c>
      <c r="AB18" s="362" t="s">
        <v>2230</v>
      </c>
      <c r="AC18" s="362">
        <v>45</v>
      </c>
      <c r="AD18" s="362" t="s">
        <v>57</v>
      </c>
      <c r="AE18" s="362">
        <v>18</v>
      </c>
      <c r="AF18" s="362">
        <v>95</v>
      </c>
      <c r="AG18" s="362" t="s">
        <v>2367</v>
      </c>
      <c r="AH18" s="453">
        <v>0.48</v>
      </c>
      <c r="AI18" s="453">
        <v>0.52</v>
      </c>
      <c r="AJ18" s="346">
        <v>1967</v>
      </c>
      <c r="AK18" s="346">
        <v>2075</v>
      </c>
      <c r="AL18" s="346">
        <v>4500</v>
      </c>
      <c r="AM18" s="346">
        <v>1700</v>
      </c>
      <c r="AN18" s="346" t="s">
        <v>2252</v>
      </c>
      <c r="AO18" s="346" t="s">
        <v>2253</v>
      </c>
      <c r="AP18" s="346" t="s">
        <v>189</v>
      </c>
      <c r="AQ18" s="349" t="s">
        <v>2254</v>
      </c>
      <c r="AR18" s="346">
        <v>4</v>
      </c>
      <c r="AS18" s="346" t="s">
        <v>834</v>
      </c>
      <c r="AT18" s="346">
        <v>1</v>
      </c>
      <c r="AU18" s="346">
        <v>1</v>
      </c>
      <c r="AV18" s="346">
        <v>1</v>
      </c>
      <c r="AW18" s="346">
        <v>800</v>
      </c>
      <c r="AX18" s="346">
        <v>1.3</v>
      </c>
      <c r="AY18" s="346" t="s">
        <v>2345</v>
      </c>
      <c r="AZ18" s="346" t="s">
        <v>2345</v>
      </c>
      <c r="BA18" s="346" t="s">
        <v>2347</v>
      </c>
      <c r="BB18" s="346" t="s">
        <v>2379</v>
      </c>
      <c r="BC18" s="346" t="s">
        <v>2440</v>
      </c>
      <c r="BD18" s="346" t="s">
        <v>2349</v>
      </c>
      <c r="BE18" s="346">
        <v>4.7</v>
      </c>
      <c r="BF18" s="346" t="s">
        <v>2261</v>
      </c>
      <c r="BG18" s="346" t="s">
        <v>2262</v>
      </c>
      <c r="BH18" s="346">
        <v>3.23</v>
      </c>
      <c r="BI18" s="346" t="s">
        <v>2465</v>
      </c>
      <c r="BJ18" s="346" t="s">
        <v>2266</v>
      </c>
      <c r="BK18" s="349">
        <f>$AE18</f>
        <v>18</v>
      </c>
      <c r="BL18" s="349">
        <f>$AA18</f>
        <v>235</v>
      </c>
      <c r="BM18" s="349">
        <f>($BL18*$AC18)/100</f>
        <v>105.75</v>
      </c>
      <c r="BN18" s="349">
        <f>(($BK18*25.4)/2)+$BM18</f>
        <v>334.35</v>
      </c>
      <c r="BO18" s="346" t="s">
        <v>2267</v>
      </c>
      <c r="BP18" s="346" t="s">
        <v>2441</v>
      </c>
      <c r="BQ18" s="346" t="s">
        <v>2355</v>
      </c>
      <c r="BR18" s="346" t="s">
        <v>2355</v>
      </c>
      <c r="BS18" s="346" t="s">
        <v>807</v>
      </c>
      <c r="BT18" s="346" t="s">
        <v>807</v>
      </c>
      <c r="BU18" s="346" t="s">
        <v>2353</v>
      </c>
      <c r="BV18" s="346" t="s">
        <v>2353</v>
      </c>
      <c r="BW18" s="349">
        <v>2000</v>
      </c>
      <c r="BX18" s="349">
        <v>200</v>
      </c>
      <c r="BY18" s="349">
        <f>$BW18-$BX18</f>
        <v>1800</v>
      </c>
      <c r="BZ18" s="349">
        <f>$AL18</f>
        <v>4500</v>
      </c>
      <c r="CA18" s="346" t="s">
        <v>2442</v>
      </c>
      <c r="CB18" s="346" t="s">
        <v>2383</v>
      </c>
      <c r="CC18" s="337" t="s">
        <v>2459</v>
      </c>
      <c r="CD18" s="423" t="s">
        <v>2393</v>
      </c>
      <c r="CE18" s="329"/>
      <c r="CF18" s="227"/>
      <c r="CG18" s="329"/>
      <c r="CH18" s="329"/>
      <c r="CI18" s="329"/>
      <c r="CJ18" s="329"/>
      <c r="CK18" s="329"/>
      <c r="CL18" s="329"/>
      <c r="CM18" s="227"/>
      <c r="CN18" s="329"/>
      <c r="CO18" s="329"/>
      <c r="CP18" s="227"/>
      <c r="CQ18" s="227"/>
      <c r="CR18" s="227"/>
      <c r="CS18" s="227"/>
      <c r="CT18" s="227"/>
      <c r="CU18" s="227"/>
      <c r="CV18" s="227"/>
      <c r="CW18" s="227"/>
      <c r="CX18" s="329"/>
      <c r="CY18" s="227"/>
      <c r="CZ18" s="221"/>
      <c r="DA18" s="221"/>
      <c r="DB18" s="221"/>
      <c r="DC18" s="221"/>
      <c r="DD18" s="221"/>
      <c r="DE18" s="221"/>
      <c r="DF18" s="350"/>
      <c r="DG18" s="350"/>
      <c r="DH18" s="350"/>
      <c r="DI18" s="350"/>
      <c r="DJ18" s="350"/>
      <c r="DK18" s="350"/>
      <c r="DL18" s="350"/>
      <c r="DM18" s="350"/>
      <c r="DN18" s="350"/>
      <c r="DO18" s="350"/>
      <c r="DP18" s="350"/>
      <c r="DQ18" s="350"/>
      <c r="DR18" s="350"/>
      <c r="DS18" s="350"/>
      <c r="DT18" s="350"/>
      <c r="DU18" s="350"/>
      <c r="DV18" s="350"/>
      <c r="DW18" s="350"/>
      <c r="DX18" s="350"/>
      <c r="DY18" s="221"/>
      <c r="DZ18" s="221"/>
      <c r="EA18" s="350"/>
      <c r="EB18" s="221"/>
      <c r="EC18" s="350"/>
      <c r="ED18" s="350"/>
      <c r="EE18" s="350"/>
      <c r="EF18" s="350"/>
      <c r="EG18" s="350"/>
      <c r="EH18" s="350"/>
      <c r="EI18" s="350"/>
      <c r="EJ18" s="350"/>
      <c r="EK18" s="350"/>
      <c r="EL18" s="221"/>
      <c r="EM18" s="221"/>
      <c r="EN18" s="350"/>
      <c r="EO18" s="350"/>
      <c r="EP18" s="350"/>
      <c r="EQ18" s="350"/>
    </row>
    <row r="19" spans="1:147" s="320" customFormat="1" ht="41.4">
      <c r="A19" s="458">
        <v>3</v>
      </c>
      <c r="B19" s="461">
        <v>63130106</v>
      </c>
      <c r="C19" s="466" t="s">
        <v>2431</v>
      </c>
      <c r="D19" s="448" t="s">
        <v>247</v>
      </c>
      <c r="E19" s="455">
        <v>5</v>
      </c>
      <c r="F19" s="471"/>
      <c r="G19" s="415">
        <v>120</v>
      </c>
      <c r="H19" s="415" t="s">
        <v>2328</v>
      </c>
      <c r="I19" s="415" t="s">
        <v>2432</v>
      </c>
      <c r="J19" s="415" t="s">
        <v>2334</v>
      </c>
      <c r="K19" s="415" t="s">
        <v>572</v>
      </c>
      <c r="L19" s="415" t="s">
        <v>2335</v>
      </c>
      <c r="M19" s="415" t="s">
        <v>2337</v>
      </c>
      <c r="N19" s="415" t="s">
        <v>2365</v>
      </c>
      <c r="O19" s="415" t="s">
        <v>2340</v>
      </c>
      <c r="P19" s="415" t="s">
        <v>2433</v>
      </c>
      <c r="Q19" s="646"/>
      <c r="R19" s="646"/>
      <c r="S19" s="646"/>
      <c r="T19" s="415" t="s">
        <v>616</v>
      </c>
      <c r="U19" s="415" t="s">
        <v>623</v>
      </c>
      <c r="V19" s="646"/>
      <c r="W19" s="646"/>
      <c r="X19" s="646"/>
      <c r="Y19" s="646"/>
      <c r="Z19" s="646"/>
      <c r="AA19" s="646"/>
      <c r="AB19" s="646"/>
      <c r="AC19" s="646"/>
      <c r="AD19" s="646"/>
      <c r="AE19" s="646"/>
      <c r="AF19" s="646"/>
      <c r="AG19" s="646"/>
      <c r="AH19" s="415" t="s">
        <v>630</v>
      </c>
      <c r="AI19" s="415" t="s">
        <v>637</v>
      </c>
      <c r="AJ19" s="415" t="s">
        <v>2341</v>
      </c>
      <c r="AK19" s="415" t="s">
        <v>2434</v>
      </c>
      <c r="AL19" s="415" t="s">
        <v>724</v>
      </c>
      <c r="AM19" s="415" t="s">
        <v>738</v>
      </c>
      <c r="AN19" s="646"/>
      <c r="AO19" s="646"/>
      <c r="AP19" s="415" t="s">
        <v>189</v>
      </c>
      <c r="AQ19" s="646"/>
      <c r="AR19" s="646"/>
      <c r="AS19" s="646"/>
      <c r="AT19" s="646"/>
      <c r="AU19" s="646"/>
      <c r="AV19" s="646"/>
      <c r="AW19" s="415" t="s">
        <v>812</v>
      </c>
      <c r="AX19" s="415" t="s">
        <v>814</v>
      </c>
      <c r="AY19" s="646"/>
      <c r="AZ19" s="646"/>
      <c r="BA19" s="646"/>
      <c r="BB19" s="646"/>
      <c r="BC19" s="646"/>
      <c r="BD19" s="646"/>
      <c r="BE19" s="646"/>
      <c r="BF19" s="646"/>
      <c r="BG19" s="646"/>
      <c r="BH19" s="646"/>
      <c r="BI19" s="646"/>
      <c r="BJ19" s="646"/>
      <c r="BK19" s="646"/>
      <c r="BL19" s="646"/>
      <c r="BM19" s="646"/>
      <c r="BN19" s="646"/>
      <c r="BO19" s="646"/>
      <c r="BP19" s="646"/>
      <c r="BQ19" s="646"/>
      <c r="BR19" s="646"/>
      <c r="BS19" s="646"/>
      <c r="BT19" s="646"/>
      <c r="BU19" s="646"/>
      <c r="BV19" s="646"/>
      <c r="BW19" s="646"/>
      <c r="BX19" s="646"/>
      <c r="BY19" s="646"/>
      <c r="BZ19" s="646"/>
      <c r="CA19" s="646"/>
      <c r="CB19" s="646"/>
      <c r="CC19" s="446" t="s">
        <v>2390</v>
      </c>
      <c r="CD19" s="421" t="s">
        <v>2394</v>
      </c>
      <c r="CE19" s="329"/>
      <c r="CF19" s="227"/>
      <c r="CG19" s="329"/>
      <c r="CH19" s="329"/>
      <c r="CI19" s="329"/>
      <c r="CJ19" s="329"/>
      <c r="CK19" s="329"/>
      <c r="CL19" s="329"/>
      <c r="CM19" s="227"/>
      <c r="CN19" s="329"/>
      <c r="CO19" s="329"/>
      <c r="CP19" s="227"/>
      <c r="CQ19" s="227"/>
      <c r="CR19" s="227"/>
      <c r="CS19" s="227"/>
      <c r="CT19" s="227"/>
      <c r="CU19" s="227"/>
      <c r="CV19" s="227"/>
      <c r="CW19" s="227"/>
      <c r="CX19" s="329"/>
      <c r="CY19" s="227"/>
      <c r="CZ19" s="221"/>
      <c r="DA19" s="221"/>
      <c r="DB19" s="221"/>
      <c r="DC19" s="221"/>
      <c r="DD19" s="221"/>
      <c r="DE19" s="221"/>
      <c r="DF19" s="350"/>
      <c r="DG19" s="350"/>
      <c r="DH19" s="350"/>
      <c r="DI19" s="350"/>
      <c r="DJ19" s="350"/>
      <c r="DK19" s="350"/>
      <c r="DL19" s="350"/>
      <c r="DM19" s="350"/>
      <c r="DN19" s="350"/>
      <c r="DO19" s="350"/>
      <c r="DP19" s="350"/>
      <c r="DQ19" s="350"/>
      <c r="DR19" s="350"/>
      <c r="DS19" s="350"/>
      <c r="DT19" s="350"/>
      <c r="DU19" s="350"/>
      <c r="DV19" s="350"/>
      <c r="DW19" s="350"/>
      <c r="DX19" s="350"/>
      <c r="DY19" s="221"/>
      <c r="DZ19" s="221"/>
      <c r="EA19" s="350"/>
      <c r="EB19" s="221"/>
      <c r="EC19" s="350"/>
      <c r="ED19" s="350"/>
      <c r="EE19" s="350"/>
      <c r="EF19" s="350"/>
      <c r="EG19" s="350"/>
      <c r="EH19" s="350"/>
      <c r="EI19" s="350"/>
      <c r="EJ19" s="350"/>
      <c r="EK19" s="350"/>
      <c r="EL19" s="221"/>
      <c r="EM19" s="221"/>
      <c r="EN19" s="350"/>
      <c r="EO19" s="350"/>
      <c r="EP19" s="350"/>
      <c r="EQ19" s="350"/>
    </row>
    <row r="20" spans="1:147" s="320" customFormat="1" ht="14.4">
      <c r="A20" s="459"/>
      <c r="B20" s="464"/>
      <c r="C20" s="456" t="s">
        <v>2435</v>
      </c>
      <c r="D20" s="468"/>
      <c r="E20" s="470">
        <v>5</v>
      </c>
      <c r="F20" s="438">
        <v>20</v>
      </c>
      <c r="G20" s="646"/>
      <c r="H20" s="646"/>
      <c r="I20" s="646"/>
      <c r="J20" s="646"/>
      <c r="K20" s="646"/>
      <c r="L20" s="646"/>
      <c r="M20" s="646"/>
      <c r="N20" s="438" t="s">
        <v>2363</v>
      </c>
      <c r="O20" s="646"/>
      <c r="P20" s="646"/>
      <c r="Q20" s="438">
        <v>1630</v>
      </c>
      <c r="R20" s="438">
        <v>960</v>
      </c>
      <c r="S20" s="438">
        <v>670</v>
      </c>
      <c r="T20" s="438">
        <v>58.89570552</v>
      </c>
      <c r="U20" s="438">
        <v>41.10429448</v>
      </c>
      <c r="V20" s="438">
        <v>2025</v>
      </c>
      <c r="W20" s="438"/>
      <c r="X20" s="438"/>
      <c r="Y20" s="447"/>
      <c r="Z20" s="438" t="s">
        <v>2228</v>
      </c>
      <c r="AA20" s="438">
        <v>235</v>
      </c>
      <c r="AB20" s="438" t="s">
        <v>2230</v>
      </c>
      <c r="AC20" s="438">
        <v>55</v>
      </c>
      <c r="AD20" s="438" t="s">
        <v>57</v>
      </c>
      <c r="AE20" s="438">
        <v>19</v>
      </c>
      <c r="AF20" s="438">
        <v>99</v>
      </c>
      <c r="AG20" s="438" t="s">
        <v>2232</v>
      </c>
      <c r="AH20" s="438" t="e">
        <v>#VALUE!</v>
      </c>
      <c r="AI20" s="438" t="e">
        <v>#VALUE!</v>
      </c>
      <c r="AJ20" s="438">
        <v>1635</v>
      </c>
      <c r="AK20" s="438">
        <v>1935</v>
      </c>
      <c r="AL20" s="438">
        <v>2726</v>
      </c>
      <c r="AM20" s="438">
        <v>1706</v>
      </c>
      <c r="AN20" s="447"/>
      <c r="AO20" s="447"/>
      <c r="AP20" s="447"/>
      <c r="AQ20" s="447"/>
      <c r="AR20" s="447"/>
      <c r="AS20" s="447"/>
      <c r="AT20" s="447"/>
      <c r="AU20" s="447"/>
      <c r="AV20" s="447"/>
      <c r="AW20" s="447"/>
      <c r="AX20" s="447"/>
      <c r="AY20" s="447"/>
      <c r="AZ20" s="447"/>
      <c r="BA20" s="447"/>
      <c r="BB20" s="447"/>
      <c r="BC20" s="447"/>
      <c r="BD20" s="447"/>
      <c r="BE20" s="439">
        <v>4171</v>
      </c>
      <c r="BF20" s="447"/>
      <c r="BG20" s="447"/>
      <c r="BH20" s="438" t="s">
        <v>2436</v>
      </c>
      <c r="BI20" s="438" t="s">
        <v>2364</v>
      </c>
      <c r="BJ20" s="646"/>
      <c r="BK20" s="646"/>
      <c r="BL20" s="646"/>
      <c r="BM20" s="646"/>
      <c r="BN20" s="646"/>
      <c r="BO20" s="646"/>
      <c r="BP20" s="646"/>
      <c r="BQ20" s="646"/>
      <c r="BR20" s="646"/>
      <c r="BS20" s="646"/>
      <c r="BT20" s="646"/>
      <c r="BU20" s="646"/>
      <c r="BV20" s="646"/>
      <c r="BW20" s="646"/>
      <c r="BX20" s="646"/>
      <c r="BY20" s="646"/>
      <c r="BZ20" s="646"/>
      <c r="CA20" s="646"/>
      <c r="CB20" s="646"/>
      <c r="CC20" s="454" t="s">
        <v>2466</v>
      </c>
      <c r="CD20" s="421" t="s">
        <v>2392</v>
      </c>
      <c r="CE20" s="421" t="s">
        <v>2396</v>
      </c>
      <c r="CF20" s="227"/>
      <c r="CG20" s="329"/>
      <c r="CH20" s="329"/>
      <c r="CI20" s="329"/>
      <c r="CJ20" s="329"/>
      <c r="CK20" s="329"/>
      <c r="CL20" s="329"/>
      <c r="CM20" s="227"/>
      <c r="CN20" s="329"/>
      <c r="CO20" s="329"/>
      <c r="CP20" s="227"/>
      <c r="CQ20" s="227"/>
      <c r="CR20" s="227"/>
      <c r="CS20" s="227"/>
      <c r="CT20" s="227"/>
      <c r="CU20" s="227"/>
      <c r="CV20" s="227"/>
      <c r="CW20" s="227"/>
      <c r="CX20" s="329"/>
      <c r="CY20" s="227"/>
      <c r="CZ20" s="221"/>
      <c r="DA20" s="221"/>
      <c r="DB20" s="221"/>
      <c r="DC20" s="221"/>
      <c r="DD20" s="221"/>
      <c r="DE20" s="221"/>
      <c r="DF20" s="350"/>
      <c r="DG20" s="350"/>
      <c r="DH20" s="350"/>
      <c r="DI20" s="350"/>
      <c r="DJ20" s="350"/>
      <c r="DK20" s="350"/>
      <c r="DL20" s="350"/>
      <c r="DM20" s="350"/>
      <c r="DN20" s="350"/>
      <c r="DO20" s="350"/>
      <c r="DP20" s="350"/>
      <c r="DQ20" s="350"/>
      <c r="DR20" s="350"/>
      <c r="DS20" s="350"/>
      <c r="DT20" s="350"/>
      <c r="DU20" s="350"/>
      <c r="DV20" s="350"/>
      <c r="DW20" s="350"/>
      <c r="DX20" s="350"/>
      <c r="DY20" s="221"/>
      <c r="DZ20" s="221"/>
      <c r="EA20" s="350"/>
      <c r="EB20" s="221"/>
      <c r="EC20" s="350"/>
      <c r="ED20" s="350"/>
      <c r="EE20" s="350"/>
      <c r="EF20" s="350"/>
      <c r="EG20" s="350"/>
      <c r="EH20" s="350"/>
      <c r="EI20" s="350"/>
      <c r="EJ20" s="350"/>
      <c r="EK20" s="350"/>
      <c r="EL20" s="221"/>
      <c r="EM20" s="221"/>
      <c r="EN20" s="350"/>
      <c r="EO20" s="350"/>
      <c r="EP20" s="350"/>
      <c r="EQ20" s="350"/>
    </row>
    <row r="21" spans="1:147" s="320" customFormat="1" ht="42" customHeight="1">
      <c r="A21" s="460"/>
      <c r="B21" s="465"/>
      <c r="C21" s="463" t="s">
        <v>2251</v>
      </c>
      <c r="D21" s="467"/>
      <c r="E21" s="455">
        <v>5</v>
      </c>
      <c r="F21" s="415"/>
      <c r="G21" s="415">
        <v>120</v>
      </c>
      <c r="H21" s="415" t="s">
        <v>2328</v>
      </c>
      <c r="I21" s="415">
        <v>70</v>
      </c>
      <c r="J21" s="415">
        <v>5</v>
      </c>
      <c r="K21" s="415" t="s">
        <v>2437</v>
      </c>
      <c r="L21" s="415" t="s">
        <v>2438</v>
      </c>
      <c r="M21" s="415" t="s">
        <v>2378</v>
      </c>
      <c r="N21" s="438" t="str">
        <f>$D19</f>
        <v>Bình</v>
      </c>
      <c r="O21" s="415" t="s">
        <v>2340</v>
      </c>
      <c r="P21" s="415">
        <v>6</v>
      </c>
      <c r="Q21" s="415">
        <v>1650</v>
      </c>
      <c r="R21" s="415">
        <v>900</v>
      </c>
      <c r="S21" s="415">
        <v>750</v>
      </c>
      <c r="T21" s="415">
        <v>54.545454550000002</v>
      </c>
      <c r="U21" s="415">
        <v>45.454545449999998</v>
      </c>
      <c r="V21" s="415">
        <v>2025</v>
      </c>
      <c r="W21" s="415">
        <v>1075</v>
      </c>
      <c r="X21" s="415">
        <f>$V21-$W21</f>
        <v>950</v>
      </c>
      <c r="Y21" s="415">
        <v>192</v>
      </c>
      <c r="Z21" s="415" t="s">
        <v>2228</v>
      </c>
      <c r="AA21" s="415">
        <v>235</v>
      </c>
      <c r="AB21" s="415" t="s">
        <v>2230</v>
      </c>
      <c r="AC21" s="415">
        <v>50</v>
      </c>
      <c r="AD21" s="415" t="s">
        <v>57</v>
      </c>
      <c r="AE21" s="415">
        <v>19</v>
      </c>
      <c r="AF21" s="415">
        <v>99</v>
      </c>
      <c r="AG21" s="415" t="s">
        <v>2232</v>
      </c>
      <c r="AH21" s="415">
        <f>($W21/$V21)*100</f>
        <v>53.086419753086425</v>
      </c>
      <c r="AI21" s="415">
        <f>100-$AH21</f>
        <v>46.913580246913575</v>
      </c>
      <c r="AJ21" s="415">
        <v>1635</v>
      </c>
      <c r="AK21" s="415">
        <v>1935</v>
      </c>
      <c r="AL21" s="415">
        <v>2726</v>
      </c>
      <c r="AM21" s="415">
        <v>1706</v>
      </c>
      <c r="AN21" s="415" t="s">
        <v>2252</v>
      </c>
      <c r="AO21" s="415" t="s">
        <v>2253</v>
      </c>
      <c r="AP21" s="415" t="s">
        <v>189</v>
      </c>
      <c r="AQ21" s="349" t="s">
        <v>2254</v>
      </c>
      <c r="AR21" s="415">
        <v>4</v>
      </c>
      <c r="AS21" s="415" t="s">
        <v>834</v>
      </c>
      <c r="AT21" s="415">
        <v>1</v>
      </c>
      <c r="AU21" s="415">
        <v>1</v>
      </c>
      <c r="AV21" s="415">
        <v>1</v>
      </c>
      <c r="AW21" s="415">
        <v>700</v>
      </c>
      <c r="AX21" s="415" t="s">
        <v>2439</v>
      </c>
      <c r="AY21" s="415" t="s">
        <v>2345</v>
      </c>
      <c r="AZ21" s="415" t="s">
        <v>2345</v>
      </c>
      <c r="BA21" s="415" t="s">
        <v>2347</v>
      </c>
      <c r="BB21" s="415" t="s">
        <v>2379</v>
      </c>
      <c r="BC21" s="415" t="s">
        <v>2440</v>
      </c>
      <c r="BD21" s="346" t="s">
        <v>2463</v>
      </c>
      <c r="BE21" s="441">
        <v>4171</v>
      </c>
      <c r="BF21" s="415" t="s">
        <v>2255</v>
      </c>
      <c r="BG21" s="415" t="s">
        <v>2256</v>
      </c>
      <c r="BH21" s="415" t="s">
        <v>2436</v>
      </c>
      <c r="BI21" s="415" t="s">
        <v>2364</v>
      </c>
      <c r="BJ21" s="415" t="s">
        <v>2266</v>
      </c>
      <c r="BK21" s="415">
        <v>19</v>
      </c>
      <c r="BL21" s="415">
        <v>235</v>
      </c>
      <c r="BM21" s="415">
        <v>117.5</v>
      </c>
      <c r="BN21" s="415">
        <v>358.8</v>
      </c>
      <c r="BO21" s="415" t="s">
        <v>2264</v>
      </c>
      <c r="BP21" s="415" t="s">
        <v>2441</v>
      </c>
      <c r="BQ21" s="415" t="s">
        <v>2355</v>
      </c>
      <c r="BR21" s="415" t="s">
        <v>2355</v>
      </c>
      <c r="BS21" s="415" t="s">
        <v>807</v>
      </c>
      <c r="BT21" s="415" t="s">
        <v>807</v>
      </c>
      <c r="BU21" s="415" t="s">
        <v>2353</v>
      </c>
      <c r="BV21" s="415" t="s">
        <v>2353</v>
      </c>
      <c r="BW21" s="415">
        <v>1635</v>
      </c>
      <c r="BX21" s="415">
        <v>235</v>
      </c>
      <c r="BY21" s="415">
        <v>1400</v>
      </c>
      <c r="BZ21" s="415">
        <v>2726</v>
      </c>
      <c r="CA21" s="415" t="s">
        <v>2442</v>
      </c>
      <c r="CB21" s="415" t="s">
        <v>2443</v>
      </c>
      <c r="CC21" s="446" t="s">
        <v>2446</v>
      </c>
      <c r="CD21" s="422" t="s">
        <v>2393</v>
      </c>
      <c r="CE21" s="421" t="s">
        <v>2395</v>
      </c>
      <c r="CF21" s="227"/>
      <c r="CG21" s="329"/>
      <c r="CH21" s="329"/>
      <c r="CI21" s="329"/>
      <c r="CJ21" s="329"/>
      <c r="CK21" s="329"/>
      <c r="CL21" s="329"/>
      <c r="CM21" s="227"/>
      <c r="CN21" s="329"/>
      <c r="CO21" s="329"/>
      <c r="CP21" s="227"/>
      <c r="CQ21" s="227"/>
      <c r="CR21" s="227"/>
      <c r="CS21" s="227"/>
      <c r="CT21" s="227"/>
      <c r="CU21" s="227"/>
      <c r="CV21" s="227"/>
      <c r="CW21" s="227"/>
      <c r="CX21" s="329"/>
      <c r="CY21" s="227"/>
      <c r="CZ21" s="221"/>
      <c r="DA21" s="221"/>
      <c r="DB21" s="221"/>
      <c r="DC21" s="221"/>
      <c r="DD21" s="221"/>
      <c r="DE21" s="221"/>
      <c r="DF21" s="350"/>
      <c r="DG21" s="350"/>
      <c r="DH21" s="350"/>
      <c r="DI21" s="350"/>
      <c r="DJ21" s="350"/>
      <c r="DK21" s="350"/>
      <c r="DL21" s="350"/>
      <c r="DM21" s="350"/>
      <c r="DN21" s="350"/>
      <c r="DO21" s="350"/>
      <c r="DP21" s="350"/>
      <c r="DQ21" s="350"/>
      <c r="DR21" s="350"/>
      <c r="DS21" s="350"/>
      <c r="DT21" s="350"/>
      <c r="DU21" s="350"/>
      <c r="DV21" s="350"/>
      <c r="DW21" s="350"/>
      <c r="DX21" s="350"/>
      <c r="DY21" s="221"/>
      <c r="DZ21" s="221"/>
      <c r="EA21" s="350"/>
      <c r="EB21" s="221"/>
      <c r="EC21" s="350"/>
      <c r="ED21" s="350"/>
      <c r="EE21" s="350"/>
      <c r="EF21" s="350"/>
      <c r="EG21" s="350"/>
      <c r="EH21" s="350"/>
      <c r="EI21" s="350"/>
      <c r="EJ21" s="350"/>
      <c r="EK21" s="350"/>
      <c r="EL21" s="221"/>
      <c r="EM21" s="221"/>
      <c r="EN21" s="350"/>
      <c r="EO21" s="350"/>
      <c r="EP21" s="350"/>
      <c r="EQ21" s="350"/>
    </row>
    <row r="22" spans="1:147" s="320" customFormat="1" ht="41.4">
      <c r="A22" s="400">
        <v>4</v>
      </c>
      <c r="B22" s="349">
        <v>63131866</v>
      </c>
      <c r="C22" s="466" t="s">
        <v>2431</v>
      </c>
      <c r="D22" s="351" t="s">
        <v>485</v>
      </c>
      <c r="E22" s="409">
        <v>5</v>
      </c>
      <c r="F22" s="352"/>
      <c r="G22" s="409">
        <v>120</v>
      </c>
      <c r="H22" s="409" t="s">
        <v>2328</v>
      </c>
      <c r="I22" s="418" t="s">
        <v>2333</v>
      </c>
      <c r="J22" s="353" t="s">
        <v>2369</v>
      </c>
      <c r="K22" s="353" t="s">
        <v>572</v>
      </c>
      <c r="L22" s="353" t="s">
        <v>2335</v>
      </c>
      <c r="M22" s="353" t="s">
        <v>2337</v>
      </c>
      <c r="N22" s="409" t="s">
        <v>2370</v>
      </c>
      <c r="O22" s="409" t="s">
        <v>2340</v>
      </c>
      <c r="P22" s="353" t="s">
        <v>678</v>
      </c>
      <c r="Q22" s="635"/>
      <c r="R22" s="558"/>
      <c r="S22" s="653"/>
      <c r="T22" s="353" t="s">
        <v>616</v>
      </c>
      <c r="U22" s="353" t="s">
        <v>623</v>
      </c>
      <c r="V22" s="654"/>
      <c r="W22" s="558"/>
      <c r="X22" s="558"/>
      <c r="Y22" s="558"/>
      <c r="Z22" s="558"/>
      <c r="AA22" s="558"/>
      <c r="AB22" s="558"/>
      <c r="AC22" s="558"/>
      <c r="AD22" s="558"/>
      <c r="AE22" s="558"/>
      <c r="AF22" s="558"/>
      <c r="AG22" s="655"/>
      <c r="AH22" s="353" t="s">
        <v>630</v>
      </c>
      <c r="AI22" s="353" t="s">
        <v>637</v>
      </c>
      <c r="AJ22" s="353" t="s">
        <v>2341</v>
      </c>
      <c r="AK22" s="353" t="s">
        <v>731</v>
      </c>
      <c r="AL22" s="353" t="s">
        <v>724</v>
      </c>
      <c r="AM22" s="353" t="s">
        <v>738</v>
      </c>
      <c r="AN22" s="656"/>
      <c r="AO22" s="602"/>
      <c r="AP22" s="410" t="s">
        <v>17</v>
      </c>
      <c r="AQ22" s="636"/>
      <c r="AR22" s="637"/>
      <c r="AS22" s="637"/>
      <c r="AT22" s="637"/>
      <c r="AU22" s="637"/>
      <c r="AV22" s="602"/>
      <c r="AW22" s="409" t="s">
        <v>812</v>
      </c>
      <c r="AX22" s="409" t="s">
        <v>814</v>
      </c>
      <c r="AY22" s="636"/>
      <c r="AZ22" s="637"/>
      <c r="BA22" s="637"/>
      <c r="BB22" s="637"/>
      <c r="BC22" s="637"/>
      <c r="BD22" s="637"/>
      <c r="BE22" s="637"/>
      <c r="BF22" s="637"/>
      <c r="BG22" s="637"/>
      <c r="BH22" s="637"/>
      <c r="BI22" s="637"/>
      <c r="BJ22" s="637"/>
      <c r="BK22" s="637"/>
      <c r="BL22" s="637"/>
      <c r="BM22" s="637"/>
      <c r="BN22" s="637"/>
      <c r="BO22" s="637"/>
      <c r="BP22" s="637"/>
      <c r="BQ22" s="637"/>
      <c r="BR22" s="637"/>
      <c r="BS22" s="637"/>
      <c r="BT22" s="637"/>
      <c r="BU22" s="637"/>
      <c r="BV22" s="637"/>
      <c r="BW22" s="637"/>
      <c r="BX22" s="637"/>
      <c r="BY22" s="637"/>
      <c r="BZ22" s="637"/>
      <c r="CA22" s="637"/>
      <c r="CB22" s="637"/>
      <c r="CC22" s="349" t="s">
        <v>2390</v>
      </c>
      <c r="CD22" s="429" t="s">
        <v>2409</v>
      </c>
      <c r="CE22" s="430" t="s">
        <v>2410</v>
      </c>
      <c r="CF22" s="431" t="s">
        <v>2411</v>
      </c>
      <c r="CG22" s="329"/>
      <c r="CH22" s="424" t="s">
        <v>2412</v>
      </c>
      <c r="CI22" s="329"/>
      <c r="CJ22" s="329"/>
      <c r="CK22" s="329"/>
      <c r="CL22" s="329"/>
      <c r="CM22" s="227"/>
      <c r="CN22" s="329"/>
      <c r="CO22" s="329"/>
      <c r="CP22" s="227"/>
      <c r="CQ22" s="227"/>
      <c r="CR22" s="227"/>
      <c r="CS22" s="227"/>
      <c r="CT22" s="227"/>
      <c r="CU22" s="227"/>
      <c r="CV22" s="227"/>
      <c r="CW22" s="227"/>
      <c r="CX22" s="329"/>
      <c r="CY22" s="227"/>
      <c r="CZ22" s="221"/>
      <c r="DA22" s="221"/>
      <c r="DB22" s="221"/>
      <c r="DC22" s="221"/>
      <c r="DD22" s="221"/>
      <c r="DE22" s="221"/>
      <c r="DF22" s="350"/>
      <c r="DG22" s="350"/>
      <c r="DH22" s="350"/>
      <c r="DI22" s="350"/>
      <c r="DJ22" s="350"/>
      <c r="DK22" s="350"/>
      <c r="DL22" s="350"/>
      <c r="DM22" s="350"/>
      <c r="DN22" s="350"/>
      <c r="DO22" s="350"/>
      <c r="DP22" s="350"/>
      <c r="DQ22" s="350"/>
      <c r="DR22" s="350"/>
      <c r="DS22" s="350"/>
      <c r="DT22" s="350"/>
      <c r="DU22" s="350"/>
      <c r="DV22" s="350"/>
      <c r="DW22" s="350"/>
      <c r="DX22" s="350"/>
      <c r="DY22" s="221"/>
      <c r="DZ22" s="221"/>
      <c r="EA22" s="350"/>
      <c r="EB22" s="221"/>
      <c r="EC22" s="350"/>
      <c r="ED22" s="350"/>
      <c r="EE22" s="350"/>
      <c r="EF22" s="350"/>
      <c r="EG22" s="350"/>
      <c r="EH22" s="350"/>
      <c r="EI22" s="350"/>
      <c r="EJ22" s="350"/>
      <c r="EK22" s="350"/>
      <c r="EL22" s="221"/>
      <c r="EM22" s="221"/>
      <c r="EN22" s="350"/>
      <c r="EO22" s="350"/>
      <c r="EP22" s="350"/>
      <c r="EQ22" s="350"/>
    </row>
    <row r="23" spans="1:147" s="320" customFormat="1">
      <c r="A23" s="457"/>
      <c r="B23" s="348"/>
      <c r="C23" s="412" t="s">
        <v>2372</v>
      </c>
      <c r="D23" s="413"/>
      <c r="E23" s="432">
        <v>5</v>
      </c>
      <c r="F23" s="347">
        <f>$V23-($Q23+($I24+$J24)*$E23)</f>
        <v>220</v>
      </c>
      <c r="G23" s="641"/>
      <c r="H23" s="642"/>
      <c r="I23" s="642"/>
      <c r="J23" s="642"/>
      <c r="K23" s="642"/>
      <c r="L23" s="642"/>
      <c r="M23" s="643"/>
      <c r="N23" s="354" t="s">
        <v>2372</v>
      </c>
      <c r="O23" s="641"/>
      <c r="P23" s="644"/>
      <c r="Q23" s="347">
        <v>1340</v>
      </c>
      <c r="R23" s="347">
        <v>815</v>
      </c>
      <c r="S23" s="347">
        <v>525</v>
      </c>
      <c r="T23" s="355">
        <f>($R23*100)/($Q23)</f>
        <v>60.820895522388057</v>
      </c>
      <c r="U23" s="338">
        <f>100-$T23</f>
        <v>39.179104477611943</v>
      </c>
      <c r="V23" s="347">
        <v>1910</v>
      </c>
      <c r="W23" s="347">
        <v>1030</v>
      </c>
      <c r="X23" s="347">
        <v>885</v>
      </c>
      <c r="Y23" s="347">
        <v>200</v>
      </c>
      <c r="Z23" s="348" t="s">
        <v>2228</v>
      </c>
      <c r="AA23" s="348">
        <v>205</v>
      </c>
      <c r="AB23" s="348" t="s">
        <v>2230</v>
      </c>
      <c r="AC23" s="348">
        <v>60</v>
      </c>
      <c r="AD23" s="348" t="s">
        <v>57</v>
      </c>
      <c r="AE23" s="348">
        <v>16</v>
      </c>
      <c r="AF23" s="348">
        <v>92</v>
      </c>
      <c r="AG23" s="348" t="s">
        <v>2232</v>
      </c>
      <c r="AH23" s="347">
        <f>(W23/V23)*100</f>
        <v>53.926701570680621</v>
      </c>
      <c r="AI23" s="347">
        <f>($X23/$V23)*100</f>
        <v>46.335078534031418</v>
      </c>
      <c r="AJ23" s="347">
        <v>1568</v>
      </c>
      <c r="AK23" s="347">
        <v>1797</v>
      </c>
      <c r="AL23" s="347">
        <v>4662</v>
      </c>
      <c r="AM23" s="347">
        <v>1445</v>
      </c>
      <c r="AN23" s="356"/>
      <c r="AO23" s="357"/>
      <c r="AP23" s="357"/>
      <c r="AQ23" s="357"/>
      <c r="AR23" s="357"/>
      <c r="AS23" s="357"/>
      <c r="AT23" s="357"/>
      <c r="AU23" s="357"/>
      <c r="AV23" s="357"/>
      <c r="AW23" s="357"/>
      <c r="AX23" s="357"/>
      <c r="AY23" s="357"/>
      <c r="AZ23" s="357"/>
      <c r="BA23" s="357"/>
      <c r="BB23" s="357"/>
      <c r="BC23" s="357"/>
      <c r="BD23" s="357"/>
      <c r="BE23" s="347" t="s">
        <v>2373</v>
      </c>
      <c r="BF23" s="357"/>
      <c r="BG23" s="358"/>
      <c r="BH23" s="347" t="s">
        <v>2374</v>
      </c>
      <c r="BI23" s="347" t="s">
        <v>2375</v>
      </c>
      <c r="BJ23" s="579"/>
      <c r="BK23" s="580"/>
      <c r="BL23" s="580"/>
      <c r="BM23" s="580"/>
      <c r="BN23" s="580"/>
      <c r="BO23" s="580"/>
      <c r="BP23" s="580"/>
      <c r="BQ23" s="580"/>
      <c r="BR23" s="580"/>
      <c r="BS23" s="580"/>
      <c r="BT23" s="580"/>
      <c r="BU23" s="580"/>
      <c r="BV23" s="580"/>
      <c r="BW23" s="580"/>
      <c r="BX23" s="580"/>
      <c r="BY23" s="580"/>
      <c r="BZ23" s="580"/>
      <c r="CA23" s="580"/>
      <c r="CB23" s="580"/>
      <c r="CC23" s="347" t="s">
        <v>2376</v>
      </c>
      <c r="CD23" s="350"/>
      <c r="CE23" s="329"/>
      <c r="CF23" s="227"/>
      <c r="CG23" s="329"/>
      <c r="CH23" s="329"/>
      <c r="CI23" s="329"/>
      <c r="CJ23" s="329"/>
      <c r="CK23" s="329"/>
      <c r="CL23" s="329"/>
      <c r="CM23" s="227"/>
      <c r="CN23" s="329"/>
      <c r="CO23" s="329"/>
      <c r="CP23" s="227"/>
      <c r="CQ23" s="227"/>
      <c r="CR23" s="227"/>
      <c r="CS23" s="227"/>
      <c r="CT23" s="227"/>
      <c r="CU23" s="227"/>
      <c r="CV23" s="227"/>
      <c r="CW23" s="227"/>
      <c r="CX23" s="329"/>
      <c r="CY23" s="227"/>
      <c r="CZ23" s="221"/>
      <c r="DA23" s="221"/>
      <c r="DB23" s="221"/>
      <c r="DC23" s="221"/>
      <c r="DD23" s="221"/>
      <c r="DE23" s="221"/>
      <c r="DF23" s="350"/>
      <c r="DG23" s="350"/>
      <c r="DH23" s="350"/>
      <c r="DI23" s="350"/>
      <c r="DJ23" s="350"/>
      <c r="DK23" s="350"/>
      <c r="DL23" s="350"/>
      <c r="DM23" s="350"/>
      <c r="DN23" s="350"/>
      <c r="DO23" s="350"/>
      <c r="DP23" s="350"/>
      <c r="DQ23" s="350"/>
      <c r="DR23" s="350"/>
      <c r="DS23" s="350"/>
      <c r="DT23" s="350"/>
      <c r="DU23" s="350"/>
      <c r="DV23" s="350"/>
      <c r="DW23" s="350"/>
      <c r="DX23" s="350"/>
      <c r="DY23" s="221"/>
      <c r="DZ23" s="221"/>
      <c r="EA23" s="350"/>
      <c r="EB23" s="221"/>
      <c r="EC23" s="350"/>
      <c r="ED23" s="350"/>
      <c r="EE23" s="350"/>
      <c r="EF23" s="350"/>
      <c r="EG23" s="350"/>
      <c r="EH23" s="350"/>
      <c r="EI23" s="350"/>
      <c r="EJ23" s="350"/>
      <c r="EK23" s="350"/>
      <c r="EL23" s="221"/>
      <c r="EM23" s="221"/>
      <c r="EN23" s="350"/>
      <c r="EO23" s="350"/>
      <c r="EP23" s="350"/>
      <c r="EQ23" s="350"/>
    </row>
    <row r="24" spans="1:147" s="320" customFormat="1" ht="55.2">
      <c r="A24" s="449"/>
      <c r="B24" s="349"/>
      <c r="C24" s="360" t="s">
        <v>2251</v>
      </c>
      <c r="D24" s="361"/>
      <c r="E24" s="346">
        <v>5</v>
      </c>
      <c r="F24" s="346">
        <f>$V24-($Q24+($I24+$J24)*$E24)</f>
        <v>0</v>
      </c>
      <c r="G24" s="346">
        <v>120</v>
      </c>
      <c r="H24" s="346" t="s">
        <v>2328</v>
      </c>
      <c r="I24" s="346">
        <v>65</v>
      </c>
      <c r="J24" s="346">
        <v>5</v>
      </c>
      <c r="K24" s="346" t="s">
        <v>2336</v>
      </c>
      <c r="L24" s="346" t="s">
        <v>2377</v>
      </c>
      <c r="M24" s="346" t="s">
        <v>2378</v>
      </c>
      <c r="N24" s="347" t="str">
        <f>$D22</f>
        <v>Cảnh</v>
      </c>
      <c r="O24" s="346" t="s">
        <v>2340</v>
      </c>
      <c r="P24" s="346">
        <v>5</v>
      </c>
      <c r="Q24" s="346">
        <v>1400</v>
      </c>
      <c r="R24" s="346">
        <v>860</v>
      </c>
      <c r="S24" s="346">
        <v>540</v>
      </c>
      <c r="T24" s="453">
        <f>($R24/$Q24)</f>
        <v>0.61428571428571432</v>
      </c>
      <c r="U24" s="453">
        <f>(S24/Q24)</f>
        <v>0.38571428571428573</v>
      </c>
      <c r="V24" s="346">
        <v>1750</v>
      </c>
      <c r="W24" s="346">
        <v>595</v>
      </c>
      <c r="X24" s="346">
        <v>1155</v>
      </c>
      <c r="Y24" s="346">
        <v>120</v>
      </c>
      <c r="Z24" s="362" t="s">
        <v>2228</v>
      </c>
      <c r="AA24" s="362">
        <v>205</v>
      </c>
      <c r="AB24" s="362" t="s">
        <v>2230</v>
      </c>
      <c r="AC24" s="362">
        <v>65</v>
      </c>
      <c r="AD24" s="362" t="s">
        <v>57</v>
      </c>
      <c r="AE24" s="362">
        <v>16</v>
      </c>
      <c r="AF24" s="362">
        <v>86</v>
      </c>
      <c r="AG24" s="362" t="s">
        <v>61</v>
      </c>
      <c r="AH24" s="453">
        <v>0.34</v>
      </c>
      <c r="AI24" s="453">
        <v>0.66</v>
      </c>
      <c r="AJ24" s="346">
        <v>1650</v>
      </c>
      <c r="AK24" s="346">
        <v>1800</v>
      </c>
      <c r="AL24" s="346">
        <v>4650</v>
      </c>
      <c r="AM24" s="346">
        <v>1550</v>
      </c>
      <c r="AN24" s="346" t="s">
        <v>2444</v>
      </c>
      <c r="AO24" s="346" t="s">
        <v>2253</v>
      </c>
      <c r="AP24" s="346" t="s">
        <v>189</v>
      </c>
      <c r="AQ24" s="349" t="s">
        <v>2254</v>
      </c>
      <c r="AR24" s="346">
        <v>4</v>
      </c>
      <c r="AS24" s="346" t="s">
        <v>834</v>
      </c>
      <c r="AT24" s="346">
        <v>1</v>
      </c>
      <c r="AU24" s="346">
        <v>1</v>
      </c>
      <c r="AV24" s="346">
        <v>1</v>
      </c>
      <c r="AW24" s="346">
        <v>1000</v>
      </c>
      <c r="AX24" s="346" t="s">
        <v>2380</v>
      </c>
      <c r="AY24" s="346" t="s">
        <v>2345</v>
      </c>
      <c r="AZ24" s="346" t="s">
        <v>2346</v>
      </c>
      <c r="BA24" s="346" t="s">
        <v>2347</v>
      </c>
      <c r="BB24" s="415" t="s">
        <v>2379</v>
      </c>
      <c r="BC24" s="346" t="s">
        <v>2440</v>
      </c>
      <c r="BD24" s="346" t="s">
        <v>2463</v>
      </c>
      <c r="BE24" s="346" t="s">
        <v>2381</v>
      </c>
      <c r="BF24" s="346" t="s">
        <v>2255</v>
      </c>
      <c r="BG24" s="349" t="s">
        <v>2256</v>
      </c>
      <c r="BH24" s="346" t="s">
        <v>2382</v>
      </c>
      <c r="BI24" s="414">
        <v>3692</v>
      </c>
      <c r="BJ24" s="346" t="s">
        <v>2266</v>
      </c>
      <c r="BK24" s="349">
        <f>$AE24</f>
        <v>16</v>
      </c>
      <c r="BL24" s="349">
        <f>$AA24</f>
        <v>205</v>
      </c>
      <c r="BM24" s="349">
        <f>($BL24*$AC24)/100</f>
        <v>133.25</v>
      </c>
      <c r="BN24" s="349">
        <f>(($BK24*25.4)/2)+$BM24</f>
        <v>336.45</v>
      </c>
      <c r="BO24" s="346" t="s">
        <v>2445</v>
      </c>
      <c r="BP24" s="346" t="s">
        <v>2441</v>
      </c>
      <c r="BQ24" s="346" t="s">
        <v>2355</v>
      </c>
      <c r="BR24" s="346" t="s">
        <v>2356</v>
      </c>
      <c r="BS24" s="346" t="s">
        <v>807</v>
      </c>
      <c r="BT24" s="346" t="s">
        <v>807</v>
      </c>
      <c r="BU24" s="346" t="s">
        <v>2353</v>
      </c>
      <c r="BV24" s="346" t="s">
        <v>2353</v>
      </c>
      <c r="BW24" s="349">
        <f>$AJ24</f>
        <v>1650</v>
      </c>
      <c r="BX24" s="349">
        <f>$AA24</f>
        <v>205</v>
      </c>
      <c r="BY24" s="349">
        <f>$BW24-$BX24</f>
        <v>1445</v>
      </c>
      <c r="BZ24" s="349">
        <f>$AL24</f>
        <v>4650</v>
      </c>
      <c r="CA24" s="346" t="s">
        <v>2442</v>
      </c>
      <c r="CB24" s="346" t="s">
        <v>2383</v>
      </c>
      <c r="CC24" s="349" t="s">
        <v>2459</v>
      </c>
      <c r="CD24" s="424" t="s">
        <v>2408</v>
      </c>
      <c r="CE24" s="329"/>
      <c r="CF24" s="227"/>
      <c r="CG24" s="329"/>
      <c r="CH24" s="329"/>
      <c r="CI24" s="329"/>
      <c r="CJ24" s="329"/>
      <c r="CK24" s="329"/>
      <c r="CL24" s="329"/>
      <c r="CM24" s="227"/>
      <c r="CN24" s="329"/>
      <c r="CO24" s="329"/>
      <c r="CP24" s="227"/>
      <c r="CQ24" s="227"/>
      <c r="CR24" s="227"/>
      <c r="CS24" s="227"/>
      <c r="CT24" s="227"/>
      <c r="CU24" s="227"/>
      <c r="CV24" s="227"/>
      <c r="CW24" s="227"/>
      <c r="CX24" s="329"/>
      <c r="CY24" s="227"/>
      <c r="CZ24" s="221"/>
      <c r="DA24" s="221"/>
      <c r="DB24" s="221"/>
      <c r="DC24" s="221"/>
      <c r="DD24" s="221"/>
      <c r="DE24" s="221"/>
      <c r="DF24" s="350"/>
      <c r="DG24" s="350"/>
      <c r="DH24" s="350"/>
      <c r="DI24" s="350"/>
      <c r="DJ24" s="350"/>
      <c r="DK24" s="350"/>
      <c r="DL24" s="350"/>
      <c r="DM24" s="350"/>
      <c r="DN24" s="350"/>
      <c r="DO24" s="350"/>
      <c r="DP24" s="350"/>
      <c r="DQ24" s="350"/>
      <c r="DR24" s="350"/>
      <c r="DS24" s="350"/>
      <c r="DT24" s="350"/>
      <c r="DU24" s="350"/>
      <c r="DV24" s="350"/>
      <c r="DW24" s="350"/>
      <c r="DX24" s="350"/>
      <c r="DY24" s="221"/>
      <c r="DZ24" s="221"/>
      <c r="EA24" s="350"/>
      <c r="EB24" s="221"/>
      <c r="EC24" s="350"/>
      <c r="ED24" s="350"/>
      <c r="EE24" s="350"/>
      <c r="EF24" s="350"/>
      <c r="EG24" s="350"/>
      <c r="EH24" s="350"/>
      <c r="EI24" s="350"/>
      <c r="EJ24" s="350"/>
      <c r="EK24" s="350"/>
      <c r="EL24" s="221"/>
      <c r="EM24" s="221"/>
      <c r="EN24" s="350"/>
      <c r="EO24" s="350"/>
      <c r="EP24" s="350"/>
      <c r="EQ24" s="350"/>
    </row>
    <row r="25" spans="1:147" s="320" customFormat="1" ht="41.4" customHeight="1">
      <c r="A25" s="400">
        <v>5</v>
      </c>
      <c r="B25" s="419">
        <v>63130106</v>
      </c>
      <c r="C25" s="466" t="s">
        <v>2431</v>
      </c>
      <c r="D25" s="351" t="s">
        <v>2413</v>
      </c>
      <c r="E25" s="346">
        <v>5</v>
      </c>
      <c r="F25" s="352"/>
      <c r="G25" s="346">
        <v>120</v>
      </c>
      <c r="H25" s="346" t="s">
        <v>2328</v>
      </c>
      <c r="I25" s="167" t="s">
        <v>2333</v>
      </c>
      <c r="J25" s="353" t="s">
        <v>2369</v>
      </c>
      <c r="K25" s="353" t="s">
        <v>572</v>
      </c>
      <c r="L25" s="353" t="s">
        <v>2335</v>
      </c>
      <c r="M25" s="353" t="s">
        <v>2337</v>
      </c>
      <c r="N25" s="346" t="s">
        <v>2370</v>
      </c>
      <c r="O25" s="346" t="s">
        <v>2340</v>
      </c>
      <c r="P25" s="353" t="s">
        <v>678</v>
      </c>
      <c r="Q25" s="582"/>
      <c r="R25" s="583"/>
      <c r="S25" s="584"/>
      <c r="T25" s="353" t="s">
        <v>616</v>
      </c>
      <c r="U25" s="353" t="s">
        <v>623</v>
      </c>
      <c r="V25" s="585"/>
      <c r="W25" s="583"/>
      <c r="X25" s="583"/>
      <c r="Y25" s="583"/>
      <c r="Z25" s="583"/>
      <c r="AA25" s="583"/>
      <c r="AB25" s="583"/>
      <c r="AC25" s="583"/>
      <c r="AD25" s="583"/>
      <c r="AE25" s="583"/>
      <c r="AF25" s="583"/>
      <c r="AG25" s="586"/>
      <c r="AH25" s="353" t="s">
        <v>630</v>
      </c>
      <c r="AI25" s="353" t="s">
        <v>637</v>
      </c>
      <c r="AJ25" s="353" t="s">
        <v>2341</v>
      </c>
      <c r="AK25" s="353" t="s">
        <v>731</v>
      </c>
      <c r="AL25" s="353" t="s">
        <v>724</v>
      </c>
      <c r="AM25" s="353" t="s">
        <v>738</v>
      </c>
      <c r="AN25" s="587"/>
      <c r="AO25" s="588"/>
      <c r="AP25" s="349" t="s">
        <v>17</v>
      </c>
      <c r="AQ25" s="605"/>
      <c r="AR25" s="606"/>
      <c r="AS25" s="606"/>
      <c r="AT25" s="606"/>
      <c r="AU25" s="606"/>
      <c r="AV25" s="588"/>
      <c r="AW25" s="346" t="s">
        <v>812</v>
      </c>
      <c r="AX25" s="346" t="s">
        <v>814</v>
      </c>
      <c r="AY25" s="605"/>
      <c r="AZ25" s="606"/>
      <c r="BA25" s="606"/>
      <c r="BB25" s="606"/>
      <c r="BC25" s="606"/>
      <c r="BD25" s="606"/>
      <c r="BE25" s="606"/>
      <c r="BF25" s="606"/>
      <c r="BG25" s="606"/>
      <c r="BH25" s="606"/>
      <c r="BI25" s="606"/>
      <c r="BJ25" s="606"/>
      <c r="BK25" s="606"/>
      <c r="BL25" s="606"/>
      <c r="BM25" s="606"/>
      <c r="BN25" s="606"/>
      <c r="BO25" s="606"/>
      <c r="BP25" s="606"/>
      <c r="BQ25" s="606"/>
      <c r="BR25" s="606"/>
      <c r="BS25" s="606"/>
      <c r="BT25" s="606"/>
      <c r="BU25" s="606"/>
      <c r="BV25" s="606"/>
      <c r="BW25" s="606"/>
      <c r="BX25" s="606"/>
      <c r="BY25" s="606"/>
      <c r="BZ25" s="606"/>
      <c r="CA25" s="606"/>
      <c r="CB25" s="606"/>
      <c r="CC25" s="349" t="s">
        <v>2390</v>
      </c>
      <c r="CD25" s="406" t="s">
        <v>2415</v>
      </c>
      <c r="CE25" s="434" t="s">
        <v>2416</v>
      </c>
      <c r="CF25" s="434" t="s">
        <v>2416</v>
      </c>
      <c r="CG25" s="434" t="s">
        <v>2416</v>
      </c>
      <c r="CH25" s="329"/>
      <c r="CI25" s="329"/>
      <c r="CJ25" s="329"/>
      <c r="CK25" s="329"/>
      <c r="CL25" s="329"/>
      <c r="CM25" s="227"/>
      <c r="CN25" s="329"/>
      <c r="CO25" s="329"/>
      <c r="CP25" s="227"/>
      <c r="CQ25" s="227"/>
      <c r="CR25" s="227"/>
      <c r="CS25" s="227"/>
      <c r="CT25" s="227"/>
      <c r="CU25" s="227"/>
      <c r="CV25" s="227"/>
      <c r="CW25" s="227"/>
      <c r="CX25" s="329"/>
      <c r="CY25" s="227"/>
      <c r="CZ25" s="221"/>
      <c r="DA25" s="221"/>
      <c r="DB25" s="221"/>
      <c r="DC25" s="221"/>
      <c r="DD25" s="221"/>
      <c r="DE25" s="221"/>
      <c r="DF25" s="350"/>
      <c r="DG25" s="350"/>
      <c r="DH25" s="350"/>
      <c r="DI25" s="350"/>
      <c r="DJ25" s="350"/>
      <c r="DK25" s="350"/>
      <c r="DL25" s="350"/>
      <c r="DM25" s="350"/>
      <c r="DN25" s="350"/>
      <c r="DO25" s="350"/>
      <c r="DP25" s="350"/>
      <c r="DQ25" s="350"/>
      <c r="DR25" s="350"/>
      <c r="DS25" s="350"/>
      <c r="DT25" s="350"/>
      <c r="DU25" s="350"/>
      <c r="DV25" s="350"/>
      <c r="DW25" s="350"/>
      <c r="DX25" s="350"/>
      <c r="DY25" s="221"/>
      <c r="DZ25" s="221"/>
      <c r="EA25" s="350"/>
      <c r="EB25" s="221"/>
      <c r="EC25" s="350"/>
      <c r="ED25" s="350"/>
      <c r="EE25" s="350"/>
      <c r="EF25" s="350"/>
      <c r="EG25" s="350"/>
      <c r="EH25" s="350"/>
      <c r="EI25" s="350"/>
      <c r="EJ25" s="350"/>
      <c r="EK25" s="350"/>
      <c r="EL25" s="221"/>
      <c r="EM25" s="221"/>
      <c r="EN25" s="350"/>
      <c r="EO25" s="350"/>
      <c r="EP25" s="350"/>
      <c r="EQ25" s="350"/>
    </row>
    <row r="26" spans="1:147" s="320" customFormat="1">
      <c r="A26" s="457"/>
      <c r="B26" s="348"/>
      <c r="C26" s="412" t="s">
        <v>2447</v>
      </c>
      <c r="D26" s="413"/>
      <c r="E26" s="452">
        <v>5</v>
      </c>
      <c r="F26" s="347">
        <f>$V26-($Q26+($I27+$J27)*$E26)</f>
        <v>85</v>
      </c>
      <c r="G26" s="641"/>
      <c r="H26" s="642"/>
      <c r="I26" s="642"/>
      <c r="J26" s="642"/>
      <c r="K26" s="642"/>
      <c r="L26" s="642"/>
      <c r="M26" s="643"/>
      <c r="N26" s="451" t="s">
        <v>2447</v>
      </c>
      <c r="O26" s="641"/>
      <c r="P26" s="644"/>
      <c r="Q26" s="347">
        <v>1665</v>
      </c>
      <c r="R26" s="347">
        <v>865</v>
      </c>
      <c r="S26" s="347">
        <v>800</v>
      </c>
      <c r="T26" s="355">
        <f>($R26*100)/($Q26)</f>
        <v>51.951951951951955</v>
      </c>
      <c r="U26" s="338">
        <f>100-$T26</f>
        <v>48.048048048048045</v>
      </c>
      <c r="V26" s="347">
        <v>2100</v>
      </c>
      <c r="W26" s="347">
        <v>1100</v>
      </c>
      <c r="X26" s="347">
        <v>1000</v>
      </c>
      <c r="Y26" s="347">
        <v>200</v>
      </c>
      <c r="Z26" s="348" t="s">
        <v>2228</v>
      </c>
      <c r="AA26" s="348">
        <v>235</v>
      </c>
      <c r="AB26" s="348" t="s">
        <v>2230</v>
      </c>
      <c r="AC26" s="348">
        <v>45</v>
      </c>
      <c r="AD26" s="348" t="s">
        <v>57</v>
      </c>
      <c r="AE26" s="348">
        <v>18</v>
      </c>
      <c r="AF26" s="348">
        <v>96</v>
      </c>
      <c r="AG26" s="348" t="s">
        <v>67</v>
      </c>
      <c r="AH26" s="347">
        <f>(W26/V26)*100</f>
        <v>52.380952380952387</v>
      </c>
      <c r="AI26" s="347">
        <f>($X26/$V26)*100</f>
        <v>47.619047619047613</v>
      </c>
      <c r="AJ26" s="347">
        <v>1600</v>
      </c>
      <c r="AK26" s="347">
        <v>1840</v>
      </c>
      <c r="AL26" s="347">
        <v>4885</v>
      </c>
      <c r="AM26" s="347">
        <v>1445</v>
      </c>
      <c r="AN26" s="356"/>
      <c r="AO26" s="357"/>
      <c r="AP26" s="357"/>
      <c r="AQ26" s="357"/>
      <c r="AR26" s="357"/>
      <c r="AS26" s="357"/>
      <c r="AT26" s="357"/>
      <c r="AU26" s="357"/>
      <c r="AV26" s="357"/>
      <c r="AW26" s="357"/>
      <c r="AX26" s="357"/>
      <c r="AY26" s="357"/>
      <c r="AZ26" s="357"/>
      <c r="BA26" s="357"/>
      <c r="BB26" s="357"/>
      <c r="BC26" s="357"/>
      <c r="BD26" s="357"/>
      <c r="BE26" s="347">
        <v>5.25</v>
      </c>
      <c r="BF26" s="357"/>
      <c r="BG26" s="358"/>
      <c r="BH26" s="347">
        <v>3.29</v>
      </c>
      <c r="BI26" s="347" t="s">
        <v>2414</v>
      </c>
      <c r="BJ26" s="579"/>
      <c r="BK26" s="580"/>
      <c r="BL26" s="580"/>
      <c r="BM26" s="580"/>
      <c r="BN26" s="580"/>
      <c r="BO26" s="580"/>
      <c r="BP26" s="580"/>
      <c r="BQ26" s="580"/>
      <c r="BR26" s="580"/>
      <c r="BS26" s="580"/>
      <c r="BT26" s="580"/>
      <c r="BU26" s="580"/>
      <c r="BV26" s="580"/>
      <c r="BW26" s="580"/>
      <c r="BX26" s="580"/>
      <c r="BY26" s="580"/>
      <c r="BZ26" s="580"/>
      <c r="CA26" s="580"/>
      <c r="CB26" s="580"/>
      <c r="CC26" s="347" t="s">
        <v>2376</v>
      </c>
      <c r="CD26" s="350"/>
      <c r="CE26" s="329"/>
      <c r="CF26" s="227"/>
      <c r="CG26" s="329"/>
      <c r="CH26" s="329"/>
      <c r="CI26" s="329"/>
      <c r="CJ26" s="329"/>
      <c r="CK26" s="329"/>
      <c r="CL26" s="329"/>
      <c r="CM26" s="227"/>
      <c r="CN26" s="329"/>
      <c r="CO26" s="329"/>
      <c r="CP26" s="227"/>
      <c r="CQ26" s="227"/>
      <c r="CR26" s="227"/>
      <c r="CS26" s="227"/>
      <c r="CT26" s="227"/>
      <c r="CU26" s="227"/>
      <c r="CV26" s="227"/>
      <c r="CW26" s="227"/>
      <c r="CX26" s="329"/>
      <c r="CY26" s="227"/>
      <c r="CZ26" s="221"/>
      <c r="DA26" s="221"/>
      <c r="DB26" s="221"/>
      <c r="DC26" s="221"/>
      <c r="DD26" s="221"/>
      <c r="DE26" s="221"/>
      <c r="DF26" s="350"/>
      <c r="DG26" s="350"/>
      <c r="DH26" s="350"/>
      <c r="DI26" s="350"/>
      <c r="DJ26" s="350"/>
      <c r="DK26" s="350"/>
      <c r="DL26" s="350"/>
      <c r="DM26" s="350"/>
      <c r="DN26" s="350"/>
      <c r="DO26" s="350"/>
      <c r="DP26" s="350"/>
      <c r="DQ26" s="350"/>
      <c r="DR26" s="350"/>
      <c r="DS26" s="350"/>
      <c r="DT26" s="350"/>
      <c r="DU26" s="350"/>
      <c r="DV26" s="350"/>
      <c r="DW26" s="350"/>
      <c r="DX26" s="350"/>
      <c r="DY26" s="221"/>
      <c r="DZ26" s="221"/>
      <c r="EA26" s="350"/>
      <c r="EB26" s="221"/>
      <c r="EC26" s="350"/>
      <c r="ED26" s="350"/>
      <c r="EE26" s="350"/>
      <c r="EF26" s="350"/>
      <c r="EG26" s="350"/>
      <c r="EH26" s="350"/>
      <c r="EI26" s="350"/>
      <c r="EJ26" s="350"/>
      <c r="EK26" s="350"/>
      <c r="EL26" s="221"/>
      <c r="EM26" s="221"/>
      <c r="EN26" s="350"/>
      <c r="EO26" s="350"/>
      <c r="EP26" s="350"/>
      <c r="EQ26" s="350"/>
    </row>
    <row r="27" spans="1:147" s="320" customFormat="1" ht="55.2">
      <c r="A27" s="449"/>
      <c r="B27" s="349"/>
      <c r="C27" s="360" t="s">
        <v>2251</v>
      </c>
      <c r="D27" s="361"/>
      <c r="E27" s="346">
        <v>5</v>
      </c>
      <c r="F27" s="346">
        <v>250</v>
      </c>
      <c r="G27" s="346">
        <v>120</v>
      </c>
      <c r="H27" s="346" t="s">
        <v>2328</v>
      </c>
      <c r="I27" s="346">
        <v>65</v>
      </c>
      <c r="J27" s="346">
        <v>5</v>
      </c>
      <c r="K27" s="346" t="s">
        <v>2336</v>
      </c>
      <c r="L27" s="346" t="s">
        <v>2430</v>
      </c>
      <c r="M27" s="346" t="s">
        <v>2378</v>
      </c>
      <c r="N27" s="450" t="str">
        <f>$D25</f>
        <v>Chương</v>
      </c>
      <c r="O27" s="346" t="s">
        <v>2340</v>
      </c>
      <c r="P27" s="346">
        <v>5</v>
      </c>
      <c r="Q27" s="346">
        <v>1700</v>
      </c>
      <c r="R27" s="346">
        <v>900</v>
      </c>
      <c r="S27" s="346">
        <v>800</v>
      </c>
      <c r="T27" s="453">
        <v>0.52939999999999998</v>
      </c>
      <c r="U27" s="453">
        <v>0.47060000000000002</v>
      </c>
      <c r="V27" s="346">
        <v>2200</v>
      </c>
      <c r="W27" s="346">
        <v>1200</v>
      </c>
      <c r="X27" s="346">
        <v>1000</v>
      </c>
      <c r="Y27" s="346">
        <v>220</v>
      </c>
      <c r="Z27" s="362" t="s">
        <v>2228</v>
      </c>
      <c r="AA27" s="362">
        <v>205</v>
      </c>
      <c r="AB27" s="362" t="s">
        <v>2230</v>
      </c>
      <c r="AC27" s="362">
        <v>65</v>
      </c>
      <c r="AD27" s="362" t="s">
        <v>57</v>
      </c>
      <c r="AE27" s="362">
        <v>16</v>
      </c>
      <c r="AF27" s="362">
        <v>86</v>
      </c>
      <c r="AG27" s="362" t="s">
        <v>2232</v>
      </c>
      <c r="AH27" s="453">
        <v>0.54549999999999998</v>
      </c>
      <c r="AI27" s="453">
        <v>0.45450000000000002</v>
      </c>
      <c r="AJ27" s="346">
        <v>1650</v>
      </c>
      <c r="AK27" s="346">
        <v>1950</v>
      </c>
      <c r="AL27" s="346">
        <v>5000</v>
      </c>
      <c r="AM27" s="346">
        <v>1650</v>
      </c>
      <c r="AN27" s="346" t="s">
        <v>2444</v>
      </c>
      <c r="AO27" s="346" t="s">
        <v>2253</v>
      </c>
      <c r="AP27" s="346" t="s">
        <v>189</v>
      </c>
      <c r="AQ27" s="349" t="s">
        <v>2254</v>
      </c>
      <c r="AR27" s="346">
        <v>4</v>
      </c>
      <c r="AS27" s="346" t="s">
        <v>834</v>
      </c>
      <c r="AT27" s="346">
        <v>1</v>
      </c>
      <c r="AU27" s="346">
        <v>1</v>
      </c>
      <c r="AV27" s="346">
        <v>1</v>
      </c>
      <c r="AW27" s="346">
        <v>1000</v>
      </c>
      <c r="AX27" s="346" t="s">
        <v>2380</v>
      </c>
      <c r="AY27" s="346" t="s">
        <v>2345</v>
      </c>
      <c r="AZ27" s="346" t="s">
        <v>2345</v>
      </c>
      <c r="BA27" s="346" t="s">
        <v>2347</v>
      </c>
      <c r="BB27" s="415" t="s">
        <v>2379</v>
      </c>
      <c r="BC27" s="346" t="s">
        <v>2440</v>
      </c>
      <c r="BD27" s="346" t="s">
        <v>2463</v>
      </c>
      <c r="BE27" s="346">
        <v>5.5</v>
      </c>
      <c r="BF27" s="346" t="s">
        <v>2255</v>
      </c>
      <c r="BG27" s="349" t="s">
        <v>2256</v>
      </c>
      <c r="BH27" s="346">
        <v>3.46</v>
      </c>
      <c r="BI27" s="414" t="s">
        <v>2436</v>
      </c>
      <c r="BJ27" s="346" t="s">
        <v>2266</v>
      </c>
      <c r="BK27" s="349">
        <v>18</v>
      </c>
      <c r="BL27" s="349">
        <v>235</v>
      </c>
      <c r="BM27" s="349">
        <v>105.75</v>
      </c>
      <c r="BN27" s="349">
        <f>(($BK27*25.4)/2)+$BM27</f>
        <v>334.35</v>
      </c>
      <c r="BO27" s="346" t="s">
        <v>2445</v>
      </c>
      <c r="BP27" s="346" t="s">
        <v>2441</v>
      </c>
      <c r="BQ27" s="346" t="s">
        <v>2355</v>
      </c>
      <c r="BR27" s="346" t="s">
        <v>2355</v>
      </c>
      <c r="BS27" s="346" t="s">
        <v>807</v>
      </c>
      <c r="BT27" s="346" t="s">
        <v>807</v>
      </c>
      <c r="BU27" s="346" t="s">
        <v>2353</v>
      </c>
      <c r="BV27" s="346" t="s">
        <v>2353</v>
      </c>
      <c r="BW27" s="349">
        <f>$AJ27</f>
        <v>1650</v>
      </c>
      <c r="BX27" s="349">
        <v>235</v>
      </c>
      <c r="BY27" s="349">
        <f>$BW27-$BX27</f>
        <v>1415</v>
      </c>
      <c r="BZ27" s="349">
        <f>$AL27</f>
        <v>5000</v>
      </c>
      <c r="CA27" s="346" t="s">
        <v>2442</v>
      </c>
      <c r="CB27" s="346" t="s">
        <v>2383</v>
      </c>
      <c r="CC27" s="349" t="s">
        <v>2459</v>
      </c>
      <c r="CD27" s="350"/>
      <c r="CE27" s="329"/>
      <c r="CF27" s="227"/>
      <c r="CG27" s="329"/>
      <c r="CH27" s="329"/>
      <c r="CI27" s="329"/>
      <c r="CJ27" s="329"/>
      <c r="CK27" s="329"/>
      <c r="CL27" s="329"/>
      <c r="CM27" s="227"/>
      <c r="CN27" s="329"/>
      <c r="CO27" s="329"/>
      <c r="CP27" s="227"/>
      <c r="CQ27" s="227"/>
      <c r="CR27" s="227"/>
      <c r="CS27" s="227"/>
      <c r="CT27" s="227"/>
      <c r="CU27" s="227"/>
      <c r="CV27" s="227"/>
      <c r="CW27" s="227"/>
      <c r="CX27" s="329"/>
      <c r="CY27" s="227"/>
      <c r="CZ27" s="221"/>
      <c r="DA27" s="221"/>
      <c r="DB27" s="221"/>
      <c r="DC27" s="221"/>
      <c r="DD27" s="221"/>
      <c r="DE27" s="221"/>
      <c r="DF27" s="350"/>
      <c r="DG27" s="350"/>
      <c r="DH27" s="350"/>
      <c r="DI27" s="350"/>
      <c r="DJ27" s="350"/>
      <c r="DK27" s="350"/>
      <c r="DL27" s="350"/>
      <c r="DM27" s="350"/>
      <c r="DN27" s="350"/>
      <c r="DO27" s="350"/>
      <c r="DP27" s="350"/>
      <c r="DQ27" s="350"/>
      <c r="DR27" s="350"/>
      <c r="DS27" s="350"/>
      <c r="DT27" s="350"/>
      <c r="DU27" s="350"/>
      <c r="DV27" s="350"/>
      <c r="DW27" s="350"/>
      <c r="DX27" s="350"/>
      <c r="DY27" s="221"/>
      <c r="DZ27" s="221"/>
      <c r="EA27" s="350"/>
      <c r="EB27" s="221"/>
      <c r="EC27" s="350"/>
      <c r="ED27" s="350"/>
      <c r="EE27" s="350"/>
      <c r="EF27" s="350"/>
      <c r="EG27" s="350"/>
      <c r="EH27" s="350"/>
      <c r="EI27" s="350"/>
      <c r="EJ27" s="350"/>
      <c r="EK27" s="350"/>
      <c r="EL27" s="221"/>
      <c r="EM27" s="221"/>
      <c r="EN27" s="350"/>
      <c r="EO27" s="350"/>
      <c r="EP27" s="350"/>
      <c r="EQ27" s="350"/>
    </row>
    <row r="28" spans="1:147" s="320" customFormat="1" ht="41.4">
      <c r="A28" s="400">
        <v>6</v>
      </c>
      <c r="B28" s="349">
        <v>63133624</v>
      </c>
      <c r="C28" s="466" t="s">
        <v>2431</v>
      </c>
      <c r="D28" s="435" t="s">
        <v>2417</v>
      </c>
      <c r="E28" s="475">
        <v>5</v>
      </c>
      <c r="F28" s="476"/>
      <c r="G28" s="475">
        <v>231</v>
      </c>
      <c r="H28" s="475" t="s">
        <v>2328</v>
      </c>
      <c r="I28" s="477" t="s">
        <v>2333</v>
      </c>
      <c r="J28" s="477" t="s">
        <v>680</v>
      </c>
      <c r="K28" s="477" t="s">
        <v>2418</v>
      </c>
      <c r="L28" s="477" t="s">
        <v>2419</v>
      </c>
      <c r="M28" s="477" t="s">
        <v>2386</v>
      </c>
      <c r="N28" s="475" t="s">
        <v>2339</v>
      </c>
      <c r="O28" s="475">
        <v>0.93</v>
      </c>
      <c r="P28" s="477" t="s">
        <v>678</v>
      </c>
      <c r="Q28" s="662"/>
      <c r="R28" s="663"/>
      <c r="S28" s="664"/>
      <c r="T28" s="477" t="s">
        <v>616</v>
      </c>
      <c r="U28" s="477" t="s">
        <v>2420</v>
      </c>
      <c r="V28" s="662"/>
      <c r="W28" s="663"/>
      <c r="X28" s="663"/>
      <c r="Y28" s="663"/>
      <c r="Z28" s="663"/>
      <c r="AA28" s="663"/>
      <c r="AB28" s="663"/>
      <c r="AC28" s="663"/>
      <c r="AD28" s="663"/>
      <c r="AE28" s="663"/>
      <c r="AF28" s="663"/>
      <c r="AG28" s="664"/>
      <c r="AH28" s="477" t="s">
        <v>630</v>
      </c>
      <c r="AI28" s="477" t="s">
        <v>637</v>
      </c>
      <c r="AJ28" s="477" t="s">
        <v>2341</v>
      </c>
      <c r="AK28" s="477" t="s">
        <v>731</v>
      </c>
      <c r="AL28" s="477" t="s">
        <v>724</v>
      </c>
      <c r="AM28" s="477" t="s">
        <v>738</v>
      </c>
      <c r="AN28" s="665"/>
      <c r="AO28" s="666"/>
      <c r="AP28" s="478" t="s">
        <v>189</v>
      </c>
      <c r="AQ28" s="665"/>
      <c r="AR28" s="661"/>
      <c r="AS28" s="661"/>
      <c r="AT28" s="661"/>
      <c r="AU28" s="661"/>
      <c r="AV28" s="666"/>
      <c r="AW28" s="475" t="s">
        <v>812</v>
      </c>
      <c r="AX28" s="475" t="s">
        <v>814</v>
      </c>
      <c r="AY28" s="665"/>
      <c r="AZ28" s="661"/>
      <c r="BA28" s="661"/>
      <c r="BB28" s="661"/>
      <c r="BC28" s="661"/>
      <c r="BD28" s="661"/>
      <c r="BE28" s="661"/>
      <c r="BF28" s="661"/>
      <c r="BG28" s="661"/>
      <c r="BH28" s="661"/>
      <c r="BI28" s="661"/>
      <c r="BJ28" s="661"/>
      <c r="BK28" s="661"/>
      <c r="BL28" s="661"/>
      <c r="BM28" s="661"/>
      <c r="BN28" s="661"/>
      <c r="BO28" s="661"/>
      <c r="BP28" s="661"/>
      <c r="BQ28" s="661"/>
      <c r="BR28" s="661"/>
      <c r="BS28" s="661"/>
      <c r="BT28" s="661"/>
      <c r="BU28" s="661"/>
      <c r="BV28" s="661"/>
      <c r="BW28" s="661"/>
      <c r="BX28" s="661"/>
      <c r="BY28" s="661"/>
      <c r="BZ28" s="661"/>
      <c r="CA28" s="661"/>
      <c r="CB28" s="661"/>
      <c r="CC28" s="436" t="s">
        <v>2390</v>
      </c>
      <c r="CD28" s="443" t="s">
        <v>2424</v>
      </c>
      <c r="CE28" s="443" t="s">
        <v>2425</v>
      </c>
      <c r="CF28" s="443" t="s">
        <v>2426</v>
      </c>
      <c r="CG28" s="329"/>
      <c r="CH28" s="329"/>
      <c r="CI28" s="329"/>
      <c r="CJ28" s="329"/>
      <c r="CK28" s="329"/>
      <c r="CL28" s="329"/>
      <c r="CM28" s="227"/>
      <c r="CN28" s="329"/>
      <c r="CO28" s="329"/>
      <c r="CP28" s="227"/>
      <c r="CQ28" s="227"/>
      <c r="CR28" s="227"/>
      <c r="CS28" s="227"/>
      <c r="CT28" s="227"/>
      <c r="CU28" s="227"/>
      <c r="CV28" s="227"/>
      <c r="CW28" s="227"/>
      <c r="CX28" s="329"/>
      <c r="CY28" s="227"/>
      <c r="CZ28" s="221"/>
      <c r="DA28" s="221"/>
      <c r="DB28" s="221"/>
      <c r="DC28" s="221"/>
      <c r="DD28" s="221"/>
      <c r="DE28" s="221"/>
      <c r="DF28" s="350"/>
      <c r="DG28" s="350"/>
      <c r="DH28" s="350"/>
      <c r="DI28" s="350"/>
      <c r="DJ28" s="350"/>
      <c r="DK28" s="350"/>
      <c r="DL28" s="350"/>
      <c r="DM28" s="350"/>
      <c r="DN28" s="350"/>
      <c r="DO28" s="350"/>
      <c r="DP28" s="350"/>
      <c r="DQ28" s="350"/>
      <c r="DR28" s="350"/>
      <c r="DS28" s="350"/>
      <c r="DT28" s="350"/>
      <c r="DU28" s="350"/>
      <c r="DV28" s="350"/>
      <c r="DW28" s="350"/>
      <c r="DX28" s="350"/>
      <c r="DY28" s="221"/>
      <c r="DZ28" s="221"/>
      <c r="EA28" s="350"/>
      <c r="EB28" s="221"/>
      <c r="EC28" s="350"/>
      <c r="ED28" s="350"/>
      <c r="EE28" s="350"/>
      <c r="EF28" s="350"/>
      <c r="EG28" s="350"/>
      <c r="EH28" s="350"/>
      <c r="EI28" s="350"/>
      <c r="EJ28" s="350"/>
      <c r="EK28" s="350"/>
      <c r="EL28" s="221"/>
      <c r="EM28" s="221"/>
      <c r="EN28" s="350"/>
      <c r="EO28" s="350"/>
      <c r="EP28" s="350"/>
      <c r="EQ28" s="350"/>
    </row>
    <row r="29" spans="1:147" s="320" customFormat="1" ht="28.2" customHeight="1">
      <c r="A29" s="457"/>
      <c r="B29" s="348"/>
      <c r="C29" s="433" t="s">
        <v>2421</v>
      </c>
      <c r="D29" s="437"/>
      <c r="E29" s="479">
        <v>5</v>
      </c>
      <c r="F29" s="481">
        <f>$V29-($Q29+($I30+$J30)*$E28)</f>
        <v>100</v>
      </c>
      <c r="G29" s="657"/>
      <c r="H29" s="658"/>
      <c r="I29" s="658"/>
      <c r="J29" s="658"/>
      <c r="K29" s="658"/>
      <c r="L29" s="658"/>
      <c r="M29" s="659"/>
      <c r="N29" s="480" t="s">
        <v>2422</v>
      </c>
      <c r="O29" s="657"/>
      <c r="P29" s="659"/>
      <c r="Q29" s="481">
        <v>1400</v>
      </c>
      <c r="R29" s="481"/>
      <c r="S29" s="481"/>
      <c r="T29" s="482">
        <f>($R29*100)/($Q29)</f>
        <v>0</v>
      </c>
      <c r="U29" s="483">
        <f>100-$T29</f>
        <v>100</v>
      </c>
      <c r="V29" s="481">
        <v>1850</v>
      </c>
      <c r="W29" s="481"/>
      <c r="X29" s="481"/>
      <c r="Y29" s="481"/>
      <c r="Z29" s="484" t="s">
        <v>2228</v>
      </c>
      <c r="AA29" s="484">
        <v>235</v>
      </c>
      <c r="AB29" s="484" t="s">
        <v>2230</v>
      </c>
      <c r="AC29" s="484">
        <v>40</v>
      </c>
      <c r="AD29" s="484" t="s">
        <v>57</v>
      </c>
      <c r="AE29" s="484">
        <v>18</v>
      </c>
      <c r="AF29" s="484">
        <v>95</v>
      </c>
      <c r="AG29" s="484" t="s">
        <v>2367</v>
      </c>
      <c r="AH29" s="481">
        <f>(W29/V29)*100</f>
        <v>0</v>
      </c>
      <c r="AI29" s="481">
        <f>($X29/$V29)*100</f>
        <v>0</v>
      </c>
      <c r="AJ29" s="481">
        <v>1549</v>
      </c>
      <c r="AK29" s="481">
        <v>1826</v>
      </c>
      <c r="AL29" s="481">
        <v>4676</v>
      </c>
      <c r="AM29" s="481">
        <v>1415</v>
      </c>
      <c r="AN29" s="485"/>
      <c r="AO29" s="486"/>
      <c r="AP29" s="486"/>
      <c r="AQ29" s="486"/>
      <c r="AR29" s="486"/>
      <c r="AS29" s="486"/>
      <c r="AT29" s="486"/>
      <c r="AU29" s="486"/>
      <c r="AV29" s="486"/>
      <c r="AW29" s="486"/>
      <c r="AX29" s="486"/>
      <c r="AY29" s="486"/>
      <c r="AZ29" s="486"/>
      <c r="BA29" s="486"/>
      <c r="BB29" s="486"/>
      <c r="BC29" s="486"/>
      <c r="BD29" s="486"/>
      <c r="BE29" s="487">
        <v>3308</v>
      </c>
      <c r="BF29" s="486"/>
      <c r="BG29" s="488"/>
      <c r="BH29" s="487">
        <v>4467</v>
      </c>
      <c r="BI29" s="481">
        <v>6</v>
      </c>
      <c r="BJ29" s="660"/>
      <c r="BK29" s="661"/>
      <c r="BL29" s="661"/>
      <c r="BM29" s="661"/>
      <c r="BN29" s="661"/>
      <c r="BO29" s="661"/>
      <c r="BP29" s="661"/>
      <c r="BQ29" s="661"/>
      <c r="BR29" s="661"/>
      <c r="BS29" s="661"/>
      <c r="BT29" s="661"/>
      <c r="BU29" s="661"/>
      <c r="BV29" s="661"/>
      <c r="BW29" s="661"/>
      <c r="BX29" s="661"/>
      <c r="BY29" s="661"/>
      <c r="BZ29" s="661"/>
      <c r="CA29" s="661"/>
      <c r="CB29" s="661"/>
      <c r="CC29" s="442" t="s">
        <v>2468</v>
      </c>
      <c r="CD29" s="443" t="s">
        <v>2427</v>
      </c>
      <c r="CE29" s="444" t="s">
        <v>2428</v>
      </c>
      <c r="CF29" s="445" t="s">
        <v>2429</v>
      </c>
      <c r="CG29" s="329"/>
      <c r="CH29" s="329"/>
      <c r="CI29" s="329"/>
      <c r="CJ29" s="329"/>
      <c r="CK29" s="329"/>
      <c r="CL29" s="329"/>
      <c r="CM29" s="227"/>
      <c r="CN29" s="329"/>
      <c r="CO29" s="329"/>
      <c r="CP29" s="227"/>
      <c r="CQ29" s="227"/>
      <c r="CR29" s="227"/>
      <c r="CS29" s="227"/>
      <c r="CT29" s="227"/>
      <c r="CU29" s="227"/>
      <c r="CV29" s="227"/>
      <c r="CW29" s="227"/>
      <c r="CX29" s="329"/>
      <c r="CY29" s="227"/>
      <c r="CZ29" s="221"/>
      <c r="DA29" s="221"/>
      <c r="DB29" s="221"/>
      <c r="DC29" s="221"/>
      <c r="DD29" s="221"/>
      <c r="DE29" s="221"/>
      <c r="DF29" s="350"/>
      <c r="DG29" s="350"/>
      <c r="DH29" s="350"/>
      <c r="DI29" s="350"/>
      <c r="DJ29" s="350"/>
      <c r="DK29" s="350"/>
      <c r="DL29" s="350"/>
      <c r="DM29" s="350"/>
      <c r="DN29" s="350"/>
      <c r="DO29" s="350"/>
      <c r="DP29" s="350"/>
      <c r="DQ29" s="350"/>
      <c r="DR29" s="350"/>
      <c r="DS29" s="350"/>
      <c r="DT29" s="350"/>
      <c r="DU29" s="350"/>
      <c r="DV29" s="350"/>
      <c r="DW29" s="350"/>
      <c r="DX29" s="350"/>
      <c r="DY29" s="221"/>
      <c r="DZ29" s="221"/>
      <c r="EA29" s="350"/>
      <c r="EB29" s="221"/>
      <c r="EC29" s="350"/>
      <c r="ED29" s="350"/>
      <c r="EE29" s="350"/>
      <c r="EF29" s="350"/>
      <c r="EG29" s="350"/>
      <c r="EH29" s="350"/>
      <c r="EI29" s="350"/>
      <c r="EJ29" s="350"/>
      <c r="EK29" s="350"/>
      <c r="EL29" s="221"/>
      <c r="EM29" s="221"/>
      <c r="EN29" s="350"/>
      <c r="EO29" s="350"/>
      <c r="EP29" s="350"/>
      <c r="EQ29" s="350"/>
    </row>
    <row r="30" spans="1:147" s="320" customFormat="1" ht="55.2">
      <c r="A30" s="449"/>
      <c r="B30" s="349"/>
      <c r="C30" s="433" t="s">
        <v>2251</v>
      </c>
      <c r="D30" s="440"/>
      <c r="E30" s="475">
        <v>5</v>
      </c>
      <c r="F30" s="475">
        <v>440</v>
      </c>
      <c r="G30" s="475">
        <v>231</v>
      </c>
      <c r="H30" s="475" t="s">
        <v>2328</v>
      </c>
      <c r="I30" s="475">
        <v>65</v>
      </c>
      <c r="J30" s="475">
        <v>5</v>
      </c>
      <c r="K30" s="475">
        <v>0.7</v>
      </c>
      <c r="L30" s="475">
        <v>1.4E-2</v>
      </c>
      <c r="M30" s="475">
        <v>1.2E-2</v>
      </c>
      <c r="N30" s="481" t="str">
        <f>$D28</f>
        <v>Danh</v>
      </c>
      <c r="O30" s="475">
        <v>0.93</v>
      </c>
      <c r="P30" s="475">
        <v>5</v>
      </c>
      <c r="Q30" s="475">
        <v>1410</v>
      </c>
      <c r="R30" s="475">
        <v>805</v>
      </c>
      <c r="S30" s="475">
        <v>605</v>
      </c>
      <c r="T30" s="489">
        <v>57.092198580000002</v>
      </c>
      <c r="U30" s="475">
        <v>43</v>
      </c>
      <c r="V30" s="475">
        <v>1860</v>
      </c>
      <c r="W30" s="475">
        <v>1000</v>
      </c>
      <c r="X30" s="475">
        <v>860</v>
      </c>
      <c r="Y30" s="475">
        <v>231</v>
      </c>
      <c r="Z30" s="478" t="s">
        <v>2228</v>
      </c>
      <c r="AA30" s="478">
        <v>235</v>
      </c>
      <c r="AB30" s="478" t="s">
        <v>2230</v>
      </c>
      <c r="AC30" s="478">
        <v>40</v>
      </c>
      <c r="AD30" s="478" t="s">
        <v>57</v>
      </c>
      <c r="AE30" s="478">
        <v>18</v>
      </c>
      <c r="AF30" s="478">
        <v>95</v>
      </c>
      <c r="AG30" s="478" t="s">
        <v>2367</v>
      </c>
      <c r="AH30" s="475">
        <v>53.763440860000003</v>
      </c>
      <c r="AI30" s="475">
        <v>46.236559139999997</v>
      </c>
      <c r="AJ30" s="475">
        <v>1550</v>
      </c>
      <c r="AK30" s="475">
        <v>1825</v>
      </c>
      <c r="AL30" s="475">
        <v>4680</v>
      </c>
      <c r="AM30" s="475">
        <v>1420</v>
      </c>
      <c r="AN30" s="475" t="s">
        <v>2252</v>
      </c>
      <c r="AO30" s="475" t="s">
        <v>2253</v>
      </c>
      <c r="AP30" s="475" t="s">
        <v>189</v>
      </c>
      <c r="AQ30" s="349" t="s">
        <v>2254</v>
      </c>
      <c r="AR30" s="475">
        <v>4</v>
      </c>
      <c r="AS30" s="475" t="s">
        <v>2423</v>
      </c>
      <c r="AT30" s="475">
        <v>1</v>
      </c>
      <c r="AU30" s="475">
        <v>1</v>
      </c>
      <c r="AV30" s="475">
        <v>1</v>
      </c>
      <c r="AW30" s="475">
        <v>600</v>
      </c>
      <c r="AX30" s="490">
        <v>44927</v>
      </c>
      <c r="AY30" s="475" t="s">
        <v>2448</v>
      </c>
      <c r="AZ30" s="475" t="s">
        <v>2345</v>
      </c>
      <c r="BA30" s="475" t="s">
        <v>2449</v>
      </c>
      <c r="BB30" s="475" t="s">
        <v>2467</v>
      </c>
      <c r="BC30" s="475" t="s">
        <v>2450</v>
      </c>
      <c r="BD30" s="346" t="s">
        <v>2463</v>
      </c>
      <c r="BE30" s="475">
        <v>3.3079999999999998</v>
      </c>
      <c r="BF30" s="475" t="s">
        <v>2255</v>
      </c>
      <c r="BG30" s="475" t="s">
        <v>2256</v>
      </c>
      <c r="BH30" s="489">
        <v>4467</v>
      </c>
      <c r="BI30" s="475">
        <v>6</v>
      </c>
      <c r="BJ30" s="475" t="s">
        <v>2266</v>
      </c>
      <c r="BK30" s="478">
        <f>$AE30</f>
        <v>18</v>
      </c>
      <c r="BL30" s="478">
        <f>$AA30</f>
        <v>235</v>
      </c>
      <c r="BM30" s="478">
        <f>($BL30*$AC30)/100</f>
        <v>94</v>
      </c>
      <c r="BN30" s="478">
        <f>(($BK30*25.4)/2)+$BM30</f>
        <v>322.60000000000002</v>
      </c>
      <c r="BO30" s="475" t="s">
        <v>2264</v>
      </c>
      <c r="BP30" s="475" t="s">
        <v>2441</v>
      </c>
      <c r="BQ30" s="475" t="s">
        <v>2355</v>
      </c>
      <c r="BR30" s="475" t="s">
        <v>2451</v>
      </c>
      <c r="BS30" s="475" t="s">
        <v>2452</v>
      </c>
      <c r="BT30" s="475" t="s">
        <v>807</v>
      </c>
      <c r="BU30" s="475" t="s">
        <v>2353</v>
      </c>
      <c r="BV30" s="475" t="s">
        <v>2357</v>
      </c>
      <c r="BW30" s="478">
        <f>$AJ30</f>
        <v>1550</v>
      </c>
      <c r="BX30" s="478">
        <f>$AA30</f>
        <v>235</v>
      </c>
      <c r="BY30" s="478">
        <f>$BW30-$BX30</f>
        <v>1315</v>
      </c>
      <c r="BZ30" s="478">
        <f>$AL30</f>
        <v>4680</v>
      </c>
      <c r="CA30" s="475" t="s">
        <v>2352</v>
      </c>
      <c r="CB30" s="475" t="s">
        <v>2453</v>
      </c>
      <c r="CC30" s="436" t="s">
        <v>2459</v>
      </c>
      <c r="CD30" s="350"/>
      <c r="CE30" s="329"/>
      <c r="CF30" s="227"/>
      <c r="CG30" s="329"/>
      <c r="CH30" s="329"/>
      <c r="CI30" s="329"/>
      <c r="CJ30" s="329"/>
      <c r="CK30" s="329"/>
      <c r="CL30" s="329"/>
      <c r="CM30" s="227"/>
      <c r="CN30" s="329"/>
      <c r="CO30" s="329"/>
      <c r="CP30" s="227"/>
      <c r="CQ30" s="227"/>
      <c r="CR30" s="227"/>
      <c r="CS30" s="227"/>
      <c r="CT30" s="227"/>
      <c r="CU30" s="227"/>
      <c r="CV30" s="227"/>
      <c r="CW30" s="227"/>
      <c r="CX30" s="329"/>
      <c r="CY30" s="227"/>
      <c r="CZ30" s="221"/>
      <c r="DA30" s="221"/>
      <c r="DB30" s="221"/>
      <c r="DC30" s="221"/>
      <c r="DD30" s="221"/>
      <c r="DE30" s="221"/>
      <c r="DF30" s="350"/>
      <c r="DG30" s="350"/>
      <c r="DH30" s="350"/>
      <c r="DI30" s="350"/>
      <c r="DJ30" s="350"/>
      <c r="DK30" s="350"/>
      <c r="DL30" s="350"/>
      <c r="DM30" s="350"/>
      <c r="DN30" s="350"/>
      <c r="DO30" s="350"/>
      <c r="DP30" s="350"/>
      <c r="DQ30" s="350"/>
      <c r="DR30" s="350"/>
      <c r="DS30" s="350"/>
      <c r="DT30" s="350"/>
      <c r="DU30" s="350"/>
      <c r="DV30" s="350"/>
      <c r="DW30" s="350"/>
      <c r="DX30" s="350"/>
      <c r="DY30" s="221"/>
      <c r="DZ30" s="221"/>
      <c r="EA30" s="350"/>
      <c r="EB30" s="221"/>
      <c r="EC30" s="350"/>
      <c r="ED30" s="350"/>
      <c r="EE30" s="350"/>
      <c r="EF30" s="350"/>
      <c r="EG30" s="350"/>
      <c r="EH30" s="350"/>
      <c r="EI30" s="350"/>
      <c r="EJ30" s="350"/>
      <c r="EK30" s="350"/>
      <c r="EL30" s="221"/>
      <c r="EM30" s="221"/>
      <c r="EN30" s="350"/>
      <c r="EO30" s="350"/>
      <c r="EP30" s="350"/>
      <c r="EQ30" s="350"/>
    </row>
    <row r="31" spans="1:147" s="320" customFormat="1" ht="41.4">
      <c r="A31" s="400">
        <v>7</v>
      </c>
      <c r="B31" s="461">
        <v>63133756</v>
      </c>
      <c r="C31" s="466" t="s">
        <v>2431</v>
      </c>
      <c r="D31" s="351" t="s">
        <v>493</v>
      </c>
      <c r="E31" s="346">
        <v>5</v>
      </c>
      <c r="F31" s="352">
        <v>0</v>
      </c>
      <c r="G31" s="346">
        <v>206</v>
      </c>
      <c r="H31" s="346" t="s">
        <v>2328</v>
      </c>
      <c r="I31" s="167" t="s">
        <v>2333</v>
      </c>
      <c r="J31" s="353" t="s">
        <v>2369</v>
      </c>
      <c r="K31" s="353" t="s">
        <v>572</v>
      </c>
      <c r="L31" s="353" t="s">
        <v>2335</v>
      </c>
      <c r="M31" s="353" t="s">
        <v>2337</v>
      </c>
      <c r="N31" s="346" t="s">
        <v>2370</v>
      </c>
      <c r="O31" s="346" t="s">
        <v>2340</v>
      </c>
      <c r="P31" s="353" t="s">
        <v>678</v>
      </c>
      <c r="Q31" s="582"/>
      <c r="R31" s="583"/>
      <c r="S31" s="584"/>
      <c r="T31" s="353" t="s">
        <v>616</v>
      </c>
      <c r="U31" s="353" t="s">
        <v>623</v>
      </c>
      <c r="V31" s="585"/>
      <c r="W31" s="583"/>
      <c r="X31" s="583"/>
      <c r="Y31" s="583"/>
      <c r="Z31" s="583"/>
      <c r="AA31" s="583"/>
      <c r="AB31" s="583"/>
      <c r="AC31" s="583"/>
      <c r="AD31" s="583"/>
      <c r="AE31" s="583"/>
      <c r="AF31" s="583"/>
      <c r="AG31" s="586"/>
      <c r="AH31" s="353" t="s">
        <v>630</v>
      </c>
      <c r="AI31" s="353" t="s">
        <v>637</v>
      </c>
      <c r="AJ31" s="353" t="s">
        <v>2341</v>
      </c>
      <c r="AK31" s="353" t="s">
        <v>731</v>
      </c>
      <c r="AL31" s="353" t="s">
        <v>724</v>
      </c>
      <c r="AM31" s="353" t="s">
        <v>738</v>
      </c>
      <c r="AN31" s="587"/>
      <c r="AO31" s="588"/>
      <c r="AP31" s="349" t="s">
        <v>17</v>
      </c>
      <c r="AQ31" s="605"/>
      <c r="AR31" s="606"/>
      <c r="AS31" s="606"/>
      <c r="AT31" s="606"/>
      <c r="AU31" s="606"/>
      <c r="AV31" s="588"/>
      <c r="AW31" s="346" t="s">
        <v>812</v>
      </c>
      <c r="AX31" s="346" t="s">
        <v>814</v>
      </c>
      <c r="AY31" s="605"/>
      <c r="AZ31" s="606"/>
      <c r="BA31" s="606"/>
      <c r="BB31" s="606"/>
      <c r="BC31" s="606"/>
      <c r="BD31" s="606"/>
      <c r="BE31" s="606"/>
      <c r="BF31" s="606"/>
      <c r="BG31" s="606"/>
      <c r="BH31" s="606"/>
      <c r="BI31" s="606"/>
      <c r="BJ31" s="606"/>
      <c r="BK31" s="606"/>
      <c r="BL31" s="606"/>
      <c r="BM31" s="606"/>
      <c r="BN31" s="606"/>
      <c r="BO31" s="606"/>
      <c r="BP31" s="606"/>
      <c r="BQ31" s="606"/>
      <c r="BR31" s="606"/>
      <c r="BS31" s="606"/>
      <c r="BT31" s="606"/>
      <c r="BU31" s="606"/>
      <c r="BV31" s="606"/>
      <c r="BW31" s="606"/>
      <c r="BX31" s="606"/>
      <c r="BY31" s="606"/>
      <c r="BZ31" s="606"/>
      <c r="CA31" s="606"/>
      <c r="CB31" s="606"/>
      <c r="CC31" s="349" t="s">
        <v>2390</v>
      </c>
      <c r="CD31" s="424" t="s">
        <v>2399</v>
      </c>
      <c r="CE31" s="424" t="s">
        <v>2400</v>
      </c>
      <c r="CF31" s="227"/>
      <c r="CG31" s="329"/>
      <c r="CH31" s="329"/>
      <c r="CI31" s="329"/>
      <c r="CJ31" s="329"/>
      <c r="CK31" s="329"/>
      <c r="CL31" s="329"/>
      <c r="CM31" s="227"/>
      <c r="CN31" s="329"/>
      <c r="CO31" s="329"/>
      <c r="CP31" s="227"/>
      <c r="CQ31" s="227"/>
      <c r="CR31" s="227"/>
      <c r="CS31" s="227"/>
      <c r="CT31" s="227"/>
      <c r="CU31" s="227"/>
      <c r="CV31" s="227"/>
      <c r="CW31" s="227"/>
      <c r="CX31" s="329"/>
      <c r="CY31" s="227"/>
      <c r="CZ31" s="221"/>
      <c r="DA31" s="221"/>
      <c r="DB31" s="221"/>
      <c r="DC31" s="221"/>
      <c r="DD31" s="221"/>
      <c r="DE31" s="221"/>
      <c r="DF31" s="350"/>
      <c r="DG31" s="350"/>
      <c r="DH31" s="350"/>
      <c r="DI31" s="350"/>
      <c r="DJ31" s="350"/>
      <c r="DK31" s="350"/>
      <c r="DL31" s="350"/>
      <c r="DM31" s="350"/>
      <c r="DN31" s="350"/>
      <c r="DO31" s="350"/>
      <c r="DP31" s="350"/>
      <c r="DQ31" s="350"/>
      <c r="DR31" s="350"/>
      <c r="DS31" s="350"/>
      <c r="DT31" s="350"/>
      <c r="DU31" s="350"/>
      <c r="DV31" s="350"/>
      <c r="DW31" s="350"/>
      <c r="DX31" s="350"/>
      <c r="DY31" s="221"/>
      <c r="DZ31" s="221"/>
      <c r="EA31" s="350"/>
      <c r="EB31" s="221"/>
      <c r="EC31" s="350"/>
      <c r="ED31" s="350"/>
      <c r="EE31" s="350"/>
      <c r="EF31" s="350"/>
      <c r="EG31" s="350"/>
      <c r="EH31" s="350"/>
      <c r="EI31" s="350"/>
      <c r="EJ31" s="350"/>
      <c r="EK31" s="350"/>
      <c r="EL31" s="221"/>
      <c r="EM31" s="221"/>
      <c r="EN31" s="350"/>
      <c r="EO31" s="350"/>
      <c r="EP31" s="350"/>
      <c r="EQ31" s="350"/>
    </row>
    <row r="32" spans="1:147" s="320" customFormat="1">
      <c r="A32" s="457"/>
      <c r="B32" s="348"/>
      <c r="C32" s="412" t="s">
        <v>2385</v>
      </c>
      <c r="D32" s="413"/>
      <c r="E32" s="432">
        <v>5</v>
      </c>
      <c r="F32" s="347">
        <f>$V32-($Q32+($I33+$J33)*$E32)</f>
        <v>90</v>
      </c>
      <c r="G32" s="641"/>
      <c r="H32" s="642"/>
      <c r="I32" s="642"/>
      <c r="J32" s="642"/>
      <c r="K32" s="642"/>
      <c r="L32" s="642"/>
      <c r="M32" s="643"/>
      <c r="N32" s="354" t="s">
        <v>2385</v>
      </c>
      <c r="O32" s="641"/>
      <c r="P32" s="644"/>
      <c r="Q32" s="347">
        <v>1570</v>
      </c>
      <c r="R32" s="347">
        <v>905</v>
      </c>
      <c r="S32" s="347">
        <v>665</v>
      </c>
      <c r="T32" s="355">
        <f>($R32*100)/($Q32)</f>
        <v>57.64331210191083</v>
      </c>
      <c r="U32" s="338">
        <f>100-$T32</f>
        <v>42.35668789808917</v>
      </c>
      <c r="V32" s="347">
        <v>2060</v>
      </c>
      <c r="W32" s="347">
        <v>1060</v>
      </c>
      <c r="X32" s="347">
        <v>1000</v>
      </c>
      <c r="Y32" s="347">
        <v>206</v>
      </c>
      <c r="Z32" s="348" t="s">
        <v>2228</v>
      </c>
      <c r="AA32" s="348">
        <v>225</v>
      </c>
      <c r="AB32" s="348" t="s">
        <v>2230</v>
      </c>
      <c r="AC32" s="348">
        <v>65</v>
      </c>
      <c r="AD32" s="348" t="s">
        <v>57</v>
      </c>
      <c r="AE32" s="348">
        <v>17</v>
      </c>
      <c r="AF32" s="348">
        <v>102</v>
      </c>
      <c r="AG32" s="348" t="s">
        <v>2232</v>
      </c>
      <c r="AH32" s="347">
        <f>(W32/V32)*100</f>
        <v>51.456310679611647</v>
      </c>
      <c r="AI32" s="347">
        <f>($X32/$V32)*100</f>
        <v>48.543689320388353</v>
      </c>
      <c r="AJ32" s="347">
        <v>1596</v>
      </c>
      <c r="AK32" s="347">
        <v>1840</v>
      </c>
      <c r="AL32" s="347">
        <v>4550</v>
      </c>
      <c r="AM32" s="347">
        <v>1675</v>
      </c>
      <c r="AN32" s="356"/>
      <c r="AO32" s="357"/>
      <c r="AP32" s="357"/>
      <c r="AQ32" s="357"/>
      <c r="AR32" s="357"/>
      <c r="AS32" s="357"/>
      <c r="AT32" s="357"/>
      <c r="AU32" s="357"/>
      <c r="AV32" s="357"/>
      <c r="AW32" s="357"/>
      <c r="AX32" s="357"/>
      <c r="AY32" s="357"/>
      <c r="AZ32" s="357"/>
      <c r="BA32" s="357"/>
      <c r="BB32" s="357"/>
      <c r="BC32" s="357"/>
      <c r="BD32" s="357"/>
      <c r="BE32" s="347" t="s">
        <v>2373</v>
      </c>
      <c r="BF32" s="357"/>
      <c r="BG32" s="358"/>
      <c r="BH32" s="347">
        <v>4.33</v>
      </c>
      <c r="BI32" s="347" t="s">
        <v>2454</v>
      </c>
      <c r="BJ32" s="579"/>
      <c r="BK32" s="580"/>
      <c r="BL32" s="580"/>
      <c r="BM32" s="580"/>
      <c r="BN32" s="580"/>
      <c r="BO32" s="580"/>
      <c r="BP32" s="580"/>
      <c r="BQ32" s="580"/>
      <c r="BR32" s="580"/>
      <c r="BS32" s="580"/>
      <c r="BT32" s="580"/>
      <c r="BU32" s="580"/>
      <c r="BV32" s="580"/>
      <c r="BW32" s="580"/>
      <c r="BX32" s="580"/>
      <c r="BY32" s="580"/>
      <c r="BZ32" s="580"/>
      <c r="CA32" s="580"/>
      <c r="CB32" s="580"/>
      <c r="CC32" s="347" t="s">
        <v>2376</v>
      </c>
      <c r="CD32" s="424" t="s">
        <v>2401</v>
      </c>
      <c r="CE32" s="424" t="s">
        <v>2402</v>
      </c>
      <c r="CF32" s="227"/>
      <c r="CG32" s="329"/>
      <c r="CH32" s="329"/>
      <c r="CI32" s="329"/>
      <c r="CJ32" s="329"/>
      <c r="CK32" s="329"/>
      <c r="CL32" s="329"/>
      <c r="CM32" s="227"/>
      <c r="CN32" s="329"/>
      <c r="CO32" s="329"/>
      <c r="CP32" s="227"/>
      <c r="CQ32" s="227"/>
      <c r="CR32" s="227"/>
      <c r="CS32" s="227"/>
      <c r="CT32" s="227"/>
      <c r="CU32" s="227"/>
      <c r="CV32" s="227"/>
      <c r="CW32" s="227"/>
      <c r="CX32" s="329"/>
      <c r="CY32" s="227"/>
      <c r="CZ32" s="221"/>
      <c r="DA32" s="221"/>
      <c r="DB32" s="221"/>
      <c r="DC32" s="221"/>
      <c r="DD32" s="221"/>
      <c r="DE32" s="221"/>
      <c r="DF32" s="350"/>
      <c r="DG32" s="350"/>
      <c r="DH32" s="350"/>
      <c r="DI32" s="350"/>
      <c r="DJ32" s="350"/>
      <c r="DK32" s="350"/>
      <c r="DL32" s="350"/>
      <c r="DM32" s="350"/>
      <c r="DN32" s="350"/>
      <c r="DO32" s="350"/>
      <c r="DP32" s="350"/>
      <c r="DQ32" s="350"/>
      <c r="DR32" s="350"/>
      <c r="DS32" s="350"/>
      <c r="DT32" s="350"/>
      <c r="DU32" s="350"/>
      <c r="DV32" s="350"/>
      <c r="DW32" s="350"/>
      <c r="DX32" s="350"/>
      <c r="DY32" s="221"/>
      <c r="DZ32" s="221"/>
      <c r="EA32" s="350"/>
      <c r="EB32" s="221"/>
      <c r="EC32" s="350"/>
      <c r="ED32" s="350"/>
      <c r="EE32" s="350"/>
      <c r="EF32" s="350"/>
      <c r="EG32" s="350"/>
      <c r="EH32" s="350"/>
      <c r="EI32" s="350"/>
      <c r="EJ32" s="350"/>
      <c r="EK32" s="350"/>
      <c r="EL32" s="221"/>
      <c r="EM32" s="221"/>
      <c r="EN32" s="350"/>
      <c r="EO32" s="350"/>
      <c r="EP32" s="350"/>
      <c r="EQ32" s="350"/>
    </row>
    <row r="33" spans="1:147" s="320" customFormat="1" ht="55.2">
      <c r="A33" s="449"/>
      <c r="B33" s="349"/>
      <c r="C33" s="360" t="s">
        <v>2251</v>
      </c>
      <c r="D33" s="361"/>
      <c r="E33" s="346">
        <v>5</v>
      </c>
      <c r="F33" s="346">
        <v>0</v>
      </c>
      <c r="G33" s="346">
        <v>220</v>
      </c>
      <c r="H33" s="346" t="s">
        <v>2328</v>
      </c>
      <c r="I33" s="346">
        <v>75</v>
      </c>
      <c r="J33" s="346">
        <v>5</v>
      </c>
      <c r="K33" s="346" t="s">
        <v>2336</v>
      </c>
      <c r="L33" s="346">
        <v>1.6E-2</v>
      </c>
      <c r="M33" s="346">
        <v>5.0000000000000001E-3</v>
      </c>
      <c r="N33" s="347" t="str">
        <f>$D31</f>
        <v>Dũng</v>
      </c>
      <c r="O33" s="346" t="s">
        <v>2340</v>
      </c>
      <c r="P33" s="346">
        <v>5</v>
      </c>
      <c r="Q33" s="346">
        <v>1700</v>
      </c>
      <c r="R33" s="346">
        <v>935</v>
      </c>
      <c r="S33" s="346">
        <v>765</v>
      </c>
      <c r="T33" s="453">
        <f>($R33/$Q33)</f>
        <v>0.55000000000000004</v>
      </c>
      <c r="U33" s="453">
        <f>(S33/Q33)</f>
        <v>0.45</v>
      </c>
      <c r="V33" s="346">
        <v>2100</v>
      </c>
      <c r="W33" s="346">
        <v>1092</v>
      </c>
      <c r="X33" s="346">
        <v>1008</v>
      </c>
      <c r="Y33" s="346">
        <v>220</v>
      </c>
      <c r="Z33" s="362" t="s">
        <v>2228</v>
      </c>
      <c r="AA33" s="362">
        <v>225</v>
      </c>
      <c r="AB33" s="362" t="s">
        <v>2230</v>
      </c>
      <c r="AC33" s="362">
        <v>65</v>
      </c>
      <c r="AD33" s="362" t="s">
        <v>57</v>
      </c>
      <c r="AE33" s="362">
        <v>17</v>
      </c>
      <c r="AF33" s="362">
        <v>102</v>
      </c>
      <c r="AG33" s="362" t="s">
        <v>2232</v>
      </c>
      <c r="AH33" s="472">
        <v>0.52</v>
      </c>
      <c r="AI33" s="472">
        <v>0.48</v>
      </c>
      <c r="AJ33" s="336">
        <v>1650</v>
      </c>
      <c r="AK33" s="336">
        <v>1850</v>
      </c>
      <c r="AL33" s="336">
        <v>4600</v>
      </c>
      <c r="AM33" s="336">
        <v>1680</v>
      </c>
      <c r="AN33" s="346" t="s">
        <v>2444</v>
      </c>
      <c r="AO33" s="346" t="s">
        <v>2253</v>
      </c>
      <c r="AP33" s="346" t="s">
        <v>189</v>
      </c>
      <c r="AQ33" s="349" t="s">
        <v>2254</v>
      </c>
      <c r="AR33" s="346">
        <v>4</v>
      </c>
      <c r="AS33" s="346" t="s">
        <v>834</v>
      </c>
      <c r="AT33" s="346">
        <v>1</v>
      </c>
      <c r="AU33" s="346">
        <v>1</v>
      </c>
      <c r="AV33" s="346">
        <v>1</v>
      </c>
      <c r="AW33" s="346">
        <v>1000</v>
      </c>
      <c r="AX33" s="346" t="s">
        <v>2380</v>
      </c>
      <c r="AY33" s="346" t="s">
        <v>2345</v>
      </c>
      <c r="AZ33" s="346" t="s">
        <v>2345</v>
      </c>
      <c r="BA33" s="346" t="s">
        <v>2347</v>
      </c>
      <c r="BB33" s="415" t="s">
        <v>2379</v>
      </c>
      <c r="BC33" s="346" t="s">
        <v>2440</v>
      </c>
      <c r="BD33" s="346" t="s">
        <v>2463</v>
      </c>
      <c r="BE33" s="346" t="s">
        <v>2381</v>
      </c>
      <c r="BF33" s="346" t="s">
        <v>2255</v>
      </c>
      <c r="BG33" s="349" t="s">
        <v>2256</v>
      </c>
      <c r="BH33" s="346">
        <v>4.3</v>
      </c>
      <c r="BI33" s="414" t="s">
        <v>2455</v>
      </c>
      <c r="BJ33" s="346" t="s">
        <v>2266</v>
      </c>
      <c r="BK33" s="349">
        <f>$AE33</f>
        <v>17</v>
      </c>
      <c r="BL33" s="349">
        <f>$AA33</f>
        <v>225</v>
      </c>
      <c r="BM33" s="349">
        <f>($BL33*$AC33)/100</f>
        <v>146.25</v>
      </c>
      <c r="BN33" s="349">
        <f>(($BK33*25.4)/2)+$BM33</f>
        <v>362.15</v>
      </c>
      <c r="BO33" s="346" t="s">
        <v>2445</v>
      </c>
      <c r="BP33" s="346" t="s">
        <v>2441</v>
      </c>
      <c r="BQ33" s="346" t="s">
        <v>2355</v>
      </c>
      <c r="BR33" s="346" t="s">
        <v>2356</v>
      </c>
      <c r="BS33" s="346" t="s">
        <v>807</v>
      </c>
      <c r="BT33" s="346" t="s">
        <v>807</v>
      </c>
      <c r="BU33" s="346" t="s">
        <v>2353</v>
      </c>
      <c r="BV33" s="346" t="s">
        <v>2353</v>
      </c>
      <c r="BW33" s="349">
        <f>$AJ33</f>
        <v>1650</v>
      </c>
      <c r="BX33" s="349">
        <f>$AA33</f>
        <v>225</v>
      </c>
      <c r="BY33" s="349">
        <f>$BW33-$BX33</f>
        <v>1425</v>
      </c>
      <c r="BZ33" s="349">
        <f>$AL33</f>
        <v>4600</v>
      </c>
      <c r="CA33" s="346" t="s">
        <v>2442</v>
      </c>
      <c r="CB33" s="346" t="s">
        <v>2383</v>
      </c>
      <c r="CC33" s="349" t="s">
        <v>2459</v>
      </c>
      <c r="CD33" s="425" t="s">
        <v>2403</v>
      </c>
      <c r="CE33" s="426"/>
      <c r="CF33" s="227"/>
      <c r="CG33" s="329"/>
      <c r="CH33" s="329"/>
      <c r="CI33" s="329"/>
      <c r="CJ33" s="329"/>
      <c r="CK33" s="329"/>
      <c r="CL33" s="329"/>
      <c r="CM33" s="227"/>
      <c r="CN33" s="329"/>
      <c r="CO33" s="329"/>
      <c r="CP33" s="227"/>
      <c r="CQ33" s="227"/>
      <c r="CR33" s="227"/>
      <c r="CS33" s="227"/>
      <c r="CT33" s="227"/>
      <c r="CU33" s="227"/>
      <c r="CV33" s="227"/>
      <c r="CW33" s="227"/>
      <c r="CX33" s="329"/>
      <c r="CY33" s="227"/>
      <c r="CZ33" s="221"/>
      <c r="DA33" s="221"/>
      <c r="DB33" s="221"/>
      <c r="DC33" s="221"/>
      <c r="DD33" s="221"/>
      <c r="DE33" s="221"/>
      <c r="DF33" s="350"/>
      <c r="DG33" s="350"/>
      <c r="DH33" s="350"/>
      <c r="DI33" s="350"/>
      <c r="DJ33" s="350"/>
      <c r="DK33" s="350"/>
      <c r="DL33" s="350"/>
      <c r="DM33" s="350"/>
      <c r="DN33" s="350"/>
      <c r="DO33" s="350"/>
      <c r="DP33" s="350"/>
      <c r="DQ33" s="350"/>
      <c r="DR33" s="350"/>
      <c r="DS33" s="350"/>
      <c r="DT33" s="350"/>
      <c r="DU33" s="350"/>
      <c r="DV33" s="350"/>
      <c r="DW33" s="350"/>
      <c r="DX33" s="350"/>
      <c r="DY33" s="221"/>
      <c r="DZ33" s="221"/>
      <c r="EA33" s="350"/>
      <c r="EB33" s="221"/>
      <c r="EC33" s="350"/>
      <c r="ED33" s="350"/>
      <c r="EE33" s="350"/>
      <c r="EF33" s="350"/>
      <c r="EG33" s="350"/>
      <c r="EH33" s="350"/>
      <c r="EI33" s="350"/>
      <c r="EJ33" s="350"/>
      <c r="EK33" s="350"/>
      <c r="EL33" s="221"/>
      <c r="EM33" s="221"/>
      <c r="EN33" s="350"/>
      <c r="EO33" s="350"/>
      <c r="EP33" s="350"/>
      <c r="EQ33" s="350"/>
    </row>
    <row r="34" spans="1:147" s="320" customFormat="1" ht="46.8" customHeight="1">
      <c r="A34" s="400">
        <v>8</v>
      </c>
      <c r="B34" s="346">
        <v>63133771</v>
      </c>
      <c r="C34" s="466" t="s">
        <v>2431</v>
      </c>
      <c r="D34" s="351" t="s">
        <v>2388</v>
      </c>
      <c r="E34" s="491">
        <v>5</v>
      </c>
      <c r="F34" s="492"/>
      <c r="G34" s="491">
        <v>120</v>
      </c>
      <c r="H34" s="491" t="s">
        <v>2328</v>
      </c>
      <c r="I34" s="167" t="s">
        <v>2333</v>
      </c>
      <c r="J34" s="493" t="s">
        <v>2334</v>
      </c>
      <c r="K34" s="493" t="s">
        <v>572</v>
      </c>
      <c r="L34" s="493" t="s">
        <v>2335</v>
      </c>
      <c r="M34" s="493" t="s">
        <v>2337</v>
      </c>
      <c r="N34" s="491" t="s">
        <v>2365</v>
      </c>
      <c r="O34" s="491" t="s">
        <v>2340</v>
      </c>
      <c r="P34" s="493" t="s">
        <v>678</v>
      </c>
      <c r="Q34" s="667"/>
      <c r="R34" s="668"/>
      <c r="S34" s="669"/>
      <c r="T34" s="493" t="s">
        <v>616</v>
      </c>
      <c r="U34" s="493" t="s">
        <v>623</v>
      </c>
      <c r="V34" s="670"/>
      <c r="W34" s="668"/>
      <c r="X34" s="668"/>
      <c r="Y34" s="668"/>
      <c r="Z34" s="668"/>
      <c r="AA34" s="668"/>
      <c r="AB34" s="668"/>
      <c r="AC34" s="668"/>
      <c r="AD34" s="668"/>
      <c r="AE34" s="668"/>
      <c r="AF34" s="668"/>
      <c r="AG34" s="668"/>
      <c r="AH34" s="507" t="s">
        <v>2387</v>
      </c>
      <c r="AI34" s="507" t="s">
        <v>637</v>
      </c>
      <c r="AJ34" s="507" t="s">
        <v>2341</v>
      </c>
      <c r="AK34" s="507" t="s">
        <v>731</v>
      </c>
      <c r="AL34" s="507" t="s">
        <v>724</v>
      </c>
      <c r="AM34" s="507" t="s">
        <v>738</v>
      </c>
      <c r="AN34" s="671"/>
      <c r="AO34" s="672"/>
      <c r="AP34" s="494" t="s">
        <v>17</v>
      </c>
      <c r="AQ34" s="673"/>
      <c r="AR34" s="674"/>
      <c r="AS34" s="674"/>
      <c r="AT34" s="674"/>
      <c r="AU34" s="674"/>
      <c r="AV34" s="672"/>
      <c r="AW34" s="491" t="s">
        <v>812</v>
      </c>
      <c r="AX34" s="491" t="s">
        <v>814</v>
      </c>
      <c r="AY34" s="673"/>
      <c r="AZ34" s="674"/>
      <c r="BA34" s="674"/>
      <c r="BB34" s="674"/>
      <c r="BC34" s="674"/>
      <c r="BD34" s="674"/>
      <c r="BE34" s="674"/>
      <c r="BF34" s="674"/>
      <c r="BG34" s="674"/>
      <c r="BH34" s="674"/>
      <c r="BI34" s="674"/>
      <c r="BJ34" s="674"/>
      <c r="BK34" s="674"/>
      <c r="BL34" s="674"/>
      <c r="BM34" s="674"/>
      <c r="BN34" s="674"/>
      <c r="BO34" s="674"/>
      <c r="BP34" s="674"/>
      <c r="BQ34" s="674"/>
      <c r="BR34" s="674"/>
      <c r="BS34" s="674"/>
      <c r="BT34" s="674"/>
      <c r="BU34" s="674"/>
      <c r="BV34" s="674"/>
      <c r="BW34" s="674"/>
      <c r="BX34" s="674"/>
      <c r="BY34" s="674"/>
      <c r="BZ34" s="674"/>
      <c r="CA34" s="674"/>
      <c r="CB34" s="674"/>
      <c r="CC34" s="349" t="s">
        <v>2390</v>
      </c>
      <c r="CD34" s="428" t="s">
        <v>2405</v>
      </c>
      <c r="CE34" s="427" t="s">
        <v>2404</v>
      </c>
      <c r="CF34" s="428" t="s">
        <v>2406</v>
      </c>
      <c r="CG34" s="427" t="s">
        <v>2407</v>
      </c>
      <c r="CH34" s="329"/>
      <c r="CI34" s="329"/>
      <c r="CJ34" s="329"/>
      <c r="CK34" s="329"/>
      <c r="CL34" s="329"/>
      <c r="CM34" s="227"/>
      <c r="CN34" s="329"/>
      <c r="CO34" s="329"/>
      <c r="CP34" s="227"/>
      <c r="CQ34" s="227"/>
      <c r="CR34" s="227"/>
      <c r="CS34" s="227"/>
      <c r="CT34" s="227"/>
      <c r="CU34" s="227"/>
      <c r="CV34" s="227"/>
      <c r="CW34" s="227"/>
      <c r="CX34" s="329"/>
      <c r="CY34" s="227"/>
      <c r="CZ34" s="221"/>
      <c r="DA34" s="221"/>
      <c r="DB34" s="221"/>
      <c r="DC34" s="221"/>
      <c r="DD34" s="221"/>
      <c r="DE34" s="221"/>
      <c r="DF34" s="350"/>
      <c r="DG34" s="350"/>
      <c r="DH34" s="350"/>
      <c r="DI34" s="350"/>
      <c r="DJ34" s="350"/>
      <c r="DK34" s="350"/>
      <c r="DL34" s="350"/>
      <c r="DM34" s="350"/>
      <c r="DN34" s="350"/>
      <c r="DO34" s="350"/>
      <c r="DP34" s="350"/>
      <c r="DQ34" s="350"/>
      <c r="DR34" s="350"/>
      <c r="DS34" s="350"/>
      <c r="DT34" s="350"/>
      <c r="DU34" s="350"/>
      <c r="DV34" s="350"/>
      <c r="DW34" s="350"/>
      <c r="DX34" s="350"/>
      <c r="DY34" s="221"/>
      <c r="DZ34" s="221"/>
      <c r="EA34" s="350"/>
      <c r="EB34" s="221"/>
      <c r="EC34" s="350"/>
      <c r="ED34" s="350"/>
      <c r="EE34" s="350"/>
      <c r="EF34" s="350"/>
      <c r="EG34" s="350"/>
      <c r="EH34" s="350"/>
      <c r="EI34" s="350"/>
      <c r="EJ34" s="350"/>
      <c r="EK34" s="350"/>
      <c r="EL34" s="221"/>
      <c r="EM34" s="221"/>
      <c r="EN34" s="350"/>
      <c r="EO34" s="350"/>
      <c r="EP34" s="350"/>
      <c r="EQ34" s="350"/>
    </row>
    <row r="35" spans="1:147" s="320" customFormat="1">
      <c r="A35" s="457"/>
      <c r="B35" s="348"/>
      <c r="C35" s="412" t="s">
        <v>2456</v>
      </c>
      <c r="D35" s="413"/>
      <c r="E35" s="495">
        <v>5</v>
      </c>
      <c r="F35" s="497">
        <f>$V35-($Q35+($I36+$J36)*$E35)</f>
        <v>156</v>
      </c>
      <c r="G35" s="647"/>
      <c r="H35" s="648"/>
      <c r="I35" s="648"/>
      <c r="J35" s="648"/>
      <c r="K35" s="648"/>
      <c r="L35" s="648"/>
      <c r="M35" s="649"/>
      <c r="N35" s="496" t="s">
        <v>2457</v>
      </c>
      <c r="O35" s="647"/>
      <c r="P35" s="650"/>
      <c r="Q35" s="497">
        <v>1453</v>
      </c>
      <c r="R35" s="497"/>
      <c r="S35" s="497"/>
      <c r="T35" s="498"/>
      <c r="U35" s="499"/>
      <c r="V35" s="497">
        <v>1954</v>
      </c>
      <c r="W35" s="497"/>
      <c r="X35" s="497"/>
      <c r="Y35" s="497">
        <v>160</v>
      </c>
      <c r="Z35" s="500" t="s">
        <v>2228</v>
      </c>
      <c r="AA35" s="497">
        <v>205</v>
      </c>
      <c r="AB35" s="500" t="s">
        <v>2230</v>
      </c>
      <c r="AC35" s="500">
        <v>60</v>
      </c>
      <c r="AD35" s="500" t="s">
        <v>57</v>
      </c>
      <c r="AE35" s="500">
        <v>16</v>
      </c>
      <c r="AF35" s="500">
        <v>91</v>
      </c>
      <c r="AG35" s="500" t="s">
        <v>67</v>
      </c>
      <c r="AH35" s="506">
        <f>(W35/V35)*100</f>
        <v>0</v>
      </c>
      <c r="AI35" s="506">
        <f>($X35/$V35)*100</f>
        <v>0</v>
      </c>
      <c r="AJ35" s="473">
        <v>1576</v>
      </c>
      <c r="AK35" s="510">
        <v>1800</v>
      </c>
      <c r="AL35" s="473">
        <v>4165</v>
      </c>
      <c r="AM35" s="473">
        <v>1565</v>
      </c>
      <c r="AN35" s="494"/>
      <c r="AO35" s="494"/>
      <c r="AP35" s="494"/>
      <c r="AQ35" s="501"/>
      <c r="AR35" s="501"/>
      <c r="AS35" s="501"/>
      <c r="AT35" s="501"/>
      <c r="AU35" s="501"/>
      <c r="AV35" s="501"/>
      <c r="AW35" s="501"/>
      <c r="AX35" s="501"/>
      <c r="AY35" s="501"/>
      <c r="AZ35" s="501"/>
      <c r="BA35" s="501"/>
      <c r="BB35" s="501"/>
      <c r="BC35" s="501"/>
      <c r="BD35" s="501"/>
      <c r="BE35" s="502">
        <v>3714</v>
      </c>
      <c r="BF35" s="501"/>
      <c r="BG35" s="503"/>
      <c r="BH35" s="502">
        <v>3933</v>
      </c>
      <c r="BI35" s="497"/>
      <c r="BJ35" s="651"/>
      <c r="BK35" s="652"/>
      <c r="BL35" s="652"/>
      <c r="BM35" s="652"/>
      <c r="BN35" s="652"/>
      <c r="BO35" s="652"/>
      <c r="BP35" s="652"/>
      <c r="BQ35" s="652"/>
      <c r="BR35" s="652"/>
      <c r="BS35" s="652"/>
      <c r="BT35" s="652"/>
      <c r="BU35" s="652"/>
      <c r="BV35" s="652"/>
      <c r="BW35" s="652"/>
      <c r="BX35" s="652"/>
      <c r="BY35" s="652"/>
      <c r="BZ35" s="652"/>
      <c r="CA35" s="652"/>
      <c r="CB35" s="652"/>
      <c r="CC35" s="420" t="s">
        <v>2462</v>
      </c>
      <c r="CD35" s="350"/>
      <c r="CE35" s="329"/>
      <c r="CF35" s="227"/>
      <c r="CG35" s="329"/>
      <c r="CH35" s="329"/>
      <c r="CI35" s="329"/>
      <c r="CJ35" s="329"/>
      <c r="CK35" s="329"/>
      <c r="CL35" s="329"/>
      <c r="CM35" s="227"/>
      <c r="CN35" s="329"/>
      <c r="CO35" s="329"/>
      <c r="CP35" s="227"/>
      <c r="CQ35" s="227"/>
      <c r="CR35" s="227"/>
      <c r="CS35" s="227"/>
      <c r="CT35" s="227"/>
      <c r="CU35" s="227"/>
      <c r="CV35" s="227"/>
      <c r="CW35" s="227"/>
      <c r="CX35" s="329"/>
      <c r="CY35" s="227"/>
      <c r="CZ35" s="221"/>
      <c r="DA35" s="221"/>
      <c r="DB35" s="221"/>
      <c r="DC35" s="221"/>
      <c r="DD35" s="221"/>
      <c r="DE35" s="221"/>
      <c r="DF35" s="350"/>
      <c r="DG35" s="350"/>
      <c r="DH35" s="350"/>
      <c r="DI35" s="350"/>
      <c r="DJ35" s="350"/>
      <c r="DK35" s="350"/>
      <c r="DL35" s="350"/>
      <c r="DM35" s="350"/>
      <c r="DN35" s="350"/>
      <c r="DO35" s="350"/>
      <c r="DP35" s="350"/>
      <c r="DQ35" s="350"/>
      <c r="DR35" s="350"/>
      <c r="DS35" s="350"/>
      <c r="DT35" s="350"/>
      <c r="DU35" s="350"/>
      <c r="DV35" s="350"/>
      <c r="DW35" s="350"/>
      <c r="DX35" s="350"/>
      <c r="DY35" s="221"/>
      <c r="DZ35" s="221"/>
      <c r="EA35" s="350"/>
      <c r="EB35" s="221"/>
      <c r="EC35" s="350"/>
      <c r="ED35" s="350"/>
      <c r="EE35" s="350"/>
      <c r="EF35" s="350"/>
      <c r="EG35" s="350"/>
      <c r="EH35" s="350"/>
      <c r="EI35" s="350"/>
      <c r="EJ35" s="350"/>
      <c r="EK35" s="350"/>
      <c r="EL35" s="221"/>
      <c r="EM35" s="221"/>
      <c r="EN35" s="350"/>
      <c r="EO35" s="350"/>
      <c r="EP35" s="350"/>
      <c r="EQ35" s="350"/>
    </row>
    <row r="36" spans="1:147" s="320" customFormat="1" ht="55.2">
      <c r="A36" s="449"/>
      <c r="B36" s="349"/>
      <c r="C36" s="360" t="s">
        <v>2251</v>
      </c>
      <c r="D36" s="361"/>
      <c r="E36" s="491">
        <f>$E34</f>
        <v>5</v>
      </c>
      <c r="F36" s="491"/>
      <c r="G36" s="491">
        <f>$G34</f>
        <v>120</v>
      </c>
      <c r="H36" s="491" t="str">
        <f>$H34</f>
        <v>Nhựa, 
bê tông 
khô sạch</v>
      </c>
      <c r="I36" s="491">
        <v>65</v>
      </c>
      <c r="J36" s="491">
        <v>4</v>
      </c>
      <c r="K36" s="491" t="s">
        <v>2336</v>
      </c>
      <c r="L36" s="491" t="s">
        <v>2377</v>
      </c>
      <c r="M36" s="491" t="s">
        <v>2338</v>
      </c>
      <c r="N36" s="497" t="str">
        <f>$D34</f>
        <v>Dương</v>
      </c>
      <c r="O36" s="491" t="s">
        <v>2340</v>
      </c>
      <c r="P36" s="491">
        <v>5</v>
      </c>
      <c r="Q36" s="491">
        <v>1500</v>
      </c>
      <c r="R36" s="491">
        <v>850</v>
      </c>
      <c r="S36" s="491">
        <v>650</v>
      </c>
      <c r="T36" s="504">
        <v>0.56000000000000005</v>
      </c>
      <c r="U36" s="504">
        <v>0.44</v>
      </c>
      <c r="V36" s="491">
        <v>2000</v>
      </c>
      <c r="W36" s="491">
        <v>850</v>
      </c>
      <c r="X36" s="491">
        <v>1150</v>
      </c>
      <c r="Y36" s="491">
        <v>180</v>
      </c>
      <c r="Z36" s="505" t="s">
        <v>2228</v>
      </c>
      <c r="AA36" s="505">
        <v>205</v>
      </c>
      <c r="AB36" s="505" t="s">
        <v>2230</v>
      </c>
      <c r="AC36" s="505">
        <v>65</v>
      </c>
      <c r="AD36" s="505" t="s">
        <v>57</v>
      </c>
      <c r="AE36" s="505">
        <v>16</v>
      </c>
      <c r="AF36" s="505">
        <v>90</v>
      </c>
      <c r="AG36" s="505" t="s">
        <v>67</v>
      </c>
      <c r="AH36" s="504">
        <v>0.43</v>
      </c>
      <c r="AI36" s="504">
        <v>0.56999999999999995</v>
      </c>
      <c r="AJ36" s="509">
        <v>1570</v>
      </c>
      <c r="AK36" s="508">
        <v>1900</v>
      </c>
      <c r="AL36" s="508">
        <v>4160</v>
      </c>
      <c r="AM36" s="508">
        <v>1560</v>
      </c>
      <c r="AN36" s="491" t="s">
        <v>2444</v>
      </c>
      <c r="AO36" s="491" t="s">
        <v>2253</v>
      </c>
      <c r="AP36" s="491" t="s">
        <v>189</v>
      </c>
      <c r="AQ36" s="349" t="s">
        <v>2254</v>
      </c>
      <c r="AR36" s="491">
        <v>4</v>
      </c>
      <c r="AS36" s="491" t="s">
        <v>834</v>
      </c>
      <c r="AT36" s="491">
        <v>1</v>
      </c>
      <c r="AU36" s="491">
        <v>1</v>
      </c>
      <c r="AV36" s="491">
        <v>1</v>
      </c>
      <c r="AW36" s="491">
        <v>600</v>
      </c>
      <c r="AX36" s="491" t="s">
        <v>2439</v>
      </c>
      <c r="AY36" s="491" t="s">
        <v>2345</v>
      </c>
      <c r="AZ36" s="491" t="s">
        <v>2345</v>
      </c>
      <c r="BA36" s="491" t="s">
        <v>2347</v>
      </c>
      <c r="BB36" s="491" t="s">
        <v>2379</v>
      </c>
      <c r="BC36" s="491" t="s">
        <v>2440</v>
      </c>
      <c r="BD36" s="491" t="s">
        <v>2349</v>
      </c>
      <c r="BE36" s="491" t="s">
        <v>2389</v>
      </c>
      <c r="BF36" s="491" t="s">
        <v>2255</v>
      </c>
      <c r="BG36" s="494" t="s">
        <v>2256</v>
      </c>
      <c r="BH36" s="491" t="s">
        <v>2350</v>
      </c>
      <c r="BI36" s="491"/>
      <c r="BJ36" s="491" t="s">
        <v>2266</v>
      </c>
      <c r="BK36" s="494">
        <f>$AE36</f>
        <v>16</v>
      </c>
      <c r="BL36" s="494">
        <f>$AA36</f>
        <v>205</v>
      </c>
      <c r="BM36" s="494">
        <f>($BL36*$AC36)/100</f>
        <v>133.25</v>
      </c>
      <c r="BN36" s="494">
        <f>(($BK36*25.4)/2)+$BM36</f>
        <v>336.45</v>
      </c>
      <c r="BO36" s="491" t="s">
        <v>2445</v>
      </c>
      <c r="BP36" s="491" t="s">
        <v>2441</v>
      </c>
      <c r="BQ36" s="491" t="s">
        <v>2355</v>
      </c>
      <c r="BR36" s="491" t="s">
        <v>2355</v>
      </c>
      <c r="BS36" s="491" t="s">
        <v>807</v>
      </c>
      <c r="BT36" s="491" t="s">
        <v>807</v>
      </c>
      <c r="BU36" s="491" t="s">
        <v>2353</v>
      </c>
      <c r="BV36" s="491" t="s">
        <v>2353</v>
      </c>
      <c r="BW36" s="494">
        <f>$AJ36</f>
        <v>1570</v>
      </c>
      <c r="BX36" s="494">
        <f>$AA36</f>
        <v>205</v>
      </c>
      <c r="BY36" s="494">
        <f>$BW36-$BX36</f>
        <v>1365</v>
      </c>
      <c r="BZ36" s="494">
        <f>$AL36</f>
        <v>4160</v>
      </c>
      <c r="CA36" s="491" t="s">
        <v>2442</v>
      </c>
      <c r="CB36" s="491" t="s">
        <v>2383</v>
      </c>
      <c r="CC36" s="349" t="s">
        <v>2446</v>
      </c>
      <c r="CD36" s="350"/>
      <c r="CE36" s="329"/>
      <c r="CF36" s="227"/>
      <c r="CG36" s="329"/>
      <c r="CH36" s="329"/>
      <c r="CI36" s="329"/>
      <c r="CJ36" s="329"/>
      <c r="CK36" s="329"/>
      <c r="CL36" s="329"/>
      <c r="CM36" s="227"/>
      <c r="CN36" s="329"/>
      <c r="CO36" s="329"/>
      <c r="CP36" s="227"/>
      <c r="CQ36" s="227"/>
      <c r="CR36" s="227"/>
      <c r="CS36" s="227"/>
      <c r="CT36" s="227"/>
      <c r="CU36" s="227"/>
      <c r="CV36" s="227"/>
      <c r="CW36" s="227"/>
      <c r="CX36" s="329"/>
      <c r="CY36" s="227"/>
      <c r="CZ36" s="221"/>
      <c r="DA36" s="221"/>
      <c r="DB36" s="221"/>
      <c r="DC36" s="221"/>
      <c r="DD36" s="221"/>
      <c r="DE36" s="221"/>
      <c r="DF36" s="350"/>
      <c r="DG36" s="350"/>
      <c r="DH36" s="350"/>
      <c r="DI36" s="350"/>
      <c r="DJ36" s="350"/>
      <c r="DK36" s="350"/>
      <c r="DL36" s="350"/>
      <c r="DM36" s="350"/>
      <c r="DN36" s="350"/>
      <c r="DO36" s="350"/>
      <c r="DP36" s="350"/>
      <c r="DQ36" s="350"/>
      <c r="DR36" s="350"/>
      <c r="DS36" s="350"/>
      <c r="DT36" s="350"/>
      <c r="DU36" s="350"/>
      <c r="DV36" s="350"/>
      <c r="DW36" s="350"/>
      <c r="DX36" s="350"/>
      <c r="DY36" s="221"/>
      <c r="DZ36" s="221"/>
      <c r="EA36" s="350"/>
      <c r="EB36" s="221"/>
      <c r="EC36" s="350"/>
      <c r="ED36" s="350"/>
      <c r="EE36" s="350"/>
      <c r="EF36" s="350"/>
      <c r="EG36" s="350"/>
      <c r="EH36" s="350"/>
      <c r="EI36" s="350"/>
      <c r="EJ36" s="350"/>
      <c r="EK36" s="350"/>
      <c r="EL36" s="221"/>
      <c r="EM36" s="221"/>
      <c r="EN36" s="350"/>
      <c r="EO36" s="350"/>
      <c r="EP36" s="350"/>
      <c r="EQ36" s="350"/>
    </row>
    <row r="37" spans="1:147" s="320" customFormat="1">
      <c r="A37" s="359"/>
      <c r="B37" s="350"/>
      <c r="C37" s="391"/>
      <c r="D37" s="364"/>
      <c r="E37" s="329"/>
      <c r="F37" s="329"/>
      <c r="G37" s="329"/>
      <c r="H37" s="329"/>
      <c r="I37" s="329"/>
      <c r="J37" s="329"/>
      <c r="K37" s="329"/>
      <c r="L37" s="329"/>
      <c r="M37" s="329"/>
      <c r="N37" s="227"/>
      <c r="O37" s="329"/>
      <c r="P37" s="329"/>
      <c r="Q37" s="329"/>
      <c r="R37" s="329"/>
      <c r="S37" s="329"/>
      <c r="T37" s="329"/>
      <c r="U37" s="329"/>
      <c r="V37" s="329"/>
      <c r="W37" s="329"/>
      <c r="X37" s="329"/>
      <c r="Y37" s="329"/>
      <c r="Z37" s="229"/>
      <c r="AA37" s="229"/>
      <c r="AB37" s="229"/>
      <c r="AC37" s="229"/>
      <c r="AD37" s="229"/>
      <c r="AE37" s="229"/>
      <c r="AF37" s="229"/>
      <c r="AG37" s="229"/>
      <c r="AH37" s="329"/>
      <c r="AI37" s="329"/>
      <c r="AJ37" s="329"/>
      <c r="AK37" s="329"/>
      <c r="AL37" s="329"/>
      <c r="AM37" s="329"/>
      <c r="AN37" s="329"/>
      <c r="AO37" s="350"/>
      <c r="AP37" s="329"/>
      <c r="AQ37" s="329"/>
      <c r="AR37" s="329"/>
      <c r="AS37" s="329"/>
      <c r="AT37" s="329"/>
      <c r="AU37" s="329"/>
      <c r="AV37" s="329"/>
      <c r="AW37" s="329"/>
      <c r="AX37" s="329"/>
      <c r="AY37" s="329"/>
      <c r="AZ37" s="329"/>
      <c r="BA37" s="329"/>
      <c r="BB37" s="329"/>
      <c r="BC37" s="329"/>
      <c r="BD37" s="329"/>
      <c r="BE37" s="329"/>
      <c r="BF37" s="329"/>
      <c r="BG37" s="329"/>
      <c r="BH37" s="329"/>
      <c r="BI37" s="329"/>
      <c r="BJ37" s="329"/>
      <c r="BK37" s="350"/>
      <c r="BL37" s="350"/>
      <c r="BM37" s="350"/>
      <c r="BN37" s="350"/>
      <c r="BO37" s="329"/>
      <c r="BP37" s="329"/>
      <c r="BQ37" s="329"/>
      <c r="BR37" s="329"/>
      <c r="BS37" s="329"/>
      <c r="BT37" s="329"/>
      <c r="BU37" s="329"/>
      <c r="BV37" s="329"/>
      <c r="BW37" s="350"/>
      <c r="BX37" s="350"/>
      <c r="BY37" s="350"/>
      <c r="BZ37" s="350"/>
      <c r="CA37" s="329"/>
      <c r="CB37" s="411"/>
      <c r="CC37" s="350"/>
      <c r="CD37" s="221"/>
      <c r="CH37" s="329"/>
      <c r="CI37" s="329"/>
      <c r="CJ37" s="329"/>
      <c r="CK37" s="329"/>
      <c r="CL37" s="329"/>
      <c r="CM37" s="227"/>
      <c r="CN37" s="329"/>
      <c r="CO37" s="329"/>
      <c r="CP37" s="227"/>
      <c r="CQ37" s="227"/>
      <c r="CR37" s="227"/>
      <c r="CS37" s="227"/>
      <c r="CT37" s="227"/>
      <c r="CU37" s="227"/>
      <c r="CV37" s="227"/>
      <c r="CW37" s="227"/>
      <c r="CX37" s="329"/>
      <c r="CY37" s="227"/>
      <c r="CZ37" s="221"/>
      <c r="DA37" s="221"/>
      <c r="DB37" s="221"/>
      <c r="DC37" s="221"/>
      <c r="DD37" s="221"/>
      <c r="DE37" s="221"/>
      <c r="DF37" s="350"/>
      <c r="DG37" s="350"/>
      <c r="DH37" s="350"/>
      <c r="DI37" s="350"/>
      <c r="DJ37" s="350"/>
      <c r="DK37" s="350"/>
      <c r="DL37" s="350"/>
      <c r="DM37" s="350"/>
      <c r="DN37" s="350"/>
      <c r="DO37" s="350"/>
      <c r="DP37" s="350"/>
      <c r="DQ37" s="350"/>
      <c r="DR37" s="350"/>
      <c r="DS37" s="350"/>
      <c r="DT37" s="350"/>
      <c r="DU37" s="350"/>
      <c r="DV37" s="350"/>
      <c r="DW37" s="350"/>
      <c r="DX37" s="350"/>
      <c r="DY37" s="221"/>
      <c r="DZ37" s="221"/>
      <c r="EA37" s="350"/>
      <c r="EB37" s="221"/>
      <c r="EC37" s="350"/>
      <c r="ED37" s="350"/>
      <c r="EE37" s="350"/>
      <c r="EF37" s="350"/>
      <c r="EG37" s="350"/>
      <c r="EH37" s="350"/>
      <c r="EI37" s="350"/>
      <c r="EJ37" s="350"/>
      <c r="EK37" s="350"/>
      <c r="EL37" s="221"/>
      <c r="EM37" s="221"/>
      <c r="EN37" s="350"/>
      <c r="EO37" s="350"/>
      <c r="EP37" s="350"/>
      <c r="EQ37" s="350"/>
    </row>
    <row r="38" spans="1:147" s="320" customFormat="1">
      <c r="A38" s="363"/>
      <c r="B38" s="350"/>
      <c r="C38" s="391"/>
      <c r="D38" s="364"/>
      <c r="E38" s="329"/>
      <c r="F38" s="329"/>
      <c r="G38" s="329"/>
      <c r="H38" s="329"/>
      <c r="I38" s="329"/>
      <c r="J38" s="329"/>
      <c r="K38" s="329"/>
      <c r="L38" s="329"/>
      <c r="M38" s="329"/>
      <c r="N38" s="227"/>
      <c r="O38" s="329"/>
      <c r="P38" s="329"/>
      <c r="Q38" s="329"/>
      <c r="R38" s="329"/>
      <c r="S38" s="329"/>
      <c r="T38" s="329"/>
      <c r="U38" s="329"/>
      <c r="V38" s="329"/>
      <c r="W38" s="329"/>
      <c r="X38" s="329"/>
      <c r="Y38" s="329"/>
      <c r="Z38" s="229"/>
      <c r="AA38" s="229"/>
      <c r="AB38" s="229"/>
      <c r="AC38" s="229"/>
      <c r="AD38" s="229"/>
      <c r="AE38" s="229"/>
      <c r="AF38" s="229"/>
      <c r="AG38" s="229"/>
      <c r="AH38" s="329"/>
      <c r="AI38" s="329"/>
      <c r="AJ38" s="329"/>
      <c r="AK38" s="329"/>
      <c r="AL38" s="329"/>
      <c r="AM38" s="329"/>
      <c r="AN38" s="329"/>
      <c r="AO38" s="350"/>
      <c r="AP38" s="329"/>
      <c r="AQ38" s="329"/>
      <c r="AR38" s="329"/>
      <c r="AS38" s="329"/>
      <c r="AT38" s="329"/>
      <c r="AU38" s="329"/>
      <c r="AV38" s="329"/>
      <c r="AW38" s="329"/>
      <c r="AX38" s="329"/>
      <c r="AY38" s="329"/>
      <c r="AZ38" s="329"/>
      <c r="BA38" s="329"/>
      <c r="BB38" s="329"/>
      <c r="BC38" s="329"/>
      <c r="BD38" s="329"/>
      <c r="BE38" s="329"/>
      <c r="BF38" s="329"/>
      <c r="BG38" s="329"/>
      <c r="BH38" s="329"/>
      <c r="BI38" s="329"/>
      <c r="BJ38" s="329"/>
      <c r="BK38" s="350"/>
      <c r="BL38" s="350"/>
      <c r="BM38" s="350"/>
      <c r="BN38" s="350"/>
      <c r="BO38" s="329"/>
      <c r="BP38" s="329"/>
      <c r="BQ38" s="329"/>
      <c r="BR38" s="329"/>
      <c r="BS38" s="329"/>
      <c r="BT38" s="329"/>
      <c r="BU38" s="329"/>
      <c r="BV38" s="329"/>
      <c r="BW38" s="350"/>
      <c r="BX38" s="350"/>
      <c r="BY38" s="350"/>
      <c r="BZ38" s="350"/>
      <c r="CA38" s="329"/>
      <c r="CB38" s="411"/>
      <c r="CC38" s="350"/>
      <c r="CD38" s="350"/>
      <c r="CH38" s="329"/>
      <c r="CI38" s="329"/>
      <c r="CJ38" s="329"/>
      <c r="CK38" s="329"/>
      <c r="CL38" s="329"/>
      <c r="CM38" s="227"/>
      <c r="CN38" s="329"/>
      <c r="CO38" s="329"/>
      <c r="CP38" s="227"/>
      <c r="CQ38" s="227"/>
      <c r="CR38" s="227"/>
      <c r="CS38" s="227"/>
      <c r="CT38" s="227"/>
      <c r="CU38" s="227"/>
      <c r="CV38" s="227"/>
      <c r="CW38" s="227"/>
      <c r="CX38" s="329"/>
      <c r="CY38" s="227"/>
      <c r="CZ38" s="221"/>
      <c r="DA38" s="221"/>
      <c r="DB38" s="221"/>
      <c r="DC38" s="221"/>
      <c r="DD38" s="221"/>
      <c r="DE38" s="221"/>
      <c r="DF38" s="350"/>
      <c r="DG38" s="350"/>
      <c r="DH38" s="350"/>
      <c r="DI38" s="350"/>
      <c r="DJ38" s="350"/>
      <c r="DK38" s="350"/>
      <c r="DL38" s="350"/>
      <c r="DM38" s="350"/>
      <c r="DN38" s="350"/>
      <c r="DO38" s="350"/>
      <c r="DP38" s="350"/>
      <c r="DQ38" s="350"/>
      <c r="DR38" s="350"/>
      <c r="DS38" s="350"/>
      <c r="DT38" s="350"/>
      <c r="DU38" s="350"/>
      <c r="DV38" s="350"/>
      <c r="DW38" s="350"/>
      <c r="DX38" s="350"/>
      <c r="DY38" s="221"/>
      <c r="DZ38" s="221"/>
      <c r="EA38" s="350"/>
      <c r="EB38" s="221"/>
      <c r="EC38" s="350"/>
      <c r="ED38" s="350"/>
      <c r="EE38" s="350"/>
      <c r="EF38" s="350"/>
      <c r="EG38" s="350"/>
      <c r="EH38" s="350"/>
      <c r="EI38" s="350"/>
      <c r="EJ38" s="350"/>
      <c r="EK38" s="350"/>
      <c r="EL38" s="221"/>
      <c r="EM38" s="221"/>
      <c r="EN38" s="350"/>
      <c r="EO38" s="350"/>
      <c r="EP38" s="350"/>
      <c r="EQ38" s="350"/>
    </row>
    <row r="39" spans="1:147" s="320" customFormat="1">
      <c r="A39" s="363"/>
      <c r="B39" s="350"/>
      <c r="C39" s="391"/>
      <c r="D39" s="364"/>
      <c r="E39" s="329"/>
      <c r="F39" s="329"/>
      <c r="G39" s="329"/>
      <c r="H39" s="329"/>
      <c r="I39" s="329"/>
      <c r="J39" s="329"/>
      <c r="K39" s="329"/>
      <c r="L39" s="329"/>
      <c r="M39" s="329"/>
      <c r="N39" s="227"/>
      <c r="O39" s="329"/>
      <c r="P39" s="329"/>
      <c r="Q39" s="329"/>
      <c r="R39" s="329"/>
      <c r="S39" s="329"/>
      <c r="T39" s="329"/>
      <c r="U39" s="329"/>
      <c r="V39" s="329"/>
      <c r="W39" s="329"/>
      <c r="X39" s="329"/>
      <c r="Y39" s="329"/>
      <c r="Z39" s="229"/>
      <c r="AA39" s="229"/>
      <c r="AB39" s="229"/>
      <c r="AC39" s="229"/>
      <c r="AD39" s="229"/>
      <c r="AE39" s="229"/>
      <c r="AF39" s="229"/>
      <c r="AG39" s="229"/>
      <c r="AH39" s="329"/>
      <c r="AI39" s="329"/>
      <c r="AJ39" s="329"/>
      <c r="AK39" s="329"/>
      <c r="AL39" s="329"/>
      <c r="AM39" s="329"/>
      <c r="AN39" s="329"/>
      <c r="AO39" s="350"/>
      <c r="AP39" s="329"/>
      <c r="AQ39" s="329"/>
      <c r="AR39" s="329"/>
      <c r="AS39" s="329"/>
      <c r="AT39" s="329"/>
      <c r="AU39" s="329"/>
      <c r="AV39" s="329"/>
      <c r="AW39" s="329"/>
      <c r="AX39" s="329"/>
      <c r="AY39" s="329"/>
      <c r="AZ39" s="329"/>
      <c r="BA39" s="329"/>
      <c r="BB39" s="329"/>
      <c r="BC39" s="329"/>
      <c r="BD39" s="329"/>
      <c r="BE39" s="329"/>
      <c r="BF39" s="329"/>
      <c r="BG39" s="329"/>
      <c r="BH39" s="329"/>
      <c r="BI39" s="329"/>
      <c r="BJ39" s="329"/>
      <c r="BK39" s="350"/>
      <c r="BL39" s="350"/>
      <c r="BM39" s="350"/>
      <c r="BN39" s="350"/>
      <c r="BO39" s="329"/>
      <c r="BP39" s="329"/>
      <c r="BQ39" s="329"/>
      <c r="BR39" s="329"/>
      <c r="BS39" s="329"/>
      <c r="BT39" s="329"/>
      <c r="BU39" s="329"/>
      <c r="BV39" s="329"/>
      <c r="BW39" s="350"/>
      <c r="BX39" s="350"/>
      <c r="BY39" s="350"/>
      <c r="BZ39" s="350"/>
      <c r="CA39" s="329"/>
      <c r="CB39" s="411"/>
      <c r="CC39" s="350"/>
      <c r="CD39" s="377"/>
      <c r="CF39" s="377"/>
      <c r="CG39" s="377"/>
      <c r="CH39" s="329"/>
      <c r="CI39" s="329"/>
      <c r="CJ39" s="329"/>
      <c r="CK39" s="329"/>
      <c r="CL39" s="329"/>
      <c r="CM39" s="227"/>
      <c r="CN39" s="329"/>
      <c r="CO39" s="329"/>
      <c r="CP39" s="227"/>
      <c r="CQ39" s="227"/>
      <c r="CR39" s="227"/>
      <c r="CS39" s="227"/>
      <c r="CT39" s="227"/>
      <c r="CU39" s="227"/>
      <c r="CV39" s="227"/>
      <c r="CW39" s="227"/>
      <c r="CX39" s="329"/>
      <c r="CY39" s="227"/>
      <c r="CZ39" s="221"/>
      <c r="DA39" s="221"/>
      <c r="DB39" s="221"/>
      <c r="DC39" s="221"/>
      <c r="DD39" s="221"/>
      <c r="DE39" s="221"/>
      <c r="DF39" s="350"/>
      <c r="DG39" s="350"/>
      <c r="DH39" s="350"/>
      <c r="DI39" s="350"/>
      <c r="DJ39" s="350"/>
      <c r="DK39" s="350"/>
      <c r="DL39" s="350"/>
      <c r="DM39" s="350"/>
      <c r="DN39" s="350"/>
      <c r="DO39" s="350"/>
      <c r="DP39" s="350"/>
      <c r="DQ39" s="350"/>
      <c r="DR39" s="350"/>
      <c r="DS39" s="350"/>
      <c r="DT39" s="350"/>
      <c r="DU39" s="350"/>
      <c r="DV39" s="350"/>
      <c r="DW39" s="350"/>
      <c r="DX39" s="350"/>
      <c r="DY39" s="221"/>
      <c r="DZ39" s="221"/>
      <c r="EA39" s="350"/>
      <c r="EB39" s="221"/>
      <c r="EC39" s="350"/>
      <c r="ED39" s="350"/>
      <c r="EE39" s="350"/>
      <c r="EF39" s="350"/>
      <c r="EG39" s="350"/>
      <c r="EH39" s="350"/>
      <c r="EI39" s="350"/>
      <c r="EJ39" s="350"/>
      <c r="EK39" s="350"/>
      <c r="EL39" s="221"/>
      <c r="EM39" s="221"/>
      <c r="EN39" s="350"/>
      <c r="EO39" s="350"/>
      <c r="EP39" s="350"/>
      <c r="EQ39" s="350"/>
    </row>
    <row r="40" spans="1:147" s="320" customFormat="1">
      <c r="A40" s="363"/>
      <c r="B40" s="350"/>
      <c r="C40" s="391"/>
      <c r="D40" s="364"/>
      <c r="E40" s="364"/>
      <c r="F40" s="364"/>
      <c r="G40" s="364"/>
      <c r="H40" s="364"/>
      <c r="I40" s="229"/>
      <c r="J40" s="229"/>
      <c r="K40" s="350"/>
      <c r="L40" s="350"/>
      <c r="M40" s="350"/>
      <c r="N40" s="350"/>
      <c r="O40" s="221"/>
      <c r="P40" s="221"/>
      <c r="Q40" s="350"/>
      <c r="R40" s="350"/>
      <c r="S40" s="350"/>
      <c r="T40" s="221"/>
      <c r="U40" s="221"/>
      <c r="V40" s="221"/>
      <c r="W40" s="221"/>
      <c r="X40" s="221"/>
      <c r="Y40" s="221"/>
      <c r="Z40" s="221"/>
      <c r="AA40" s="221"/>
      <c r="AB40" s="221"/>
      <c r="AC40" s="221"/>
      <c r="AD40" s="221"/>
      <c r="AE40" s="221"/>
      <c r="AF40" s="221"/>
      <c r="AG40" s="221"/>
      <c r="AH40" s="221"/>
      <c r="AI40" s="221"/>
      <c r="AJ40" s="221"/>
      <c r="AK40" s="221"/>
      <c r="AL40" s="221"/>
      <c r="AM40" s="221"/>
      <c r="AN40" s="229"/>
      <c r="AO40" s="350"/>
      <c r="AP40" s="365"/>
      <c r="AQ40" s="350"/>
      <c r="AR40" s="350"/>
      <c r="AS40" s="350"/>
      <c r="AT40" s="350"/>
      <c r="AU40" s="229"/>
      <c r="AV40" s="229"/>
      <c r="AW40" s="229"/>
      <c r="AX40" s="229"/>
      <c r="AY40" s="229"/>
      <c r="AZ40" s="229"/>
      <c r="BA40" s="229"/>
      <c r="BB40" s="229"/>
      <c r="BC40" s="229"/>
      <c r="BD40" s="229"/>
      <c r="BE40" s="229"/>
      <c r="BF40" s="229"/>
      <c r="BG40" s="229"/>
      <c r="BH40" s="229"/>
      <c r="BI40" s="229"/>
      <c r="BJ40" s="229"/>
      <c r="BK40" s="229"/>
      <c r="BL40" s="229"/>
      <c r="BM40" s="229"/>
      <c r="BN40" s="229"/>
      <c r="BO40" s="229"/>
      <c r="BP40" s="229"/>
      <c r="BQ40" s="229"/>
      <c r="BR40" s="229"/>
      <c r="BS40" s="229"/>
      <c r="BT40" s="229"/>
      <c r="BU40" s="229"/>
      <c r="BV40" s="229"/>
      <c r="BW40" s="229"/>
      <c r="BX40" s="229"/>
      <c r="BY40" s="229"/>
      <c r="BZ40" s="229"/>
      <c r="CA40" s="229"/>
      <c r="CB40" s="229"/>
      <c r="CC40" s="229"/>
      <c r="CD40" s="382"/>
      <c r="CF40" s="386"/>
      <c r="CG40" s="386"/>
      <c r="CZ40" s="350"/>
      <c r="DA40" s="350"/>
      <c r="DB40" s="350"/>
      <c r="DC40" s="350"/>
      <c r="DD40" s="350"/>
      <c r="DE40" s="366"/>
    </row>
    <row r="41" spans="1:147" s="320" customFormat="1">
      <c r="A41" s="363"/>
      <c r="B41" s="350"/>
      <c r="C41" s="350"/>
      <c r="D41" s="364"/>
      <c r="E41" s="364"/>
      <c r="F41" s="364"/>
      <c r="G41" s="364"/>
      <c r="H41" s="364"/>
      <c r="I41" s="229"/>
      <c r="J41" s="229"/>
      <c r="K41" s="350"/>
      <c r="L41" s="350"/>
      <c r="M41" s="350"/>
      <c r="N41" s="350"/>
      <c r="O41" s="229"/>
      <c r="P41" s="229"/>
      <c r="Q41" s="350"/>
      <c r="R41" s="350"/>
      <c r="S41" s="350"/>
      <c r="T41" s="221"/>
      <c r="U41" s="221"/>
      <c r="V41" s="221"/>
      <c r="W41" s="221"/>
      <c r="X41" s="221"/>
      <c r="Y41" s="221"/>
      <c r="Z41" s="221"/>
      <c r="AA41" s="221"/>
      <c r="AB41" s="221"/>
      <c r="AC41" s="221"/>
      <c r="AD41" s="221"/>
      <c r="AE41" s="221"/>
      <c r="AF41" s="221"/>
      <c r="AG41" s="221"/>
      <c r="AH41" s="221"/>
      <c r="AI41" s="221"/>
      <c r="AJ41" s="221"/>
      <c r="AK41" s="367"/>
      <c r="AL41" s="367"/>
      <c r="AM41" s="367"/>
      <c r="AN41" s="349" t="s">
        <v>2252</v>
      </c>
      <c r="AO41" s="349" t="s">
        <v>2253</v>
      </c>
      <c r="AP41" s="349" t="s">
        <v>189</v>
      </c>
      <c r="AQ41" s="349" t="s">
        <v>2254</v>
      </c>
      <c r="AR41" s="350"/>
      <c r="AS41" s="350"/>
      <c r="AT41" s="350"/>
      <c r="AU41" s="229"/>
      <c r="AV41" s="229"/>
      <c r="AW41" s="350"/>
      <c r="AX41" s="350"/>
      <c r="AY41" s="368"/>
      <c r="AZ41" s="368"/>
      <c r="BA41" s="350"/>
      <c r="BB41" s="229"/>
      <c r="BC41" s="350"/>
      <c r="BD41" s="350"/>
      <c r="BE41" s="350"/>
      <c r="BF41" s="369" t="s">
        <v>2255</v>
      </c>
      <c r="BG41" s="349" t="s">
        <v>2256</v>
      </c>
      <c r="BH41" s="344"/>
      <c r="BI41" s="350"/>
      <c r="BJ41" s="349" t="s">
        <v>2257</v>
      </c>
      <c r="BK41" s="350"/>
      <c r="BL41" s="350"/>
      <c r="BM41" s="350"/>
      <c r="BN41" s="350"/>
      <c r="BO41" s="349" t="s">
        <v>2258</v>
      </c>
      <c r="BP41" s="350"/>
      <c r="BQ41" s="350"/>
      <c r="BR41" s="350"/>
      <c r="BS41" s="350"/>
      <c r="BT41" s="350"/>
      <c r="BU41" s="350"/>
      <c r="BV41" s="350"/>
      <c r="BW41" s="350"/>
      <c r="BX41" s="350"/>
      <c r="BY41" s="350"/>
      <c r="BZ41" s="350"/>
      <c r="CA41" s="350"/>
      <c r="CB41" s="368"/>
      <c r="CC41" s="350"/>
      <c r="CD41" s="350"/>
      <c r="CZ41" s="221"/>
      <c r="DA41" s="221"/>
      <c r="DB41" s="221"/>
      <c r="DC41" s="221"/>
    </row>
    <row r="42" spans="1:147" s="320" customFormat="1" ht="27.6">
      <c r="A42" s="363"/>
      <c r="B42" s="350"/>
      <c r="C42" s="350"/>
      <c r="D42" s="364"/>
      <c r="E42" s="364"/>
      <c r="F42" s="364"/>
      <c r="G42" s="364"/>
      <c r="H42" s="364"/>
      <c r="I42" s="229"/>
      <c r="J42" s="229"/>
      <c r="K42" s="350"/>
      <c r="L42" s="350"/>
      <c r="M42" s="350"/>
      <c r="N42" s="350"/>
      <c r="O42" s="229"/>
      <c r="P42" s="229"/>
      <c r="Q42" s="350"/>
      <c r="R42" s="350"/>
      <c r="S42" s="350"/>
      <c r="T42" s="221"/>
      <c r="U42" s="221"/>
      <c r="V42" s="221"/>
      <c r="W42" s="221"/>
      <c r="X42" s="221"/>
      <c r="Y42" s="221"/>
      <c r="Z42" s="221"/>
      <c r="AA42" s="221"/>
      <c r="AB42" s="221"/>
      <c r="AC42" s="221"/>
      <c r="AD42" s="221"/>
      <c r="AE42" s="221"/>
      <c r="AF42" s="221"/>
      <c r="AG42" s="221"/>
      <c r="AH42" s="221"/>
      <c r="AI42" s="221"/>
      <c r="AJ42" s="221"/>
      <c r="AK42" s="367"/>
      <c r="AL42" s="367"/>
      <c r="AM42" s="367"/>
      <c r="AN42" s="346" t="s">
        <v>2259</v>
      </c>
      <c r="AO42" s="349" t="s">
        <v>2260</v>
      </c>
      <c r="AP42" s="349" t="s">
        <v>190</v>
      </c>
      <c r="AQ42" s="349" t="s">
        <v>807</v>
      </c>
      <c r="AR42" s="350"/>
      <c r="AS42" s="350"/>
      <c r="AT42" s="350"/>
      <c r="AU42" s="229"/>
      <c r="AV42" s="229"/>
      <c r="AW42" s="350"/>
      <c r="AX42" s="350"/>
      <c r="AY42" s="368"/>
      <c r="AZ42" s="368"/>
      <c r="BA42" s="350"/>
      <c r="BB42" s="229"/>
      <c r="BC42" s="350"/>
      <c r="BD42" s="350"/>
      <c r="BE42" s="350"/>
      <c r="BF42" s="369" t="s">
        <v>2261</v>
      </c>
      <c r="BG42" s="349" t="s">
        <v>2262</v>
      </c>
      <c r="BH42" s="344"/>
      <c r="BI42" s="350"/>
      <c r="BJ42" s="349" t="s">
        <v>2263</v>
      </c>
      <c r="BK42" s="350"/>
      <c r="BL42" s="350"/>
      <c r="BM42" s="350"/>
      <c r="BN42" s="350"/>
      <c r="BO42" s="349" t="s">
        <v>2264</v>
      </c>
      <c r="BP42" s="350"/>
      <c r="BQ42" s="350"/>
      <c r="BR42" s="350"/>
      <c r="BS42" s="350"/>
      <c r="BT42" s="350"/>
      <c r="BU42" s="350"/>
      <c r="BV42" s="350"/>
      <c r="BW42" s="350"/>
      <c r="BX42" s="350"/>
      <c r="BY42" s="350"/>
      <c r="BZ42" s="350"/>
      <c r="CA42" s="350"/>
      <c r="CB42" s="368"/>
      <c r="CC42" s="350"/>
      <c r="CD42" s="350"/>
      <c r="CZ42" s="350"/>
      <c r="DA42" s="350"/>
      <c r="DB42" s="350"/>
      <c r="DC42" s="350"/>
    </row>
    <row r="43" spans="1:147" s="377" customFormat="1" ht="27.6">
      <c r="A43" s="319"/>
      <c r="B43" s="329"/>
      <c r="C43" s="329"/>
      <c r="D43" s="370"/>
      <c r="E43" s="370"/>
      <c r="F43" s="370"/>
      <c r="G43" s="370"/>
      <c r="H43" s="370"/>
      <c r="I43" s="371"/>
      <c r="J43" s="371"/>
      <c r="K43" s="372"/>
      <c r="L43" s="372"/>
      <c r="M43" s="372"/>
      <c r="N43" s="329"/>
      <c r="O43" s="227"/>
      <c r="P43" s="227"/>
      <c r="Q43" s="329"/>
      <c r="R43" s="329"/>
      <c r="S43" s="329"/>
      <c r="T43" s="373"/>
      <c r="U43" s="373"/>
      <c r="V43" s="373"/>
      <c r="W43" s="373"/>
      <c r="X43" s="373"/>
      <c r="Y43" s="373"/>
      <c r="Z43" s="373"/>
      <c r="AA43" s="373"/>
      <c r="AB43" s="373"/>
      <c r="AC43" s="373"/>
      <c r="AD43" s="373"/>
      <c r="AE43" s="373"/>
      <c r="AF43" s="373"/>
      <c r="AG43" s="373"/>
      <c r="AH43" s="373"/>
      <c r="AI43" s="373"/>
      <c r="AJ43" s="227"/>
      <c r="AK43" s="227"/>
      <c r="AL43" s="227"/>
      <c r="AM43" s="227"/>
      <c r="AN43" s="346" t="s">
        <v>2265</v>
      </c>
      <c r="AO43" s="329"/>
      <c r="AP43" s="374"/>
      <c r="AQ43" s="329"/>
      <c r="AR43" s="329"/>
      <c r="AS43" s="329"/>
      <c r="AT43" s="329"/>
      <c r="AU43" s="371"/>
      <c r="AV43" s="371"/>
      <c r="AW43" s="371"/>
      <c r="AX43" s="371"/>
      <c r="AY43" s="371"/>
      <c r="AZ43" s="371"/>
      <c r="BA43" s="371"/>
      <c r="BB43" s="371"/>
      <c r="BC43" s="371"/>
      <c r="BD43" s="371"/>
      <c r="BE43" s="371"/>
      <c r="BF43" s="371"/>
      <c r="BG43" s="371"/>
      <c r="BH43" s="371"/>
      <c r="BI43" s="371"/>
      <c r="BJ43" s="346" t="s">
        <v>2266</v>
      </c>
      <c r="BK43" s="329"/>
      <c r="BL43" s="329"/>
      <c r="BM43" s="329"/>
      <c r="BN43" s="375"/>
      <c r="BO43" s="376" t="s">
        <v>2267</v>
      </c>
      <c r="BP43" s="371"/>
      <c r="BQ43" s="371"/>
      <c r="BR43" s="371"/>
      <c r="BS43" s="371"/>
      <c r="BT43" s="371"/>
      <c r="BU43" s="371"/>
      <c r="BV43" s="371"/>
      <c r="BW43" s="371"/>
      <c r="BX43" s="371"/>
      <c r="BY43" s="371"/>
      <c r="BZ43" s="371"/>
      <c r="CA43" s="371"/>
      <c r="CB43" s="371"/>
      <c r="CC43" s="371"/>
      <c r="CD43" s="371"/>
    </row>
    <row r="44" spans="1:147" s="386" customFormat="1" ht="27.6">
      <c r="A44" s="378"/>
      <c r="B44" s="379"/>
      <c r="C44" s="379"/>
      <c r="D44" s="380"/>
      <c r="E44" s="380"/>
      <c r="F44" s="380"/>
      <c r="G44" s="380"/>
      <c r="H44" s="380"/>
      <c r="I44" s="381"/>
      <c r="J44" s="381"/>
      <c r="K44" s="243"/>
      <c r="L44" s="243"/>
      <c r="M44" s="243"/>
      <c r="N44" s="382"/>
      <c r="O44" s="381"/>
      <c r="P44" s="381"/>
      <c r="Q44" s="382"/>
      <c r="R44" s="382"/>
      <c r="S44" s="382"/>
      <c r="T44" s="383"/>
      <c r="U44" s="383"/>
      <c r="V44" s="383"/>
      <c r="W44" s="383"/>
      <c r="X44" s="383"/>
      <c r="Y44" s="383"/>
      <c r="Z44" s="383"/>
      <c r="AA44" s="383"/>
      <c r="AB44" s="383"/>
      <c r="AC44" s="383"/>
      <c r="AD44" s="383"/>
      <c r="AE44" s="383"/>
      <c r="AF44" s="383"/>
      <c r="AG44" s="383"/>
      <c r="AH44" s="383"/>
      <c r="AI44" s="383"/>
      <c r="AJ44" s="384"/>
      <c r="AK44" s="385"/>
      <c r="AL44" s="385"/>
      <c r="AM44" s="385"/>
      <c r="AN44" s="346" t="s">
        <v>2268</v>
      </c>
      <c r="AP44" s="387"/>
      <c r="AQ44" s="382"/>
      <c r="AR44" s="382"/>
      <c r="AS44" s="382"/>
      <c r="AT44" s="382"/>
      <c r="AU44" s="381"/>
      <c r="AV44" s="381"/>
      <c r="AW44" s="382"/>
      <c r="AX44" s="382"/>
      <c r="AY44" s="388"/>
      <c r="BA44" s="382"/>
      <c r="BB44" s="389"/>
      <c r="BC44" s="382"/>
      <c r="BD44" s="382"/>
      <c r="BE44" s="382"/>
      <c r="BF44" s="382"/>
      <c r="BG44" s="382"/>
      <c r="BH44" s="390"/>
      <c r="BI44" s="379"/>
      <c r="BJ44" s="382"/>
      <c r="BK44" s="382"/>
      <c r="BL44" s="382"/>
      <c r="BM44" s="382"/>
      <c r="BN44" s="375"/>
      <c r="BO44" s="382"/>
      <c r="BP44" s="382"/>
      <c r="BQ44" s="382"/>
      <c r="BR44" s="382"/>
      <c r="BS44" s="382"/>
      <c r="BT44" s="382"/>
      <c r="BU44" s="382"/>
      <c r="BV44" s="382"/>
      <c r="BW44" s="382"/>
      <c r="BX44" s="382"/>
      <c r="BY44" s="379"/>
      <c r="BZ44" s="379"/>
      <c r="CA44" s="382"/>
      <c r="CB44" s="388"/>
      <c r="CC44" s="382"/>
      <c r="CD44" s="382"/>
      <c r="CZ44" s="382"/>
      <c r="DA44" s="382"/>
      <c r="DB44" s="382"/>
      <c r="DC44" s="382"/>
    </row>
    <row r="45" spans="1:147" s="386" customFormat="1" ht="17.399999999999999">
      <c r="A45" s="378"/>
      <c r="B45" s="379"/>
      <c r="C45" s="379"/>
      <c r="D45" s="380"/>
      <c r="E45" s="380"/>
      <c r="F45" s="380"/>
      <c r="G45" s="380"/>
      <c r="H45" s="380"/>
      <c r="I45" s="381"/>
      <c r="J45" s="381"/>
      <c r="K45" s="243"/>
      <c r="L45" s="243"/>
      <c r="M45" s="243"/>
      <c r="N45" s="382"/>
      <c r="O45" s="381"/>
      <c r="P45" s="381"/>
      <c r="Q45" s="382"/>
      <c r="R45" s="382"/>
      <c r="S45" s="382"/>
      <c r="T45" s="383"/>
      <c r="U45" s="383"/>
      <c r="V45" s="383"/>
      <c r="W45" s="383"/>
      <c r="X45" s="383"/>
      <c r="Y45" s="383"/>
      <c r="Z45" s="383"/>
      <c r="AA45" s="383"/>
      <c r="AB45" s="383"/>
      <c r="AC45" s="383"/>
      <c r="AD45" s="383"/>
      <c r="AE45" s="383"/>
      <c r="AF45" s="383"/>
      <c r="AG45" s="383"/>
      <c r="AH45" s="383"/>
      <c r="AI45" s="383"/>
      <c r="AJ45" s="384"/>
      <c r="AK45" s="385"/>
      <c r="AL45" s="385"/>
      <c r="AM45" s="385"/>
      <c r="AN45" s="349" t="s">
        <v>2269</v>
      </c>
      <c r="AP45" s="387"/>
      <c r="AQ45" s="382"/>
      <c r="AR45" s="382"/>
      <c r="AS45" s="382"/>
      <c r="AT45" s="382"/>
      <c r="AU45" s="381"/>
      <c r="AV45" s="381"/>
      <c r="AW45" s="382"/>
      <c r="AX45" s="382"/>
      <c r="AY45" s="388"/>
      <c r="BA45" s="382"/>
      <c r="BB45" s="389"/>
      <c r="BC45" s="382"/>
      <c r="BD45" s="382"/>
      <c r="BE45" s="382"/>
      <c r="BF45" s="382"/>
      <c r="BG45" s="382"/>
      <c r="BH45" s="390"/>
      <c r="BI45" s="379"/>
      <c r="BJ45" s="382"/>
      <c r="BK45" s="382"/>
      <c r="BL45" s="382"/>
      <c r="BM45" s="382"/>
      <c r="BN45" s="375"/>
      <c r="BO45" s="382"/>
      <c r="BP45" s="382"/>
      <c r="BQ45" s="382"/>
      <c r="BR45" s="382"/>
      <c r="BS45" s="382"/>
      <c r="BT45" s="382"/>
      <c r="BU45" s="382"/>
      <c r="BV45" s="382"/>
      <c r="BW45" s="382"/>
      <c r="BX45" s="382"/>
      <c r="BY45" s="379"/>
      <c r="BZ45" s="379"/>
      <c r="CA45" s="382"/>
      <c r="CB45" s="388"/>
      <c r="CC45" s="382"/>
      <c r="CD45" s="382"/>
      <c r="CZ45" s="382"/>
      <c r="DA45" s="382"/>
      <c r="DB45" s="382"/>
      <c r="DC45" s="382"/>
      <c r="DD45" s="382"/>
    </row>
    <row r="46" spans="1:147" s="386" customFormat="1" ht="17.399999999999999">
      <c r="A46" s="378"/>
      <c r="B46" s="379"/>
      <c r="C46" s="379"/>
      <c r="D46" s="380"/>
      <c r="E46" s="380"/>
      <c r="F46" s="380"/>
      <c r="G46" s="380"/>
      <c r="H46" s="380"/>
      <c r="I46" s="381"/>
      <c r="J46" s="381"/>
      <c r="K46" s="243"/>
      <c r="L46" s="243"/>
      <c r="M46" s="243"/>
      <c r="N46" s="382"/>
      <c r="O46" s="381"/>
      <c r="P46" s="381"/>
      <c r="Q46" s="382"/>
      <c r="R46" s="382"/>
      <c r="S46" s="382"/>
      <c r="T46" s="383"/>
      <c r="U46" s="383"/>
      <c r="V46" s="383"/>
      <c r="W46" s="383"/>
      <c r="X46" s="383"/>
      <c r="Y46" s="383"/>
      <c r="Z46" s="383"/>
      <c r="AA46" s="383"/>
      <c r="AB46" s="383"/>
      <c r="AC46" s="383"/>
      <c r="AD46" s="383"/>
      <c r="AE46" s="383"/>
      <c r="AF46" s="383"/>
      <c r="AG46" s="383"/>
      <c r="AH46" s="383"/>
      <c r="AI46" s="383"/>
      <c r="AJ46" s="384"/>
      <c r="AK46" s="385"/>
      <c r="AL46" s="385"/>
      <c r="AM46" s="385"/>
      <c r="AN46" s="350"/>
      <c r="AP46" s="387"/>
      <c r="AQ46" s="382"/>
      <c r="AR46" s="382"/>
      <c r="AS46" s="382"/>
      <c r="AT46" s="382"/>
      <c r="AU46" s="381"/>
      <c r="AV46" s="381"/>
      <c r="AW46" s="382"/>
      <c r="AX46" s="382"/>
      <c r="AY46" s="388"/>
      <c r="BA46" s="382"/>
      <c r="BB46" s="389"/>
      <c r="BC46" s="382"/>
      <c r="BD46" s="382"/>
      <c r="BE46" s="382"/>
      <c r="BF46" s="382"/>
      <c r="BG46" s="382"/>
      <c r="BH46" s="390"/>
      <c r="BI46" s="379"/>
      <c r="BJ46" s="382"/>
      <c r="BK46" s="382"/>
      <c r="BL46" s="382"/>
      <c r="BM46" s="382"/>
      <c r="BN46" s="375"/>
      <c r="BO46" s="382"/>
      <c r="BP46" s="382"/>
      <c r="BQ46" s="382"/>
      <c r="BR46" s="382"/>
      <c r="BS46" s="382"/>
      <c r="BT46" s="382"/>
      <c r="BU46" s="382"/>
      <c r="BV46" s="382"/>
      <c r="BW46" s="382"/>
      <c r="BX46" s="382"/>
      <c r="BY46" s="379"/>
      <c r="BZ46" s="379"/>
      <c r="CA46" s="382"/>
      <c r="CB46" s="388"/>
      <c r="CC46" s="382"/>
      <c r="CD46" s="382"/>
      <c r="CZ46" s="382"/>
      <c r="DA46" s="382"/>
      <c r="DB46" s="382"/>
      <c r="DC46" s="382"/>
      <c r="DD46" s="382"/>
    </row>
    <row r="47" spans="1:147" s="386" customFormat="1" ht="17.399999999999999">
      <c r="A47" s="378"/>
      <c r="B47" s="379"/>
      <c r="C47" s="379"/>
      <c r="D47" s="380"/>
      <c r="E47" s="380"/>
      <c r="F47" s="380"/>
      <c r="G47" s="380"/>
      <c r="H47" s="380"/>
      <c r="I47" s="381"/>
      <c r="J47" s="381"/>
      <c r="K47" s="243"/>
      <c r="L47" s="243"/>
      <c r="M47" s="243"/>
      <c r="N47" s="382"/>
      <c r="O47" s="381"/>
      <c r="P47" s="381"/>
      <c r="Q47" s="382"/>
      <c r="R47" s="382"/>
      <c r="S47" s="382"/>
      <c r="T47" s="383"/>
      <c r="U47" s="383"/>
      <c r="V47" s="383"/>
      <c r="W47" s="383"/>
      <c r="X47" s="383"/>
      <c r="Y47" s="383"/>
      <c r="Z47" s="383"/>
      <c r="AA47" s="383"/>
      <c r="AB47" s="383"/>
      <c r="AC47" s="383"/>
      <c r="AD47" s="383"/>
      <c r="AE47" s="383"/>
      <c r="AF47" s="383"/>
      <c r="AG47" s="383"/>
      <c r="AH47" s="383"/>
      <c r="AI47" s="383"/>
      <c r="AJ47" s="384"/>
      <c r="AK47" s="385"/>
      <c r="AL47" s="385"/>
      <c r="AM47" s="385"/>
      <c r="AN47" s="350"/>
      <c r="AP47" s="387"/>
      <c r="AQ47" s="382"/>
      <c r="AR47" s="382"/>
      <c r="AS47" s="382"/>
      <c r="AT47" s="382"/>
      <c r="AU47" s="381"/>
      <c r="AV47" s="381"/>
      <c r="AW47" s="382"/>
      <c r="AX47" s="382"/>
      <c r="AY47" s="388"/>
      <c r="BA47" s="382"/>
      <c r="BB47" s="389"/>
      <c r="BC47" s="382"/>
      <c r="BD47" s="382"/>
      <c r="BE47" s="382"/>
      <c r="BF47" s="382"/>
      <c r="BG47" s="382"/>
      <c r="BH47" s="390"/>
      <c r="BI47" s="379"/>
      <c r="BJ47" s="382"/>
      <c r="BK47" s="382"/>
      <c r="BL47" s="382"/>
      <c r="BM47" s="382"/>
      <c r="BN47" s="375"/>
      <c r="BO47" s="382"/>
      <c r="BP47" s="382"/>
      <c r="BQ47" s="382"/>
      <c r="BR47" s="382"/>
      <c r="BS47" s="382"/>
      <c r="BT47" s="382"/>
      <c r="BU47" s="382"/>
      <c r="BV47" s="382"/>
      <c r="BW47" s="382"/>
      <c r="BX47" s="382"/>
      <c r="BY47" s="379"/>
      <c r="BZ47" s="379"/>
      <c r="CA47" s="382"/>
      <c r="CB47" s="388"/>
      <c r="CC47" s="382"/>
      <c r="CD47" s="382"/>
      <c r="CZ47" s="382"/>
      <c r="DA47" s="382"/>
      <c r="DB47" s="382"/>
      <c r="DC47" s="382"/>
      <c r="DD47" s="382"/>
    </row>
    <row r="48" spans="1:147" s="391" customFormat="1">
      <c r="B48" s="563" t="s">
        <v>1466</v>
      </c>
      <c r="C48" s="563"/>
      <c r="D48" s="563"/>
      <c r="E48" s="563"/>
      <c r="F48" s="563"/>
      <c r="G48" s="563"/>
      <c r="H48" s="563"/>
      <c r="I48" s="563"/>
      <c r="J48" s="563"/>
      <c r="K48" s="377"/>
      <c r="L48" s="392" t="s">
        <v>1460</v>
      </c>
      <c r="M48" s="377"/>
      <c r="O48" s="231"/>
      <c r="P48" s="231"/>
      <c r="U48" s="231"/>
      <c r="V48" s="231"/>
      <c r="W48" s="231"/>
      <c r="X48" s="231"/>
      <c r="Y48" s="231"/>
      <c r="Z48" s="231"/>
      <c r="AA48" s="231"/>
      <c r="AB48" s="231"/>
      <c r="AC48" s="231"/>
      <c r="AD48" s="231"/>
      <c r="AE48" s="231"/>
      <c r="AF48" s="231"/>
      <c r="AG48" s="231"/>
      <c r="AH48" s="231"/>
      <c r="AI48" s="231"/>
      <c r="AJ48" s="231"/>
      <c r="AK48" s="231"/>
      <c r="AL48" s="231"/>
      <c r="AM48" s="231"/>
      <c r="AN48" s="350"/>
      <c r="AO48" s="231"/>
      <c r="AP48" s="231"/>
      <c r="AQ48" s="231"/>
      <c r="AR48" s="231"/>
      <c r="AS48" s="231"/>
      <c r="AT48" s="231"/>
      <c r="AU48" s="231"/>
      <c r="AV48" s="231"/>
      <c r="AW48" s="231"/>
      <c r="AX48" s="231"/>
      <c r="AY48" s="231"/>
      <c r="AZ48" s="231"/>
      <c r="BA48" s="231"/>
      <c r="BB48" s="231"/>
      <c r="BC48" s="231"/>
      <c r="BD48" s="231"/>
      <c r="BE48" s="231"/>
      <c r="BF48" s="231"/>
      <c r="BG48" s="231"/>
      <c r="BH48" s="231"/>
      <c r="BI48" s="231"/>
      <c r="BJ48" s="231"/>
      <c r="BK48" s="231"/>
      <c r="BL48" s="231"/>
      <c r="BM48" s="231"/>
      <c r="BN48" s="231"/>
      <c r="BO48" s="231"/>
      <c r="BP48" s="231"/>
      <c r="BQ48" s="231"/>
      <c r="BR48" s="231"/>
      <c r="BS48" s="231"/>
      <c r="BT48" s="231"/>
      <c r="BU48" s="231"/>
      <c r="CC48" s="350"/>
    </row>
    <row r="49" spans="1:81" s="329" customFormat="1" ht="16.2">
      <c r="A49" s="393"/>
      <c r="B49" s="565" t="s">
        <v>2270</v>
      </c>
      <c r="C49" s="565"/>
      <c r="D49" s="565"/>
      <c r="E49" s="565"/>
      <c r="F49" s="565"/>
      <c r="G49" s="565"/>
      <c r="H49" s="565"/>
      <c r="I49" s="565"/>
      <c r="J49" s="565"/>
      <c r="K49" s="320"/>
      <c r="L49" s="391" t="s">
        <v>2271</v>
      </c>
      <c r="M49" s="320"/>
      <c r="T49" s="391"/>
      <c r="U49" s="231"/>
      <c r="V49" s="231"/>
      <c r="W49" s="231"/>
      <c r="X49" s="231"/>
      <c r="Y49" s="231"/>
      <c r="Z49" s="231"/>
      <c r="AA49" s="231"/>
      <c r="AB49" s="231"/>
      <c r="AC49" s="231"/>
      <c r="AD49" s="231"/>
      <c r="AE49" s="231"/>
      <c r="AF49" s="231"/>
      <c r="AG49" s="231"/>
      <c r="BC49" s="388"/>
    </row>
    <row r="50" spans="1:81" s="329" customFormat="1" ht="16.2">
      <c r="A50" s="393"/>
      <c r="B50" s="320" t="s">
        <v>2272</v>
      </c>
      <c r="C50" s="320"/>
      <c r="D50" s="320"/>
      <c r="E50" s="350"/>
      <c r="F50" s="350"/>
      <c r="G50" s="320"/>
      <c r="H50" s="320"/>
      <c r="I50" s="320"/>
      <c r="J50" s="320"/>
      <c r="K50" s="320"/>
      <c r="L50" s="391" t="s">
        <v>2273</v>
      </c>
      <c r="M50" s="320"/>
    </row>
    <row r="51" spans="1:81" s="391" customFormat="1" ht="16.2">
      <c r="B51" s="563" t="s">
        <v>1465</v>
      </c>
      <c r="C51" s="563"/>
      <c r="D51" s="563"/>
      <c r="E51" s="563"/>
      <c r="F51" s="563"/>
      <c r="G51" s="563"/>
      <c r="H51" s="563"/>
      <c r="I51" s="563"/>
      <c r="J51" s="377"/>
      <c r="K51" s="377"/>
      <c r="L51" s="392" t="s">
        <v>2274</v>
      </c>
      <c r="M51" s="377"/>
      <c r="O51" s="231"/>
      <c r="P51" s="231"/>
      <c r="U51" s="231"/>
      <c r="V51" s="231"/>
      <c r="W51" s="231"/>
      <c r="X51" s="231"/>
      <c r="Y51" s="231"/>
      <c r="Z51" s="231"/>
      <c r="AA51" s="231"/>
      <c r="AB51" s="231"/>
      <c r="AC51" s="231"/>
      <c r="AD51" s="231"/>
      <c r="AE51" s="231"/>
      <c r="AF51" s="231"/>
      <c r="AG51" s="231"/>
      <c r="AH51" s="231"/>
      <c r="AI51" s="231"/>
      <c r="AJ51" s="231"/>
      <c r="AK51" s="231"/>
      <c r="AL51" s="231"/>
      <c r="AM51" s="231"/>
      <c r="AN51" s="231"/>
      <c r="AO51" s="231"/>
      <c r="AP51" s="231"/>
      <c r="AQ51" s="231"/>
      <c r="AR51" s="231"/>
      <c r="AS51" s="231"/>
      <c r="AT51" s="231"/>
      <c r="AU51" s="231"/>
      <c r="AV51" s="231"/>
      <c r="AW51" s="231"/>
      <c r="AX51" s="231"/>
      <c r="AY51" s="231"/>
      <c r="AZ51" s="231"/>
      <c r="BA51" s="231"/>
      <c r="BB51" s="231"/>
      <c r="BC51" s="231"/>
      <c r="BD51" s="231"/>
      <c r="BE51" s="231"/>
      <c r="BF51" s="231"/>
      <c r="BG51" s="231"/>
      <c r="BH51" s="231"/>
      <c r="BI51" s="231"/>
      <c r="BJ51" s="231"/>
      <c r="BK51" s="231"/>
      <c r="BL51" s="231"/>
      <c r="BM51" s="231"/>
      <c r="BN51" s="231"/>
      <c r="BO51" s="231"/>
      <c r="BP51" s="231"/>
      <c r="BQ51" s="231"/>
      <c r="BR51" s="231"/>
      <c r="BS51" s="231"/>
      <c r="BT51" s="231"/>
      <c r="BU51" s="231"/>
      <c r="CC51" s="350"/>
    </row>
    <row r="52" spans="1:81" s="391" customFormat="1">
      <c r="B52" s="563" t="s">
        <v>2275</v>
      </c>
      <c r="C52" s="563"/>
      <c r="D52" s="563"/>
      <c r="E52" s="563"/>
      <c r="F52" s="563"/>
      <c r="G52" s="563"/>
      <c r="H52" s="563"/>
      <c r="I52" s="563"/>
      <c r="J52" s="393"/>
      <c r="K52" s="393"/>
      <c r="L52" s="392"/>
      <c r="M52" s="393"/>
      <c r="O52" s="371"/>
      <c r="P52" s="371"/>
      <c r="U52" s="231"/>
      <c r="V52" s="231"/>
      <c r="W52" s="231"/>
      <c r="X52" s="231"/>
      <c r="Y52" s="231"/>
      <c r="Z52" s="231"/>
      <c r="AA52" s="231"/>
      <c r="AB52" s="231"/>
      <c r="AC52" s="231"/>
      <c r="AD52" s="231"/>
      <c r="AE52" s="231"/>
      <c r="AF52" s="231"/>
      <c r="AG52" s="231"/>
      <c r="AH52" s="231"/>
      <c r="AI52" s="350"/>
      <c r="AJ52" s="350"/>
      <c r="AK52" s="350"/>
      <c r="AL52" s="350"/>
      <c r="AM52" s="350"/>
      <c r="AN52" s="231"/>
      <c r="AO52" s="231"/>
      <c r="AP52" s="231"/>
      <c r="AQ52" s="231"/>
      <c r="AR52" s="231"/>
      <c r="AS52" s="231"/>
      <c r="AT52" s="231"/>
      <c r="AU52" s="231"/>
      <c r="AV52" s="231"/>
      <c r="AW52" s="231"/>
      <c r="AX52" s="231"/>
      <c r="AY52" s="231"/>
      <c r="AZ52" s="231"/>
      <c r="BA52" s="231"/>
      <c r="BB52" s="231"/>
      <c r="BC52" s="231"/>
      <c r="BD52" s="231"/>
      <c r="BE52" s="231"/>
      <c r="BF52" s="231"/>
      <c r="BG52" s="231"/>
      <c r="BH52" s="231"/>
      <c r="BI52" s="231"/>
      <c r="BJ52" s="231"/>
      <c r="BK52" s="231"/>
      <c r="BL52" s="231"/>
      <c r="BM52" s="231"/>
      <c r="BN52" s="231"/>
      <c r="BO52" s="231"/>
      <c r="BP52" s="231"/>
      <c r="BQ52" s="231"/>
      <c r="BR52" s="231"/>
      <c r="BS52" s="231"/>
      <c r="BT52" s="231"/>
      <c r="BU52" s="231"/>
      <c r="CC52" s="350"/>
    </row>
    <row r="53" spans="1:81" s="391" customFormat="1">
      <c r="B53" s="565" t="s">
        <v>2276</v>
      </c>
      <c r="C53" s="565"/>
      <c r="D53" s="565"/>
      <c r="E53" s="565"/>
      <c r="F53" s="565"/>
      <c r="G53" s="565"/>
      <c r="H53" s="565"/>
      <c r="I53" s="565"/>
      <c r="J53" s="320"/>
      <c r="K53" s="393"/>
      <c r="L53" s="391" t="s">
        <v>1608</v>
      </c>
      <c r="M53" s="393"/>
      <c r="O53" s="231"/>
      <c r="P53" s="231"/>
      <c r="T53" s="329"/>
      <c r="U53" s="221"/>
      <c r="V53" s="221"/>
      <c r="W53" s="221"/>
      <c r="X53" s="221"/>
      <c r="Y53" s="221"/>
      <c r="Z53" s="221"/>
      <c r="AA53" s="221"/>
      <c r="AB53" s="221"/>
      <c r="AC53" s="221"/>
      <c r="AD53" s="221"/>
      <c r="AE53" s="221"/>
      <c r="AF53" s="221"/>
      <c r="AG53" s="221"/>
      <c r="AH53" s="231"/>
      <c r="AI53" s="231"/>
      <c r="AJ53" s="231"/>
      <c r="AK53" s="231"/>
      <c r="AL53" s="231"/>
      <c r="AM53" s="231"/>
      <c r="AN53" s="231"/>
      <c r="AO53" s="231"/>
      <c r="AP53" s="231"/>
      <c r="AQ53" s="231"/>
      <c r="AR53" s="231"/>
      <c r="AS53" s="231"/>
      <c r="AT53" s="231"/>
      <c r="AU53" s="231"/>
      <c r="AV53" s="231"/>
      <c r="AW53" s="231"/>
      <c r="AX53" s="231"/>
      <c r="AY53" s="231"/>
      <c r="AZ53" s="231"/>
      <c r="BA53" s="231"/>
      <c r="BB53" s="231"/>
      <c r="BC53" s="231"/>
      <c r="BD53" s="231"/>
      <c r="BE53" s="231"/>
      <c r="BF53" s="231"/>
      <c r="BG53" s="231"/>
      <c r="BH53" s="231"/>
      <c r="BI53" s="231"/>
      <c r="BJ53" s="231"/>
      <c r="BK53" s="231"/>
      <c r="BL53" s="231"/>
      <c r="BM53" s="231"/>
      <c r="BN53" s="231"/>
      <c r="BO53" s="231"/>
      <c r="BP53" s="231"/>
      <c r="BQ53" s="231"/>
      <c r="BR53" s="231"/>
      <c r="BS53" s="231"/>
      <c r="BT53" s="231"/>
      <c r="BU53" s="231"/>
      <c r="CC53" s="350"/>
    </row>
    <row r="54" spans="1:81" s="391" customFormat="1" ht="16.2">
      <c r="B54" s="565" t="s">
        <v>2277</v>
      </c>
      <c r="C54" s="565"/>
      <c r="D54" s="565"/>
      <c r="E54" s="565"/>
      <c r="F54" s="565"/>
      <c r="G54" s="565"/>
      <c r="H54" s="565"/>
      <c r="I54" s="565"/>
      <c r="J54" s="565"/>
      <c r="K54" s="393"/>
      <c r="L54" s="391" t="s">
        <v>2278</v>
      </c>
      <c r="M54" s="393"/>
      <c r="O54" s="231"/>
      <c r="P54" s="231"/>
      <c r="T54" s="329"/>
      <c r="U54" s="221"/>
      <c r="V54" s="221"/>
      <c r="W54" s="221"/>
      <c r="X54" s="221"/>
      <c r="Y54" s="221"/>
      <c r="Z54" s="221"/>
      <c r="AA54" s="221"/>
      <c r="AB54" s="221"/>
      <c r="AC54" s="221"/>
      <c r="AD54" s="221"/>
      <c r="AE54" s="221"/>
      <c r="AF54" s="221"/>
      <c r="AG54" s="221"/>
      <c r="AH54" s="231"/>
      <c r="AI54" s="231"/>
      <c r="AJ54" s="231"/>
      <c r="AK54" s="231"/>
      <c r="AL54" s="231"/>
      <c r="AM54" s="231"/>
      <c r="AN54" s="231"/>
      <c r="AO54" s="231"/>
      <c r="AP54" s="231"/>
      <c r="AQ54" s="231"/>
      <c r="AR54" s="231"/>
      <c r="AS54" s="231"/>
      <c r="AT54" s="231"/>
      <c r="AU54" s="231"/>
      <c r="AV54" s="231"/>
      <c r="AW54" s="231"/>
      <c r="AX54" s="231"/>
      <c r="AY54" s="231"/>
      <c r="AZ54" s="231"/>
      <c r="BA54" s="231"/>
      <c r="BB54" s="231"/>
      <c r="BC54" s="231"/>
      <c r="BD54" s="231"/>
      <c r="BE54" s="231"/>
      <c r="BF54" s="231"/>
      <c r="BG54" s="231"/>
      <c r="BH54" s="231"/>
      <c r="BI54" s="231"/>
      <c r="BJ54" s="231"/>
      <c r="BK54" s="231"/>
      <c r="BL54" s="231"/>
      <c r="BM54" s="231"/>
      <c r="BN54" s="231"/>
      <c r="BO54" s="231"/>
      <c r="BP54" s="231"/>
      <c r="BQ54" s="231"/>
      <c r="BR54" s="231"/>
      <c r="BS54" s="231"/>
      <c r="BT54" s="231"/>
      <c r="BU54" s="231"/>
      <c r="CC54" s="350"/>
    </row>
    <row r="55" spans="1:81" s="329" customFormat="1">
      <c r="A55" s="393"/>
      <c r="B55" s="565" t="s">
        <v>2279</v>
      </c>
      <c r="C55" s="565"/>
      <c r="D55" s="565"/>
      <c r="E55" s="565"/>
      <c r="F55" s="565"/>
      <c r="G55" s="565"/>
      <c r="H55" s="565"/>
      <c r="I55" s="565"/>
      <c r="J55" s="320"/>
      <c r="K55" s="320"/>
      <c r="L55" s="391" t="s">
        <v>1589</v>
      </c>
      <c r="M55" s="320"/>
      <c r="U55" s="221"/>
      <c r="V55" s="221"/>
      <c r="W55" s="221"/>
      <c r="X55" s="221"/>
      <c r="Y55" s="221"/>
      <c r="Z55" s="221"/>
      <c r="AA55" s="221"/>
      <c r="AB55" s="221"/>
      <c r="AC55" s="221"/>
      <c r="AD55" s="221"/>
      <c r="AE55" s="221"/>
      <c r="AF55" s="221"/>
      <c r="AG55" s="221"/>
      <c r="AH55" s="394"/>
    </row>
    <row r="56" spans="1:81" s="391" customFormat="1" ht="16.2">
      <c r="B56" s="563" t="s">
        <v>1462</v>
      </c>
      <c r="C56" s="563"/>
      <c r="D56" s="231"/>
      <c r="E56" s="227"/>
      <c r="F56" s="227"/>
      <c r="G56" s="231"/>
      <c r="H56" s="231"/>
      <c r="I56" s="393"/>
      <c r="J56" s="393"/>
      <c r="K56" s="393"/>
      <c r="L56" s="392" t="s">
        <v>2280</v>
      </c>
      <c r="O56" s="231"/>
      <c r="P56" s="231"/>
      <c r="U56" s="231"/>
      <c r="V56" s="231"/>
      <c r="W56" s="231"/>
      <c r="X56" s="231"/>
      <c r="Y56" s="231"/>
      <c r="Z56" s="231"/>
      <c r="AA56" s="231"/>
      <c r="AB56" s="231"/>
      <c r="AC56" s="231"/>
      <c r="AD56" s="231"/>
      <c r="AE56" s="231"/>
      <c r="AF56" s="231"/>
      <c r="AG56" s="231"/>
      <c r="AH56" s="231"/>
      <c r="AI56" s="231"/>
      <c r="AJ56" s="231"/>
      <c r="AK56" s="231"/>
      <c r="AL56" s="231"/>
      <c r="AM56" s="231"/>
      <c r="AN56" s="231"/>
      <c r="AO56" s="231"/>
      <c r="AP56" s="231"/>
      <c r="AQ56" s="231"/>
      <c r="AR56" s="231"/>
      <c r="AS56" s="231"/>
      <c r="AT56" s="231"/>
      <c r="AU56" s="231"/>
      <c r="AV56" s="231"/>
      <c r="AW56" s="231"/>
      <c r="AX56" s="231"/>
      <c r="AY56" s="231"/>
      <c r="AZ56" s="231"/>
      <c r="BA56" s="231"/>
      <c r="BB56" s="231"/>
      <c r="BC56" s="231"/>
      <c r="BD56" s="231"/>
      <c r="BE56" s="231"/>
      <c r="BF56" s="231"/>
      <c r="BG56" s="231"/>
      <c r="BH56" s="231"/>
      <c r="BI56" s="231"/>
      <c r="BJ56" s="231"/>
      <c r="BK56" s="231"/>
      <c r="BL56" s="231"/>
      <c r="BM56" s="231"/>
      <c r="BN56" s="231"/>
      <c r="BO56" s="231"/>
      <c r="BP56" s="231"/>
      <c r="BQ56" s="231"/>
      <c r="BR56" s="231"/>
      <c r="BS56" s="231"/>
      <c r="BT56" s="231"/>
      <c r="BU56" s="231"/>
      <c r="CC56" s="350"/>
    </row>
    <row r="57" spans="1:81" s="391" customFormat="1">
      <c r="B57" s="566" t="s">
        <v>2281</v>
      </c>
      <c r="C57" s="566"/>
      <c r="D57" s="231"/>
      <c r="E57" s="227"/>
      <c r="F57" s="227"/>
      <c r="G57" s="231"/>
      <c r="H57" s="231"/>
      <c r="I57" s="393"/>
      <c r="J57" s="393"/>
      <c r="K57" s="393"/>
      <c r="L57" s="392"/>
      <c r="O57" s="329"/>
      <c r="P57" s="329"/>
      <c r="U57" s="231"/>
      <c r="V57" s="231"/>
      <c r="W57" s="231"/>
      <c r="X57" s="231"/>
      <c r="Y57" s="231"/>
      <c r="Z57" s="231"/>
      <c r="AA57" s="231"/>
      <c r="AB57" s="231"/>
      <c r="AC57" s="231"/>
      <c r="AD57" s="231"/>
      <c r="AE57" s="231"/>
      <c r="AF57" s="231"/>
      <c r="AG57" s="231"/>
      <c r="AH57" s="231"/>
      <c r="AI57" s="350"/>
      <c r="AJ57" s="329"/>
      <c r="AK57" s="329"/>
      <c r="AL57" s="329"/>
      <c r="AM57" s="329"/>
      <c r="AN57" s="329"/>
      <c r="AO57" s="329"/>
      <c r="AP57" s="329"/>
      <c r="AQ57" s="350"/>
      <c r="AR57" s="350"/>
      <c r="AS57" s="350"/>
      <c r="AT57" s="350"/>
      <c r="AU57" s="329"/>
      <c r="AV57" s="231"/>
      <c r="AW57" s="231"/>
      <c r="AX57" s="231"/>
      <c r="AY57" s="231"/>
      <c r="AZ57" s="231"/>
      <c r="BA57" s="231"/>
      <c r="BB57" s="231"/>
      <c r="BC57" s="231"/>
      <c r="BD57" s="231"/>
      <c r="BE57" s="231"/>
      <c r="BF57" s="231"/>
      <c r="BG57" s="231"/>
      <c r="BH57" s="231"/>
      <c r="BI57" s="231"/>
      <c r="BJ57" s="231"/>
      <c r="BK57" s="231"/>
      <c r="BL57" s="231"/>
      <c r="BM57" s="231"/>
      <c r="BN57" s="231"/>
      <c r="BO57" s="231"/>
      <c r="BP57" s="231"/>
      <c r="BQ57" s="231"/>
      <c r="BR57" s="231"/>
      <c r="BS57" s="231"/>
      <c r="BT57" s="231"/>
      <c r="BU57" s="231"/>
      <c r="CC57" s="350"/>
    </row>
    <row r="58" spans="1:81" s="391" customFormat="1" ht="16.2">
      <c r="B58" s="566"/>
      <c r="C58" s="566"/>
      <c r="E58" s="350"/>
      <c r="F58" s="350"/>
      <c r="L58" s="320" t="s">
        <v>2282</v>
      </c>
      <c r="O58" s="231"/>
      <c r="P58" s="231"/>
      <c r="T58" s="375"/>
      <c r="U58" s="231"/>
      <c r="V58" s="231"/>
      <c r="W58" s="231"/>
      <c r="X58" s="231"/>
      <c r="Y58" s="231"/>
      <c r="Z58" s="231"/>
      <c r="AA58" s="231"/>
      <c r="AB58" s="231"/>
      <c r="AC58" s="231"/>
      <c r="AD58" s="231"/>
      <c r="AE58" s="231"/>
      <c r="AF58" s="231"/>
      <c r="AG58" s="231"/>
      <c r="AH58" s="231"/>
      <c r="AI58" s="231"/>
      <c r="AJ58" s="231"/>
      <c r="AK58" s="231"/>
      <c r="AL58" s="231"/>
      <c r="AM58" s="231"/>
      <c r="AN58" s="231"/>
      <c r="AO58" s="231"/>
      <c r="AP58" s="231"/>
      <c r="AQ58" s="231"/>
      <c r="AR58" s="231"/>
      <c r="AS58" s="231"/>
      <c r="AT58" s="231"/>
      <c r="AU58" s="231"/>
      <c r="AV58" s="231"/>
      <c r="AW58" s="231"/>
      <c r="AX58" s="231"/>
      <c r="AY58" s="231"/>
      <c r="AZ58" s="231"/>
      <c r="BA58" s="231"/>
      <c r="BB58" s="231"/>
      <c r="BC58" s="231"/>
      <c r="BD58" s="231"/>
      <c r="BE58" s="231"/>
      <c r="BF58" s="231"/>
      <c r="BG58" s="231"/>
      <c r="BH58" s="231"/>
      <c r="BI58" s="231"/>
      <c r="BJ58" s="231"/>
      <c r="BK58" s="231"/>
      <c r="BL58" s="231"/>
      <c r="BM58" s="231"/>
      <c r="BN58" s="231"/>
      <c r="BO58" s="231"/>
      <c r="BP58" s="231"/>
      <c r="BQ58" s="231"/>
      <c r="BR58" s="231"/>
      <c r="BS58" s="231"/>
      <c r="BT58" s="231"/>
      <c r="BU58" s="231"/>
      <c r="CC58" s="350"/>
    </row>
    <row r="59" spans="1:81" s="391" customFormat="1" ht="16.2">
      <c r="B59" s="563" t="s">
        <v>2283</v>
      </c>
      <c r="C59" s="563"/>
      <c r="D59" s="563"/>
      <c r="E59" s="563"/>
      <c r="F59" s="563"/>
      <c r="G59" s="563"/>
      <c r="H59" s="563"/>
      <c r="I59" s="563"/>
      <c r="J59" s="377"/>
      <c r="K59" s="377"/>
      <c r="L59" s="228" t="s">
        <v>2284</v>
      </c>
      <c r="M59" s="377"/>
      <c r="O59" s="219"/>
      <c r="P59" s="219"/>
      <c r="U59" s="219"/>
      <c r="V59" s="219"/>
      <c r="W59" s="219"/>
      <c r="X59" s="219"/>
      <c r="Y59" s="219"/>
      <c r="Z59" s="219"/>
      <c r="AA59" s="219"/>
      <c r="AB59" s="219"/>
      <c r="AC59" s="219"/>
      <c r="AD59" s="219"/>
      <c r="AE59" s="219"/>
      <c r="AF59" s="219"/>
      <c r="AG59" s="219"/>
      <c r="AH59" s="219"/>
      <c r="AI59" s="219"/>
      <c r="AJ59" s="219"/>
      <c r="AK59" s="219"/>
      <c r="AL59" s="219"/>
      <c r="AM59" s="219"/>
      <c r="AN59" s="219"/>
      <c r="AO59" s="219"/>
      <c r="AP59" s="219"/>
      <c r="AQ59" s="219"/>
      <c r="AR59" s="219"/>
      <c r="AS59" s="219"/>
      <c r="AT59" s="219"/>
      <c r="AU59" s="219"/>
      <c r="AV59" s="219"/>
      <c r="AW59" s="219"/>
      <c r="AX59" s="219"/>
      <c r="AY59" s="219"/>
      <c r="AZ59" s="219"/>
      <c r="BA59" s="219"/>
      <c r="BB59" s="219"/>
      <c r="BC59" s="219"/>
      <c r="BD59" s="219"/>
      <c r="BE59" s="219"/>
      <c r="BF59" s="219"/>
      <c r="BG59" s="219"/>
      <c r="BH59" s="219"/>
      <c r="BI59" s="219"/>
      <c r="BJ59" s="219"/>
      <c r="BK59" s="219"/>
      <c r="BL59" s="219"/>
      <c r="BM59" s="219"/>
      <c r="BN59" s="219"/>
      <c r="BO59" s="219"/>
      <c r="BP59" s="219"/>
      <c r="BQ59" s="219"/>
      <c r="BR59" s="219"/>
      <c r="BS59" s="219"/>
      <c r="BT59" s="219"/>
      <c r="BU59" s="219"/>
      <c r="CC59" s="350"/>
    </row>
    <row r="60" spans="1:81" s="391" customFormat="1" ht="16.2">
      <c r="B60" s="563" t="s">
        <v>2285</v>
      </c>
      <c r="C60" s="563"/>
      <c r="D60" s="563"/>
      <c r="E60" s="329"/>
      <c r="F60" s="329"/>
      <c r="G60" s="393"/>
      <c r="H60" s="393"/>
      <c r="I60" s="377"/>
      <c r="J60" s="377"/>
      <c r="K60" s="377"/>
      <c r="L60" s="228" t="s">
        <v>2286</v>
      </c>
      <c r="M60" s="377"/>
      <c r="O60" s="219"/>
      <c r="P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219"/>
      <c r="BG60" s="219"/>
      <c r="BH60" s="219"/>
      <c r="BI60" s="219"/>
      <c r="BJ60" s="219"/>
      <c r="BK60" s="219"/>
      <c r="BL60" s="219"/>
      <c r="BM60" s="219"/>
      <c r="BN60" s="219"/>
      <c r="BO60" s="219"/>
      <c r="BP60" s="219"/>
      <c r="BQ60" s="219"/>
      <c r="BR60" s="219"/>
      <c r="BS60" s="219"/>
      <c r="BT60" s="219"/>
      <c r="BU60" s="219"/>
      <c r="CC60" s="350"/>
    </row>
    <row r="61" spans="1:81" s="391" customFormat="1">
      <c r="B61" s="563" t="s">
        <v>2287</v>
      </c>
      <c r="C61" s="563"/>
      <c r="D61" s="563"/>
      <c r="E61" s="563"/>
      <c r="F61" s="563"/>
      <c r="G61" s="563"/>
      <c r="H61" s="563"/>
      <c r="I61" s="563"/>
      <c r="J61" s="377"/>
      <c r="K61" s="377"/>
      <c r="L61" s="228"/>
      <c r="M61" s="377"/>
      <c r="O61" s="219"/>
      <c r="P61" s="219"/>
      <c r="U61" s="219"/>
      <c r="V61" s="219"/>
      <c r="W61" s="219"/>
      <c r="X61" s="219"/>
      <c r="Y61" s="219"/>
      <c r="Z61" s="219"/>
      <c r="AA61" s="219"/>
      <c r="AB61" s="219"/>
      <c r="AC61" s="219"/>
      <c r="AD61" s="219"/>
      <c r="AE61" s="219"/>
      <c r="AF61" s="219"/>
      <c r="AG61" s="219"/>
      <c r="AH61" s="219"/>
      <c r="AI61" s="219"/>
      <c r="AJ61" s="219"/>
      <c r="AK61" s="219"/>
      <c r="AL61" s="219"/>
      <c r="AM61" s="219"/>
      <c r="AN61" s="219"/>
      <c r="AO61" s="219"/>
      <c r="AP61" s="219"/>
      <c r="AQ61" s="219"/>
      <c r="AR61" s="219"/>
      <c r="AS61" s="219"/>
      <c r="AT61" s="219"/>
      <c r="AU61" s="219"/>
      <c r="AV61" s="219"/>
      <c r="AW61" s="219"/>
      <c r="AX61" s="219"/>
      <c r="AY61" s="219"/>
      <c r="AZ61" s="219"/>
      <c r="BA61" s="219"/>
      <c r="BB61" s="219"/>
      <c r="BC61" s="219"/>
      <c r="BD61" s="219"/>
      <c r="BE61" s="219"/>
      <c r="BF61" s="219"/>
      <c r="BG61" s="219"/>
      <c r="BH61" s="219"/>
      <c r="BI61" s="219"/>
      <c r="BJ61" s="219"/>
      <c r="BK61" s="219"/>
      <c r="BL61" s="219"/>
      <c r="BM61" s="219"/>
      <c r="BN61" s="219"/>
      <c r="BO61" s="219"/>
      <c r="BP61" s="219"/>
      <c r="BQ61" s="219"/>
      <c r="BR61" s="219"/>
      <c r="BS61" s="219"/>
      <c r="BT61" s="219"/>
      <c r="BU61" s="219"/>
      <c r="CC61" s="350"/>
    </row>
    <row r="62" spans="1:81" s="391" customFormat="1" ht="16.2">
      <c r="B62" s="563" t="s">
        <v>2288</v>
      </c>
      <c r="C62" s="563"/>
      <c r="D62" s="563"/>
      <c r="E62" s="563"/>
      <c r="F62" s="563"/>
      <c r="G62" s="563"/>
      <c r="H62" s="563"/>
      <c r="I62" s="563"/>
      <c r="J62" s="377"/>
      <c r="K62" s="377"/>
      <c r="L62" s="228" t="s">
        <v>2289</v>
      </c>
      <c r="M62" s="377"/>
      <c r="O62" s="219"/>
      <c r="P62" s="219"/>
      <c r="U62" s="219"/>
      <c r="V62" s="219"/>
      <c r="W62" s="219"/>
      <c r="X62" s="219"/>
      <c r="Y62" s="219"/>
      <c r="Z62" s="219"/>
      <c r="AA62" s="219"/>
      <c r="AB62" s="219"/>
      <c r="AC62" s="219"/>
      <c r="AD62" s="219"/>
      <c r="AE62" s="219"/>
      <c r="AF62" s="219"/>
      <c r="AG62" s="219"/>
      <c r="AH62" s="219"/>
      <c r="AI62" s="219"/>
      <c r="AJ62" s="219"/>
      <c r="AK62" s="219"/>
      <c r="AL62" s="219"/>
      <c r="AM62" s="219"/>
      <c r="AN62" s="219"/>
      <c r="AO62" s="219"/>
      <c r="AP62" s="219"/>
      <c r="AQ62" s="219"/>
      <c r="AR62" s="219"/>
      <c r="AS62" s="219"/>
      <c r="AT62" s="219"/>
      <c r="AU62" s="219"/>
      <c r="AV62" s="219"/>
      <c r="AW62" s="219"/>
      <c r="AX62" s="219"/>
      <c r="AY62" s="219"/>
      <c r="AZ62" s="219"/>
      <c r="BA62" s="219"/>
      <c r="BB62" s="219"/>
      <c r="BC62" s="219"/>
      <c r="BD62" s="219"/>
      <c r="BE62" s="219"/>
      <c r="BF62" s="219"/>
      <c r="BG62" s="219"/>
      <c r="BH62" s="219"/>
      <c r="BI62" s="219"/>
      <c r="BJ62" s="219"/>
      <c r="BK62" s="219"/>
      <c r="BL62" s="219"/>
      <c r="BM62" s="219"/>
      <c r="BN62" s="219"/>
      <c r="BO62" s="219"/>
      <c r="BP62" s="219"/>
      <c r="BQ62" s="219"/>
      <c r="BR62" s="219"/>
      <c r="BS62" s="219"/>
      <c r="BT62" s="219"/>
      <c r="BU62" s="219"/>
      <c r="CC62" s="350"/>
    </row>
    <row r="63" spans="1:81" s="391" customFormat="1" ht="16.2">
      <c r="B63" s="563" t="s">
        <v>2290</v>
      </c>
      <c r="C63" s="563"/>
      <c r="D63" s="563"/>
      <c r="E63" s="329"/>
      <c r="F63" s="329"/>
      <c r="G63" s="393"/>
      <c r="H63" s="393"/>
      <c r="I63" s="377"/>
      <c r="J63" s="377"/>
      <c r="K63" s="377"/>
      <c r="L63" s="228" t="s">
        <v>2291</v>
      </c>
      <c r="M63" s="377"/>
      <c r="O63" s="219"/>
      <c r="P63" s="219"/>
      <c r="U63" s="219"/>
      <c r="V63" s="219"/>
      <c r="W63" s="219"/>
      <c r="X63" s="219"/>
      <c r="Y63" s="219"/>
      <c r="Z63" s="219"/>
      <c r="AA63" s="219"/>
      <c r="AB63" s="219"/>
      <c r="AC63" s="219"/>
      <c r="AD63" s="219"/>
      <c r="AE63" s="219"/>
      <c r="AF63" s="219"/>
      <c r="AG63" s="219"/>
      <c r="AH63" s="219"/>
      <c r="AI63" s="219"/>
      <c r="AJ63" s="219"/>
      <c r="AK63" s="219"/>
      <c r="AL63" s="219"/>
      <c r="AM63" s="219"/>
      <c r="AN63" s="219"/>
      <c r="AO63" s="219"/>
      <c r="AP63" s="219"/>
      <c r="AQ63" s="219"/>
      <c r="AR63" s="219"/>
      <c r="AS63" s="219"/>
      <c r="AT63" s="219"/>
      <c r="AU63" s="219"/>
      <c r="AV63" s="219"/>
      <c r="AW63" s="219"/>
      <c r="AX63" s="219"/>
      <c r="AY63" s="219"/>
      <c r="AZ63" s="219"/>
      <c r="BA63" s="219"/>
      <c r="BB63" s="219"/>
      <c r="BC63" s="219"/>
      <c r="BD63" s="219"/>
      <c r="BE63" s="219"/>
      <c r="BF63" s="219"/>
      <c r="BG63" s="219"/>
      <c r="BH63" s="219"/>
      <c r="BI63" s="219"/>
      <c r="BJ63" s="219"/>
      <c r="BK63" s="219"/>
      <c r="BL63" s="219"/>
      <c r="BM63" s="219"/>
      <c r="BN63" s="219"/>
      <c r="BO63" s="219"/>
      <c r="BP63" s="219"/>
      <c r="BQ63" s="219"/>
      <c r="BR63" s="219"/>
      <c r="BS63" s="219"/>
      <c r="BT63" s="219"/>
      <c r="BU63" s="219"/>
      <c r="CC63" s="350"/>
    </row>
    <row r="64" spans="1:81" s="391" customFormat="1" ht="16.2">
      <c r="B64" s="563" t="s">
        <v>2292</v>
      </c>
      <c r="C64" s="563"/>
      <c r="D64" s="563"/>
      <c r="E64" s="563"/>
      <c r="F64" s="563"/>
      <c r="G64" s="563"/>
      <c r="H64" s="563"/>
      <c r="I64" s="563"/>
      <c r="J64" s="377"/>
      <c r="K64" s="377"/>
      <c r="L64" s="228" t="s">
        <v>2293</v>
      </c>
      <c r="M64" s="377"/>
      <c r="O64" s="219"/>
      <c r="P64" s="219"/>
      <c r="U64" s="219"/>
      <c r="V64" s="219"/>
      <c r="W64" s="219"/>
      <c r="X64" s="219"/>
      <c r="Y64" s="219"/>
      <c r="Z64" s="219"/>
      <c r="AA64" s="219"/>
      <c r="AB64" s="219"/>
      <c r="AC64" s="219"/>
      <c r="AD64" s="219"/>
      <c r="AE64" s="219"/>
      <c r="AF64" s="219"/>
      <c r="AG64" s="219"/>
      <c r="AI64" s="219"/>
      <c r="AJ64" s="219"/>
      <c r="AK64" s="219"/>
      <c r="AL64" s="219"/>
      <c r="AM64" s="219"/>
      <c r="AN64" s="219"/>
      <c r="AO64" s="219"/>
      <c r="AP64" s="219"/>
      <c r="AQ64" s="219"/>
      <c r="AR64" s="219"/>
      <c r="AS64" s="219"/>
      <c r="AT64" s="219"/>
      <c r="AU64" s="219"/>
      <c r="AV64" s="219"/>
      <c r="AW64" s="219"/>
      <c r="AX64" s="219"/>
      <c r="AY64" s="219"/>
      <c r="AZ64" s="219"/>
      <c r="BA64" s="219"/>
      <c r="BB64" s="219"/>
      <c r="BC64" s="219"/>
      <c r="BD64" s="219"/>
      <c r="BE64" s="219"/>
      <c r="BF64" s="219"/>
      <c r="BG64" s="219"/>
      <c r="BH64" s="219"/>
      <c r="BI64" s="219"/>
      <c r="BJ64" s="219"/>
      <c r="BK64" s="219"/>
      <c r="BL64" s="219"/>
      <c r="BM64" s="219"/>
      <c r="BN64" s="219"/>
      <c r="BO64" s="219"/>
      <c r="BP64" s="219"/>
      <c r="BQ64" s="219"/>
      <c r="BR64" s="219"/>
      <c r="BS64" s="219"/>
      <c r="BT64" s="219"/>
      <c r="BU64" s="219"/>
      <c r="CC64" s="350"/>
    </row>
    <row r="65" spans="1:81" s="391" customFormat="1">
      <c r="B65" s="563" t="s">
        <v>2294</v>
      </c>
      <c r="C65" s="563"/>
      <c r="D65" s="563"/>
      <c r="E65" s="563"/>
      <c r="F65" s="563"/>
      <c r="G65" s="563"/>
      <c r="H65" s="563"/>
      <c r="I65" s="563"/>
      <c r="J65" s="377"/>
      <c r="K65" s="377"/>
      <c r="L65" s="228"/>
      <c r="M65" s="377"/>
      <c r="O65" s="219"/>
      <c r="P65" s="219"/>
      <c r="U65" s="219"/>
      <c r="V65" s="219"/>
      <c r="W65" s="219"/>
      <c r="X65" s="219"/>
      <c r="Y65" s="219"/>
      <c r="Z65" s="219"/>
      <c r="AA65" s="219"/>
      <c r="AB65" s="219"/>
      <c r="AC65" s="219"/>
      <c r="AD65" s="219"/>
      <c r="AE65" s="219"/>
      <c r="AF65" s="219"/>
      <c r="AG65" s="219"/>
      <c r="AI65" s="219"/>
      <c r="AJ65" s="219"/>
      <c r="AK65" s="219"/>
      <c r="AL65" s="219"/>
      <c r="AM65" s="219"/>
      <c r="AN65" s="219"/>
      <c r="AO65" s="219"/>
      <c r="AP65" s="219"/>
      <c r="AQ65" s="219"/>
      <c r="AR65" s="219"/>
      <c r="AS65" s="219"/>
      <c r="AT65" s="219"/>
      <c r="AU65" s="219"/>
      <c r="AV65" s="219"/>
      <c r="AW65" s="219"/>
      <c r="AX65" s="219"/>
      <c r="AY65" s="219"/>
      <c r="AZ65" s="219"/>
      <c r="BA65" s="219"/>
      <c r="BB65" s="219"/>
      <c r="BC65" s="219"/>
      <c r="BD65" s="219"/>
      <c r="BE65" s="219"/>
      <c r="BF65" s="219"/>
      <c r="BG65" s="219"/>
      <c r="BH65" s="219"/>
      <c r="BI65" s="219"/>
      <c r="BJ65" s="219"/>
      <c r="BK65" s="219"/>
      <c r="BL65" s="219"/>
      <c r="BM65" s="219"/>
      <c r="BN65" s="219"/>
      <c r="BO65" s="219"/>
      <c r="BP65" s="219"/>
      <c r="BQ65" s="219"/>
      <c r="BR65" s="219"/>
      <c r="BS65" s="219"/>
      <c r="BT65" s="219"/>
      <c r="BU65" s="219"/>
      <c r="CC65" s="350"/>
    </row>
    <row r="66" spans="1:81" s="329" customFormat="1" ht="16.2">
      <c r="A66" s="393"/>
      <c r="B66" s="565" t="s">
        <v>2295</v>
      </c>
      <c r="C66" s="565"/>
      <c r="D66" s="565"/>
      <c r="E66" s="565"/>
      <c r="F66" s="565"/>
      <c r="G66" s="565"/>
      <c r="H66" s="565"/>
      <c r="I66" s="320"/>
      <c r="J66" s="320"/>
      <c r="K66" s="320"/>
      <c r="L66" s="228" t="s">
        <v>2296</v>
      </c>
      <c r="M66" s="320"/>
      <c r="U66" s="221"/>
      <c r="V66" s="221"/>
      <c r="W66" s="221"/>
      <c r="X66" s="221"/>
      <c r="Y66" s="221"/>
      <c r="Z66" s="221"/>
      <c r="AA66" s="221"/>
      <c r="AB66" s="221"/>
      <c r="AC66" s="221"/>
      <c r="AD66" s="221"/>
      <c r="AE66" s="221"/>
      <c r="AF66" s="221"/>
      <c r="AG66" s="221"/>
      <c r="AH66" s="229"/>
    </row>
    <row r="67" spans="1:81" s="329" customFormat="1" ht="16.2">
      <c r="A67" s="393"/>
      <c r="B67" s="565" t="s">
        <v>2297</v>
      </c>
      <c r="C67" s="565"/>
      <c r="D67" s="565"/>
      <c r="E67" s="565"/>
      <c r="F67" s="565"/>
      <c r="G67" s="565"/>
      <c r="H67" s="565"/>
      <c r="I67" s="320"/>
      <c r="J67" s="320"/>
      <c r="K67" s="320"/>
      <c r="L67" s="228" t="s">
        <v>2298</v>
      </c>
      <c r="M67" s="320"/>
      <c r="U67" s="221"/>
      <c r="V67" s="221"/>
      <c r="W67" s="221"/>
      <c r="X67" s="221"/>
      <c r="Y67" s="221"/>
      <c r="Z67" s="221"/>
      <c r="AA67" s="221"/>
      <c r="AB67" s="221"/>
      <c r="AC67" s="221"/>
      <c r="AD67" s="221"/>
      <c r="AE67" s="221"/>
      <c r="AF67" s="221"/>
      <c r="AG67" s="221"/>
      <c r="AH67" s="229"/>
    </row>
    <row r="68" spans="1:81" s="329" customFormat="1" ht="16.2">
      <c r="A68" s="393"/>
      <c r="B68" s="565" t="s">
        <v>2299</v>
      </c>
      <c r="C68" s="565"/>
      <c r="D68" s="565"/>
      <c r="E68" s="565"/>
      <c r="F68" s="565"/>
      <c r="G68" s="565"/>
      <c r="H68" s="565"/>
      <c r="I68" s="565"/>
      <c r="J68" s="320"/>
      <c r="K68" s="320"/>
      <c r="L68" s="391" t="s">
        <v>2300</v>
      </c>
      <c r="M68" s="320"/>
      <c r="U68" s="221"/>
      <c r="V68" s="221"/>
      <c r="W68" s="221"/>
      <c r="X68" s="221"/>
      <c r="Y68" s="221"/>
      <c r="Z68" s="221"/>
      <c r="AA68" s="221"/>
      <c r="AB68" s="221"/>
      <c r="AC68" s="221"/>
      <c r="AD68" s="221"/>
      <c r="AE68" s="221"/>
      <c r="AF68" s="221"/>
      <c r="AG68" s="221"/>
      <c r="AH68" s="371"/>
    </row>
    <row r="69" spans="1:81" s="329" customFormat="1" ht="16.2">
      <c r="A69" s="393"/>
      <c r="B69" s="565" t="s">
        <v>2301</v>
      </c>
      <c r="C69" s="565"/>
      <c r="D69" s="565"/>
      <c r="E69" s="565"/>
      <c r="F69" s="565"/>
      <c r="G69" s="565"/>
      <c r="H69" s="565"/>
      <c r="I69" s="565"/>
      <c r="J69" s="320"/>
      <c r="K69" s="320"/>
      <c r="L69" s="391" t="s">
        <v>2300</v>
      </c>
      <c r="M69" s="320"/>
      <c r="U69" s="221"/>
      <c r="V69" s="221"/>
      <c r="W69" s="221"/>
      <c r="X69" s="221"/>
      <c r="Y69" s="221"/>
      <c r="Z69" s="221"/>
      <c r="AA69" s="221"/>
      <c r="AB69" s="221"/>
      <c r="AC69" s="221"/>
      <c r="AD69" s="221"/>
      <c r="AE69" s="221"/>
      <c r="AF69" s="221"/>
      <c r="AG69" s="221"/>
      <c r="AH69" s="371"/>
    </row>
    <row r="70" spans="1:81" s="329" customFormat="1">
      <c r="A70" s="393"/>
      <c r="B70" s="565" t="s">
        <v>2302</v>
      </c>
      <c r="C70" s="565"/>
      <c r="D70" s="565"/>
      <c r="E70" s="565"/>
      <c r="F70" s="565"/>
      <c r="G70" s="565"/>
      <c r="H70" s="565"/>
      <c r="I70" s="565"/>
      <c r="J70" s="320"/>
      <c r="K70" s="320"/>
      <c r="L70" s="391" t="s">
        <v>1622</v>
      </c>
      <c r="M70" s="320"/>
      <c r="U70" s="350"/>
      <c r="V70" s="350"/>
      <c r="W70" s="350"/>
      <c r="X70" s="350"/>
      <c r="Y70" s="350"/>
      <c r="Z70" s="350"/>
      <c r="AA70" s="350"/>
      <c r="AB70" s="350"/>
      <c r="AC70" s="350"/>
      <c r="AD70" s="350"/>
      <c r="AE70" s="350"/>
      <c r="AF70" s="350"/>
      <c r="AG70" s="350"/>
      <c r="AH70" s="371"/>
    </row>
    <row r="71" spans="1:81" s="329" customFormat="1" ht="16.2">
      <c r="A71" s="393"/>
      <c r="B71" s="565" t="s">
        <v>2303</v>
      </c>
      <c r="C71" s="565"/>
      <c r="D71" s="565"/>
      <c r="E71" s="565"/>
      <c r="F71" s="565"/>
      <c r="G71" s="565"/>
      <c r="H71" s="565"/>
      <c r="I71" s="320"/>
      <c r="J71" s="320"/>
      <c r="K71" s="320"/>
      <c r="L71" s="391" t="s">
        <v>2304</v>
      </c>
      <c r="M71" s="320"/>
      <c r="U71" s="350"/>
      <c r="V71" s="350"/>
      <c r="W71" s="350"/>
      <c r="X71" s="350"/>
      <c r="Y71" s="350"/>
      <c r="Z71" s="350"/>
      <c r="AA71" s="350"/>
      <c r="AB71" s="350"/>
      <c r="AC71" s="350"/>
      <c r="AD71" s="350"/>
      <c r="AE71" s="350"/>
      <c r="AF71" s="350"/>
      <c r="AG71" s="350"/>
      <c r="AH71" s="371"/>
    </row>
    <row r="72" spans="1:81" s="329" customFormat="1" ht="16.2">
      <c r="A72" s="393"/>
      <c r="B72" s="565" t="s">
        <v>2305</v>
      </c>
      <c r="C72" s="565"/>
      <c r="D72" s="565"/>
      <c r="E72" s="565"/>
      <c r="F72" s="565"/>
      <c r="G72" s="565"/>
      <c r="H72" s="565"/>
      <c r="I72" s="565"/>
      <c r="J72" s="320"/>
      <c r="K72" s="320"/>
      <c r="L72" s="391" t="s">
        <v>2306</v>
      </c>
      <c r="M72" s="320"/>
      <c r="U72" s="350"/>
      <c r="V72" s="350"/>
      <c r="W72" s="350"/>
      <c r="X72" s="350"/>
      <c r="Y72" s="350"/>
      <c r="Z72" s="350"/>
      <c r="AA72" s="350"/>
      <c r="AB72" s="350"/>
      <c r="AC72" s="350"/>
      <c r="AD72" s="350"/>
      <c r="AE72" s="350"/>
      <c r="AF72" s="350"/>
      <c r="AG72" s="350"/>
      <c r="AH72" s="371"/>
    </row>
    <row r="73" spans="1:81" s="329" customFormat="1" ht="16.2">
      <c r="A73" s="393"/>
      <c r="B73" s="565" t="s">
        <v>2307</v>
      </c>
      <c r="C73" s="565"/>
      <c r="D73" s="565"/>
      <c r="E73" s="565"/>
      <c r="F73" s="565"/>
      <c r="G73" s="565"/>
      <c r="H73" s="565"/>
      <c r="I73" s="320"/>
      <c r="J73" s="320"/>
      <c r="K73" s="320"/>
      <c r="L73" s="391" t="s">
        <v>2308</v>
      </c>
      <c r="M73" s="320"/>
      <c r="U73" s="350"/>
      <c r="V73" s="350"/>
      <c r="W73" s="350"/>
      <c r="X73" s="350"/>
      <c r="Y73" s="350"/>
      <c r="Z73" s="350"/>
      <c r="AA73" s="350"/>
      <c r="AB73" s="350"/>
      <c r="AC73" s="350"/>
      <c r="AD73" s="350"/>
      <c r="AE73" s="350"/>
      <c r="AF73" s="350"/>
      <c r="AG73" s="350"/>
      <c r="AH73" s="371"/>
    </row>
    <row r="74" spans="1:81" s="329" customFormat="1">
      <c r="A74" s="393"/>
      <c r="B74" s="560" t="s">
        <v>2309</v>
      </c>
      <c r="C74" s="560"/>
      <c r="D74" s="560"/>
      <c r="E74" s="560"/>
      <c r="F74" s="560"/>
      <c r="G74" s="560"/>
      <c r="H74" s="560"/>
      <c r="I74" s="560"/>
      <c r="J74" s="395"/>
      <c r="K74" s="395"/>
      <c r="L74" s="391"/>
      <c r="M74" s="395"/>
      <c r="U74" s="350"/>
      <c r="V74" s="350"/>
      <c r="W74" s="350"/>
      <c r="X74" s="350"/>
      <c r="Y74" s="350"/>
      <c r="Z74" s="350"/>
      <c r="AA74" s="350"/>
      <c r="AB74" s="350"/>
      <c r="AC74" s="350"/>
      <c r="AD74" s="350"/>
      <c r="AE74" s="350"/>
      <c r="AF74" s="350"/>
      <c r="AG74" s="350"/>
      <c r="AH74" s="371"/>
      <c r="AI74" s="371"/>
    </row>
    <row r="75" spans="1:81" s="329" customFormat="1" ht="16.2">
      <c r="A75" s="393"/>
      <c r="B75" s="560" t="s">
        <v>2310</v>
      </c>
      <c r="C75" s="560"/>
      <c r="D75" s="560"/>
      <c r="E75" s="560"/>
      <c r="F75" s="560"/>
      <c r="G75" s="560"/>
      <c r="H75" s="560"/>
      <c r="I75" s="560"/>
      <c r="J75" s="560"/>
      <c r="K75" s="395"/>
      <c r="L75" s="392" t="s">
        <v>2311</v>
      </c>
      <c r="M75" s="395"/>
      <c r="U75" s="221"/>
      <c r="V75" s="221"/>
      <c r="W75" s="221"/>
      <c r="X75" s="221"/>
      <c r="Y75" s="221"/>
      <c r="Z75" s="221"/>
      <c r="AA75" s="221"/>
      <c r="AB75" s="221"/>
      <c r="AC75" s="221"/>
      <c r="AD75" s="221"/>
      <c r="AE75" s="221"/>
      <c r="AF75" s="221"/>
      <c r="AG75" s="221"/>
      <c r="AH75" s="371"/>
    </row>
    <row r="76" spans="1:81" s="329" customFormat="1" ht="16.2">
      <c r="A76" s="393"/>
      <c r="B76" s="560" t="s">
        <v>2312</v>
      </c>
      <c r="C76" s="560"/>
      <c r="D76" s="560"/>
      <c r="E76" s="560"/>
      <c r="F76" s="560"/>
      <c r="G76" s="560"/>
      <c r="H76" s="560"/>
      <c r="I76" s="560"/>
      <c r="J76" s="395"/>
      <c r="K76" s="396"/>
      <c r="L76" s="392" t="s">
        <v>2313</v>
      </c>
      <c r="M76" s="396"/>
      <c r="U76" s="221"/>
      <c r="V76" s="221"/>
      <c r="W76" s="221"/>
      <c r="X76" s="221"/>
      <c r="Y76" s="221"/>
      <c r="Z76" s="221"/>
      <c r="AA76" s="221"/>
      <c r="AB76" s="221"/>
      <c r="AC76" s="221"/>
      <c r="AD76" s="221"/>
      <c r="AE76" s="221"/>
      <c r="AF76" s="221"/>
      <c r="AG76" s="221"/>
      <c r="AH76" s="371"/>
    </row>
    <row r="77" spans="1:81" s="329" customFormat="1" ht="16.2">
      <c r="A77" s="393"/>
      <c r="B77" s="560" t="s">
        <v>2314</v>
      </c>
      <c r="C77" s="560"/>
      <c r="D77" s="560"/>
      <c r="E77" s="560"/>
      <c r="F77" s="560"/>
      <c r="G77" s="560"/>
      <c r="H77" s="560"/>
      <c r="I77" s="560"/>
      <c r="J77" s="395"/>
      <c r="K77" s="396"/>
      <c r="L77" s="392" t="s">
        <v>2315</v>
      </c>
      <c r="M77" s="396"/>
      <c r="U77" s="221"/>
      <c r="V77" s="221"/>
      <c r="W77" s="221"/>
      <c r="X77" s="221"/>
      <c r="Y77" s="221"/>
      <c r="Z77" s="221"/>
      <c r="AA77" s="221"/>
      <c r="AB77" s="221"/>
      <c r="AC77" s="221"/>
      <c r="AD77" s="221"/>
      <c r="AE77" s="221"/>
      <c r="AF77" s="221"/>
      <c r="AG77" s="221"/>
      <c r="AH77" s="371"/>
    </row>
    <row r="78" spans="1:81" s="329" customFormat="1">
      <c r="A78" s="393"/>
      <c r="B78" s="377" t="s">
        <v>2316</v>
      </c>
      <c r="C78" s="377"/>
      <c r="D78" s="377"/>
      <c r="G78" s="377"/>
      <c r="H78" s="377"/>
      <c r="I78" s="377"/>
      <c r="J78" s="377"/>
      <c r="K78" s="377"/>
      <c r="L78" s="397"/>
      <c r="M78" s="377"/>
      <c r="AH78" s="371"/>
    </row>
    <row r="79" spans="1:81" s="329" customFormat="1">
      <c r="A79" s="393"/>
      <c r="B79" s="563" t="s">
        <v>2317</v>
      </c>
      <c r="C79" s="563"/>
      <c r="D79" s="563"/>
      <c r="E79" s="563"/>
      <c r="F79" s="563"/>
      <c r="G79" s="563"/>
      <c r="H79" s="563"/>
      <c r="I79" s="563"/>
      <c r="J79" s="377"/>
      <c r="K79" s="377"/>
      <c r="L79" s="397"/>
      <c r="M79" s="377"/>
      <c r="AH79" s="371"/>
    </row>
    <row r="80" spans="1:81" s="329" customFormat="1">
      <c r="A80" s="393"/>
      <c r="B80" s="563" t="s">
        <v>2318</v>
      </c>
      <c r="C80" s="563"/>
      <c r="D80" s="563"/>
      <c r="E80" s="563"/>
      <c r="F80" s="563"/>
      <c r="G80" s="563"/>
      <c r="H80" s="563"/>
      <c r="I80" s="563"/>
      <c r="J80" s="377"/>
      <c r="K80" s="377"/>
      <c r="L80" s="391"/>
      <c r="M80" s="377"/>
      <c r="AH80" s="371"/>
    </row>
    <row r="81" spans="1:34" s="329" customFormat="1" ht="16.2">
      <c r="A81" s="393"/>
      <c r="B81" s="564" t="s">
        <v>2319</v>
      </c>
      <c r="C81" s="564"/>
      <c r="D81" s="564"/>
      <c r="E81" s="564"/>
      <c r="F81" s="564"/>
      <c r="G81" s="564"/>
      <c r="H81" s="564"/>
      <c r="I81" s="564"/>
      <c r="J81" s="398"/>
      <c r="K81" s="398"/>
      <c r="L81" s="391" t="s">
        <v>2320</v>
      </c>
      <c r="M81" s="398"/>
      <c r="U81" s="227"/>
      <c r="V81" s="227"/>
      <c r="W81" s="227"/>
      <c r="X81" s="227"/>
      <c r="Y81" s="227"/>
      <c r="Z81" s="227"/>
      <c r="AA81" s="227"/>
      <c r="AB81" s="227"/>
      <c r="AC81" s="227"/>
      <c r="AD81" s="227"/>
      <c r="AE81" s="227"/>
      <c r="AF81" s="227"/>
      <c r="AG81" s="227"/>
      <c r="AH81" s="371"/>
    </row>
    <row r="82" spans="1:34" s="329" customFormat="1">
      <c r="A82" s="393"/>
      <c r="B82" s="560" t="s">
        <v>2321</v>
      </c>
      <c r="C82" s="560"/>
      <c r="D82" s="560"/>
      <c r="E82" s="560"/>
      <c r="F82" s="560"/>
      <c r="G82" s="560"/>
      <c r="H82" s="560"/>
      <c r="I82" s="560"/>
      <c r="J82" s="396"/>
      <c r="K82" s="396"/>
      <c r="L82" s="392" t="s">
        <v>2248</v>
      </c>
      <c r="M82" s="396"/>
      <c r="U82" s="221"/>
      <c r="V82" s="221"/>
      <c r="W82" s="221"/>
      <c r="X82" s="221"/>
      <c r="Y82" s="221"/>
      <c r="Z82" s="221"/>
      <c r="AA82" s="221"/>
      <c r="AB82" s="221"/>
      <c r="AC82" s="221"/>
      <c r="AD82" s="221"/>
      <c r="AE82" s="221"/>
      <c r="AF82" s="221"/>
      <c r="AG82" s="221"/>
      <c r="AH82" s="371"/>
    </row>
    <row r="83" spans="1:34" s="329" customFormat="1">
      <c r="A83" s="393"/>
      <c r="B83" s="560" t="s">
        <v>1086</v>
      </c>
      <c r="C83" s="560"/>
      <c r="D83" s="560"/>
      <c r="E83" s="560"/>
      <c r="F83" s="560"/>
      <c r="G83" s="560"/>
      <c r="H83" s="560"/>
      <c r="I83" s="560"/>
      <c r="J83" s="396"/>
      <c r="K83" s="396"/>
      <c r="L83" s="392"/>
      <c r="M83" s="396"/>
      <c r="U83" s="221"/>
      <c r="V83" s="221"/>
      <c r="W83" s="221"/>
      <c r="X83" s="221"/>
      <c r="Y83" s="221"/>
      <c r="Z83" s="221"/>
      <c r="AA83" s="221"/>
      <c r="AB83" s="221"/>
      <c r="AC83" s="221"/>
      <c r="AD83" s="221"/>
      <c r="AE83" s="221"/>
      <c r="AF83" s="221"/>
      <c r="AG83" s="221"/>
      <c r="AH83" s="371"/>
    </row>
    <row r="84" spans="1:34" s="329" customFormat="1">
      <c r="A84" s="393"/>
      <c r="B84" s="560" t="s">
        <v>2322</v>
      </c>
      <c r="C84" s="560"/>
      <c r="D84" s="560"/>
      <c r="E84" s="560"/>
      <c r="F84" s="560"/>
      <c r="G84" s="560"/>
      <c r="H84" s="560"/>
      <c r="I84" s="560"/>
      <c r="J84" s="560"/>
      <c r="K84" s="396"/>
      <c r="L84" s="392" t="s">
        <v>2323</v>
      </c>
      <c r="M84" s="396"/>
      <c r="U84" s="221"/>
      <c r="V84" s="221"/>
      <c r="W84" s="221"/>
      <c r="X84" s="221"/>
      <c r="Y84" s="221"/>
      <c r="Z84" s="221"/>
      <c r="AA84" s="221"/>
      <c r="AB84" s="221"/>
      <c r="AC84" s="221"/>
      <c r="AD84" s="221"/>
      <c r="AE84" s="221"/>
      <c r="AF84" s="221"/>
      <c r="AG84" s="221"/>
      <c r="AH84" s="371"/>
    </row>
    <row r="85" spans="1:34" s="329" customFormat="1">
      <c r="A85" s="393"/>
      <c r="B85" s="560" t="s">
        <v>2324</v>
      </c>
      <c r="C85" s="560"/>
      <c r="D85" s="560"/>
      <c r="E85" s="560"/>
      <c r="F85" s="560"/>
      <c r="G85" s="560"/>
      <c r="H85" s="560"/>
      <c r="I85" s="560"/>
      <c r="J85" s="560"/>
      <c r="K85" s="396"/>
      <c r="L85" s="392" t="s">
        <v>2325</v>
      </c>
      <c r="M85" s="396"/>
      <c r="U85" s="221"/>
      <c r="V85" s="221"/>
      <c r="W85" s="221"/>
      <c r="X85" s="221"/>
      <c r="Y85" s="221"/>
      <c r="Z85" s="221"/>
      <c r="AA85" s="221"/>
      <c r="AB85" s="221"/>
      <c r="AC85" s="221"/>
      <c r="AD85" s="221"/>
      <c r="AE85" s="221"/>
      <c r="AF85" s="221"/>
      <c r="AG85" s="221"/>
      <c r="AH85" s="371"/>
    </row>
    <row r="86" spans="1:34" s="329" customFormat="1">
      <c r="A86" s="393"/>
      <c r="B86" s="560" t="s">
        <v>2326</v>
      </c>
      <c r="C86" s="560"/>
      <c r="D86" s="560"/>
      <c r="E86" s="560"/>
      <c r="F86" s="560"/>
      <c r="G86" s="560"/>
      <c r="H86" s="560"/>
      <c r="I86" s="560"/>
      <c r="J86" s="560"/>
      <c r="K86" s="396"/>
      <c r="L86" s="392" t="s">
        <v>2327</v>
      </c>
      <c r="M86" s="396"/>
      <c r="U86" s="221"/>
      <c r="V86" s="221"/>
      <c r="W86" s="221"/>
      <c r="X86" s="221"/>
      <c r="Y86" s="221"/>
      <c r="Z86" s="221"/>
      <c r="AA86" s="221"/>
      <c r="AB86" s="221"/>
      <c r="AC86" s="221"/>
      <c r="AD86" s="221"/>
      <c r="AE86" s="221"/>
      <c r="AF86" s="221"/>
      <c r="AG86" s="221"/>
      <c r="AH86" s="371"/>
    </row>
    <row r="87" spans="1:34">
      <c r="I87" s="399"/>
      <c r="J87" s="399"/>
      <c r="K87" s="399"/>
      <c r="L87" s="399"/>
    </row>
    <row r="88" spans="1:34">
      <c r="I88" s="399"/>
      <c r="J88" s="399"/>
      <c r="K88" s="399"/>
      <c r="L88" s="399"/>
    </row>
    <row r="89" spans="1:34">
      <c r="I89" s="399"/>
      <c r="J89" s="399"/>
      <c r="K89" s="399"/>
      <c r="L89" s="399"/>
    </row>
    <row r="90" spans="1:34">
      <c r="I90" s="399"/>
      <c r="J90" s="399"/>
      <c r="K90" s="399"/>
      <c r="L90" s="399"/>
    </row>
    <row r="91" spans="1:34">
      <c r="I91" s="399"/>
      <c r="J91" s="399"/>
      <c r="K91" s="399"/>
      <c r="L91" s="399"/>
    </row>
    <row r="92" spans="1:34">
      <c r="I92" s="399"/>
      <c r="J92" s="399"/>
      <c r="K92" s="399"/>
      <c r="L92" s="399"/>
    </row>
    <row r="93" spans="1:34">
      <c r="I93" s="399"/>
      <c r="J93" s="399"/>
      <c r="K93" s="399"/>
      <c r="L93" s="399"/>
    </row>
    <row r="94" spans="1:34">
      <c r="I94" s="399"/>
      <c r="J94" s="399"/>
      <c r="K94" s="399"/>
      <c r="L94" s="399"/>
    </row>
    <row r="95" spans="1:34">
      <c r="I95" s="399"/>
      <c r="J95" s="399"/>
      <c r="K95" s="399"/>
      <c r="L95" s="399"/>
    </row>
    <row r="96" spans="1:34">
      <c r="I96" s="399"/>
      <c r="J96" s="399"/>
      <c r="K96" s="399"/>
      <c r="L96" s="399"/>
    </row>
    <row r="97" spans="9:12">
      <c r="I97" s="399"/>
      <c r="J97" s="399"/>
      <c r="K97" s="399"/>
      <c r="L97" s="399"/>
    </row>
    <row r="98" spans="9:12">
      <c r="I98" s="399"/>
      <c r="J98" s="399"/>
      <c r="K98" s="399"/>
      <c r="L98" s="399"/>
    </row>
    <row r="99" spans="9:12">
      <c r="I99" s="399"/>
      <c r="J99" s="399"/>
      <c r="K99" s="399"/>
      <c r="L99" s="399"/>
    </row>
    <row r="100" spans="9:12">
      <c r="I100" s="399"/>
      <c r="J100" s="399"/>
      <c r="K100" s="399"/>
      <c r="L100" s="399"/>
    </row>
    <row r="101" spans="9:12">
      <c r="I101" s="399"/>
      <c r="J101" s="399"/>
      <c r="K101" s="399"/>
      <c r="L101" s="399"/>
    </row>
    <row r="102" spans="9:12">
      <c r="I102" s="399"/>
      <c r="J102" s="399"/>
      <c r="K102" s="399"/>
      <c r="L102" s="399"/>
    </row>
    <row r="103" spans="9:12">
      <c r="I103" s="399"/>
      <c r="J103" s="399"/>
      <c r="K103" s="399"/>
      <c r="L103" s="399"/>
    </row>
    <row r="104" spans="9:12">
      <c r="I104" s="399"/>
      <c r="J104" s="399"/>
      <c r="K104" s="399"/>
      <c r="L104" s="399"/>
    </row>
    <row r="105" spans="9:12">
      <c r="I105" s="399"/>
      <c r="J105" s="399"/>
      <c r="K105" s="399"/>
      <c r="L105" s="399"/>
    </row>
    <row r="106" spans="9:12">
      <c r="I106" s="399"/>
      <c r="J106" s="399"/>
      <c r="K106" s="399"/>
      <c r="L106" s="399"/>
    </row>
    <row r="107" spans="9:12">
      <c r="I107" s="399"/>
      <c r="J107" s="399"/>
      <c r="K107" s="399"/>
      <c r="L107" s="399"/>
    </row>
    <row r="108" spans="9:12">
      <c r="I108" s="399"/>
      <c r="J108" s="399"/>
      <c r="K108" s="399"/>
      <c r="L108" s="399"/>
    </row>
    <row r="109" spans="9:12">
      <c r="I109" s="399"/>
      <c r="J109" s="399"/>
      <c r="K109" s="399"/>
      <c r="L109" s="399"/>
    </row>
    <row r="110" spans="9:12">
      <c r="I110" s="399"/>
      <c r="J110" s="399"/>
      <c r="K110" s="399"/>
      <c r="L110" s="399"/>
    </row>
    <row r="111" spans="9:12">
      <c r="I111" s="399"/>
      <c r="J111" s="399"/>
      <c r="K111" s="399"/>
      <c r="L111" s="399"/>
    </row>
    <row r="112" spans="9:12">
      <c r="I112" s="399"/>
      <c r="J112" s="399"/>
      <c r="K112" s="399"/>
      <c r="L112" s="399"/>
    </row>
    <row r="113" spans="9:12">
      <c r="I113" s="399"/>
      <c r="J113" s="399"/>
      <c r="K113" s="399"/>
      <c r="L113" s="399"/>
    </row>
    <row r="114" spans="9:12">
      <c r="I114" s="399"/>
      <c r="J114" s="399"/>
      <c r="K114" s="399"/>
      <c r="L114" s="399"/>
    </row>
    <row r="115" spans="9:12">
      <c r="I115" s="399"/>
      <c r="J115" s="399"/>
      <c r="K115" s="399"/>
      <c r="L115" s="399"/>
    </row>
    <row r="116" spans="9:12">
      <c r="I116" s="399"/>
      <c r="J116" s="399"/>
      <c r="K116" s="399"/>
      <c r="L116" s="399"/>
    </row>
    <row r="117" spans="9:12">
      <c r="I117" s="399"/>
      <c r="J117" s="399"/>
      <c r="K117" s="399"/>
      <c r="L117" s="399"/>
    </row>
    <row r="118" spans="9:12">
      <c r="I118" s="399"/>
      <c r="J118" s="399"/>
      <c r="K118" s="399"/>
      <c r="L118" s="399"/>
    </row>
    <row r="119" spans="9:12">
      <c r="I119" s="399"/>
      <c r="J119" s="399"/>
      <c r="K119" s="399"/>
      <c r="L119" s="399"/>
    </row>
    <row r="120" spans="9:12">
      <c r="I120" s="399"/>
      <c r="J120" s="399"/>
      <c r="K120" s="399"/>
      <c r="L120" s="399"/>
    </row>
    <row r="121" spans="9:12">
      <c r="I121" s="399"/>
      <c r="J121" s="399"/>
      <c r="K121" s="399"/>
      <c r="L121" s="399"/>
    </row>
    <row r="122" spans="9:12">
      <c r="I122" s="399"/>
      <c r="J122" s="399"/>
      <c r="K122" s="399"/>
      <c r="L122" s="399"/>
    </row>
    <row r="123" spans="9:12">
      <c r="I123" s="399"/>
      <c r="J123" s="399"/>
      <c r="K123" s="399"/>
      <c r="L123" s="399"/>
    </row>
    <row r="124" spans="9:12">
      <c r="I124" s="399"/>
      <c r="J124" s="399"/>
      <c r="K124" s="399"/>
      <c r="L124" s="399"/>
    </row>
    <row r="125" spans="9:12">
      <c r="I125" s="399"/>
      <c r="J125" s="399"/>
      <c r="K125" s="399"/>
      <c r="L125" s="399"/>
    </row>
    <row r="126" spans="9:12">
      <c r="I126" s="399"/>
      <c r="J126" s="399"/>
      <c r="K126" s="399"/>
      <c r="L126" s="399"/>
    </row>
    <row r="127" spans="9:12">
      <c r="I127" s="399"/>
      <c r="J127" s="399"/>
      <c r="K127" s="399"/>
      <c r="L127" s="399"/>
    </row>
    <row r="128" spans="9:12">
      <c r="I128" s="399"/>
      <c r="J128" s="399"/>
      <c r="K128" s="399"/>
      <c r="L128" s="399"/>
    </row>
    <row r="129" spans="9:12">
      <c r="I129" s="399"/>
      <c r="J129" s="399"/>
      <c r="K129" s="399"/>
      <c r="L129" s="399"/>
    </row>
    <row r="130" spans="9:12">
      <c r="I130" s="399"/>
      <c r="J130" s="399"/>
      <c r="K130" s="399"/>
      <c r="L130" s="399"/>
    </row>
    <row r="131" spans="9:12">
      <c r="I131" s="399"/>
      <c r="J131" s="399"/>
      <c r="K131" s="399"/>
      <c r="L131" s="399"/>
    </row>
    <row r="132" spans="9:12">
      <c r="I132" s="399"/>
      <c r="J132" s="399"/>
      <c r="K132" s="399"/>
      <c r="L132" s="399"/>
    </row>
    <row r="133" spans="9:12">
      <c r="I133" s="399"/>
      <c r="J133" s="399"/>
      <c r="K133" s="399"/>
      <c r="L133" s="399"/>
    </row>
    <row r="134" spans="9:12">
      <c r="I134" s="399"/>
      <c r="J134" s="399"/>
      <c r="K134" s="399"/>
      <c r="L134" s="399"/>
    </row>
    <row r="135" spans="9:12">
      <c r="I135" s="399"/>
      <c r="J135" s="399"/>
      <c r="K135" s="399"/>
      <c r="L135" s="399"/>
    </row>
    <row r="136" spans="9:12">
      <c r="I136" s="399"/>
      <c r="J136" s="399"/>
      <c r="K136" s="399"/>
      <c r="L136" s="399"/>
    </row>
    <row r="137" spans="9:12">
      <c r="I137" s="399"/>
      <c r="J137" s="399"/>
      <c r="K137" s="399"/>
      <c r="L137" s="399"/>
    </row>
    <row r="138" spans="9:12">
      <c r="I138" s="399"/>
      <c r="J138" s="399"/>
      <c r="K138" s="399"/>
      <c r="L138" s="399"/>
    </row>
    <row r="139" spans="9:12">
      <c r="I139" s="399"/>
      <c r="J139" s="399"/>
      <c r="K139" s="399"/>
      <c r="L139" s="399"/>
    </row>
    <row r="140" spans="9:12">
      <c r="I140" s="399"/>
      <c r="J140" s="399"/>
      <c r="K140" s="399"/>
      <c r="L140" s="399"/>
    </row>
    <row r="141" spans="9:12">
      <c r="I141" s="399"/>
      <c r="J141" s="399"/>
      <c r="K141" s="399"/>
      <c r="L141" s="399"/>
    </row>
    <row r="142" spans="9:12">
      <c r="I142" s="399"/>
      <c r="J142" s="399"/>
      <c r="K142" s="399"/>
      <c r="L142" s="399"/>
    </row>
    <row r="143" spans="9:12">
      <c r="I143" s="399"/>
      <c r="J143" s="399"/>
      <c r="K143" s="399"/>
      <c r="L143" s="399"/>
    </row>
    <row r="144" spans="9:12">
      <c r="I144" s="399"/>
      <c r="J144" s="399"/>
      <c r="K144" s="399"/>
      <c r="L144" s="399"/>
    </row>
    <row r="145" spans="9:12">
      <c r="I145" s="399"/>
      <c r="J145" s="399"/>
      <c r="K145" s="399"/>
      <c r="L145" s="399"/>
    </row>
    <row r="146" spans="9:12">
      <c r="I146" s="399"/>
      <c r="J146" s="399"/>
      <c r="K146" s="399"/>
      <c r="L146" s="399"/>
    </row>
    <row r="147" spans="9:12">
      <c r="I147" s="399"/>
      <c r="J147" s="399"/>
      <c r="K147" s="399"/>
      <c r="L147" s="399"/>
    </row>
    <row r="148" spans="9:12">
      <c r="I148" s="399"/>
      <c r="J148" s="399"/>
      <c r="K148" s="399"/>
      <c r="L148" s="399"/>
    </row>
    <row r="149" spans="9:12">
      <c r="I149" s="399"/>
      <c r="J149" s="399"/>
      <c r="K149" s="399"/>
      <c r="L149" s="399"/>
    </row>
    <row r="150" spans="9:12">
      <c r="I150" s="399"/>
      <c r="J150" s="399"/>
      <c r="K150" s="399"/>
      <c r="L150" s="399"/>
    </row>
    <row r="151" spans="9:12">
      <c r="I151" s="399"/>
      <c r="J151" s="399"/>
      <c r="K151" s="399"/>
      <c r="L151" s="399"/>
    </row>
    <row r="152" spans="9:12">
      <c r="I152" s="399"/>
      <c r="J152" s="399"/>
      <c r="K152" s="399"/>
      <c r="L152" s="399"/>
    </row>
    <row r="153" spans="9:12">
      <c r="I153" s="399"/>
      <c r="J153" s="399"/>
      <c r="K153" s="399"/>
      <c r="L153" s="399"/>
    </row>
    <row r="154" spans="9:12">
      <c r="I154" s="399"/>
      <c r="J154" s="399"/>
      <c r="K154" s="399"/>
      <c r="L154" s="399"/>
    </row>
    <row r="155" spans="9:12">
      <c r="I155" s="399"/>
      <c r="J155" s="399"/>
      <c r="K155" s="399"/>
      <c r="L155" s="399"/>
    </row>
    <row r="156" spans="9:12">
      <c r="I156" s="399"/>
      <c r="J156" s="399"/>
      <c r="K156" s="399"/>
      <c r="L156" s="399"/>
    </row>
    <row r="157" spans="9:12">
      <c r="I157" s="399"/>
      <c r="J157" s="399"/>
      <c r="K157" s="399"/>
      <c r="L157" s="399"/>
    </row>
    <row r="158" spans="9:12">
      <c r="I158" s="399"/>
      <c r="J158" s="399"/>
      <c r="K158" s="399"/>
      <c r="L158" s="399"/>
    </row>
    <row r="159" spans="9:12">
      <c r="I159" s="399"/>
      <c r="J159" s="399"/>
      <c r="K159" s="399"/>
      <c r="L159" s="399"/>
    </row>
    <row r="160" spans="9:12">
      <c r="I160" s="399"/>
      <c r="J160" s="399"/>
      <c r="K160" s="399"/>
      <c r="L160" s="399"/>
    </row>
    <row r="161" spans="9:12">
      <c r="I161" s="399"/>
      <c r="J161" s="399"/>
      <c r="K161" s="399"/>
      <c r="L161" s="399"/>
    </row>
    <row r="162" spans="9:12">
      <c r="I162" s="399"/>
      <c r="J162" s="399"/>
      <c r="K162" s="399"/>
      <c r="L162" s="399"/>
    </row>
    <row r="163" spans="9:12">
      <c r="I163" s="399"/>
      <c r="J163" s="399"/>
      <c r="K163" s="399"/>
      <c r="L163" s="399"/>
    </row>
    <row r="164" spans="9:12">
      <c r="I164" s="399"/>
      <c r="J164" s="399"/>
      <c r="K164" s="399"/>
      <c r="L164" s="399"/>
    </row>
    <row r="165" spans="9:12">
      <c r="I165" s="399"/>
      <c r="J165" s="399"/>
      <c r="K165" s="399"/>
      <c r="L165" s="399"/>
    </row>
    <row r="166" spans="9:12">
      <c r="I166" s="399"/>
      <c r="J166" s="399"/>
      <c r="K166" s="399"/>
      <c r="L166" s="399"/>
    </row>
    <row r="167" spans="9:12">
      <c r="I167" s="399"/>
      <c r="J167" s="399"/>
      <c r="K167" s="399"/>
      <c r="L167" s="399"/>
    </row>
    <row r="168" spans="9:12">
      <c r="I168" s="399"/>
      <c r="J168" s="399"/>
      <c r="K168" s="399"/>
      <c r="L168" s="399"/>
    </row>
    <row r="169" spans="9:12">
      <c r="I169" s="399"/>
      <c r="J169" s="399"/>
      <c r="K169" s="399"/>
      <c r="L169" s="399"/>
    </row>
    <row r="170" spans="9:12">
      <c r="I170" s="399"/>
      <c r="J170" s="399"/>
      <c r="K170" s="399"/>
      <c r="L170" s="399"/>
    </row>
    <row r="171" spans="9:12">
      <c r="I171" s="399"/>
      <c r="J171" s="399"/>
      <c r="K171" s="399"/>
      <c r="L171" s="399"/>
    </row>
    <row r="172" spans="9:12">
      <c r="I172" s="399"/>
      <c r="J172" s="399"/>
      <c r="K172" s="399"/>
      <c r="L172" s="399"/>
    </row>
    <row r="173" spans="9:12">
      <c r="I173" s="399"/>
      <c r="J173" s="399"/>
      <c r="K173" s="399"/>
      <c r="L173" s="399"/>
    </row>
    <row r="174" spans="9:12">
      <c r="I174" s="399"/>
      <c r="J174" s="399"/>
      <c r="K174" s="399"/>
      <c r="L174" s="399"/>
    </row>
    <row r="175" spans="9:12">
      <c r="I175" s="399"/>
      <c r="J175" s="399"/>
      <c r="K175" s="399"/>
      <c r="L175" s="399"/>
    </row>
    <row r="176" spans="9:12">
      <c r="I176" s="399"/>
      <c r="J176" s="399"/>
      <c r="K176" s="399"/>
      <c r="L176" s="399"/>
    </row>
    <row r="177" spans="9:12">
      <c r="I177" s="399"/>
      <c r="J177" s="399"/>
      <c r="K177" s="399"/>
      <c r="L177" s="399"/>
    </row>
    <row r="178" spans="9:12">
      <c r="I178" s="399"/>
      <c r="J178" s="399"/>
      <c r="K178" s="399"/>
      <c r="L178" s="399"/>
    </row>
    <row r="179" spans="9:12">
      <c r="I179" s="399"/>
      <c r="J179" s="399"/>
      <c r="K179" s="399"/>
      <c r="L179" s="399"/>
    </row>
    <row r="180" spans="9:12">
      <c r="I180" s="399"/>
      <c r="J180" s="399"/>
      <c r="K180" s="399"/>
      <c r="L180" s="399"/>
    </row>
    <row r="181" spans="9:12">
      <c r="I181" s="399"/>
      <c r="J181" s="399"/>
      <c r="K181" s="399"/>
      <c r="L181" s="399"/>
    </row>
    <row r="182" spans="9:12">
      <c r="I182" s="399"/>
      <c r="J182" s="399"/>
      <c r="K182" s="399"/>
      <c r="L182" s="399"/>
    </row>
    <row r="183" spans="9:12">
      <c r="I183" s="399"/>
      <c r="J183" s="399"/>
      <c r="K183" s="399"/>
      <c r="L183" s="399"/>
    </row>
    <row r="184" spans="9:12">
      <c r="I184" s="399"/>
      <c r="J184" s="399"/>
      <c r="K184" s="399"/>
      <c r="L184" s="399"/>
    </row>
    <row r="185" spans="9:12">
      <c r="I185" s="399"/>
      <c r="J185" s="399"/>
      <c r="K185" s="399"/>
      <c r="L185" s="399"/>
    </row>
    <row r="186" spans="9:12">
      <c r="I186" s="399"/>
      <c r="J186" s="399"/>
      <c r="K186" s="399"/>
      <c r="L186" s="399"/>
    </row>
    <row r="187" spans="9:12">
      <c r="I187" s="399"/>
      <c r="J187" s="399"/>
      <c r="K187" s="399"/>
      <c r="L187" s="399"/>
    </row>
    <row r="188" spans="9:12">
      <c r="I188" s="399"/>
      <c r="J188" s="399"/>
      <c r="K188" s="399"/>
      <c r="L188" s="399"/>
    </row>
    <row r="189" spans="9:12">
      <c r="I189" s="399"/>
      <c r="J189" s="399"/>
      <c r="K189" s="399"/>
      <c r="L189" s="399"/>
    </row>
    <row r="190" spans="9:12">
      <c r="I190" s="399"/>
      <c r="J190" s="399"/>
      <c r="K190" s="399"/>
      <c r="L190" s="399"/>
    </row>
    <row r="191" spans="9:12">
      <c r="I191" s="399"/>
      <c r="J191" s="399"/>
      <c r="K191" s="399"/>
      <c r="L191" s="399"/>
    </row>
    <row r="192" spans="9:12">
      <c r="I192" s="399"/>
      <c r="J192" s="399"/>
      <c r="K192" s="399"/>
      <c r="L192" s="399"/>
    </row>
    <row r="193" spans="9:12">
      <c r="I193" s="399"/>
      <c r="J193" s="399"/>
      <c r="K193" s="399"/>
      <c r="L193" s="399"/>
    </row>
    <row r="194" spans="9:12">
      <c r="I194" s="399"/>
      <c r="J194" s="399"/>
      <c r="K194" s="399"/>
      <c r="L194" s="399"/>
    </row>
    <row r="195" spans="9:12">
      <c r="I195" s="399"/>
      <c r="J195" s="399"/>
      <c r="K195" s="399"/>
      <c r="L195" s="399"/>
    </row>
    <row r="196" spans="9:12">
      <c r="I196" s="399"/>
      <c r="J196" s="399"/>
      <c r="K196" s="399"/>
      <c r="L196" s="399"/>
    </row>
    <row r="197" spans="9:12">
      <c r="I197" s="399"/>
      <c r="J197" s="399"/>
      <c r="K197" s="399"/>
      <c r="L197" s="399"/>
    </row>
    <row r="198" spans="9:12">
      <c r="I198" s="399"/>
      <c r="J198" s="399"/>
      <c r="K198" s="399"/>
      <c r="L198" s="399"/>
    </row>
    <row r="199" spans="9:12">
      <c r="I199" s="399"/>
      <c r="J199" s="399"/>
      <c r="K199" s="399"/>
      <c r="L199" s="399"/>
    </row>
    <row r="200" spans="9:12">
      <c r="I200" s="399"/>
      <c r="J200" s="399"/>
      <c r="K200" s="399"/>
      <c r="L200" s="399"/>
    </row>
    <row r="201" spans="9:12">
      <c r="I201" s="399"/>
      <c r="J201" s="399"/>
      <c r="K201" s="399"/>
      <c r="L201" s="399"/>
    </row>
    <row r="202" spans="9:12">
      <c r="I202" s="399"/>
      <c r="J202" s="399"/>
      <c r="K202" s="399"/>
      <c r="L202" s="399"/>
    </row>
    <row r="203" spans="9:12">
      <c r="I203" s="399"/>
      <c r="J203" s="399"/>
      <c r="K203" s="399"/>
      <c r="L203" s="399"/>
    </row>
    <row r="204" spans="9:12">
      <c r="I204" s="399"/>
      <c r="J204" s="399"/>
      <c r="K204" s="399"/>
      <c r="L204" s="399"/>
    </row>
    <row r="205" spans="9:12">
      <c r="I205" s="399"/>
      <c r="J205" s="399"/>
      <c r="K205" s="399"/>
      <c r="L205" s="399"/>
    </row>
    <row r="206" spans="9:12">
      <c r="I206" s="399"/>
      <c r="J206" s="399"/>
      <c r="K206" s="399"/>
      <c r="L206" s="399"/>
    </row>
    <row r="207" spans="9:12">
      <c r="I207" s="399"/>
      <c r="J207" s="399"/>
      <c r="K207" s="399"/>
      <c r="L207" s="399"/>
    </row>
    <row r="208" spans="9:12">
      <c r="I208" s="399"/>
      <c r="J208" s="399"/>
      <c r="K208" s="399"/>
      <c r="L208" s="399"/>
    </row>
    <row r="209" spans="9:12">
      <c r="I209" s="399"/>
      <c r="J209" s="399"/>
      <c r="K209" s="399"/>
      <c r="L209" s="399"/>
    </row>
    <row r="210" spans="9:12">
      <c r="I210" s="399"/>
      <c r="J210" s="399"/>
      <c r="K210" s="399"/>
      <c r="L210" s="399"/>
    </row>
    <row r="211" spans="9:12">
      <c r="I211" s="399"/>
      <c r="J211" s="399"/>
      <c r="K211" s="399"/>
      <c r="L211" s="399"/>
    </row>
    <row r="212" spans="9:12">
      <c r="I212" s="399"/>
      <c r="J212" s="399"/>
      <c r="K212" s="399"/>
      <c r="L212" s="399"/>
    </row>
    <row r="213" spans="9:12">
      <c r="I213" s="399"/>
      <c r="J213" s="399"/>
      <c r="K213" s="399"/>
      <c r="L213" s="399"/>
    </row>
    <row r="214" spans="9:12">
      <c r="I214" s="399"/>
      <c r="J214" s="399"/>
      <c r="K214" s="399"/>
      <c r="L214" s="399"/>
    </row>
    <row r="215" spans="9:12">
      <c r="I215" s="399"/>
      <c r="J215" s="399"/>
      <c r="K215" s="399"/>
      <c r="L215" s="399"/>
    </row>
    <row r="216" spans="9:12">
      <c r="I216" s="399"/>
      <c r="J216" s="399"/>
      <c r="K216" s="399"/>
      <c r="L216" s="399"/>
    </row>
    <row r="217" spans="9:12">
      <c r="I217" s="399"/>
      <c r="J217" s="399"/>
      <c r="K217" s="399"/>
      <c r="L217" s="399"/>
    </row>
    <row r="218" spans="9:12">
      <c r="I218" s="399"/>
      <c r="J218" s="399"/>
      <c r="K218" s="399"/>
      <c r="L218" s="399"/>
    </row>
    <row r="219" spans="9:12">
      <c r="I219" s="399"/>
      <c r="J219" s="399"/>
      <c r="K219" s="399"/>
      <c r="L219" s="399"/>
    </row>
    <row r="220" spans="9:12">
      <c r="I220" s="399"/>
      <c r="J220" s="399"/>
      <c r="K220" s="399"/>
      <c r="L220" s="399"/>
    </row>
    <row r="221" spans="9:12">
      <c r="I221" s="399"/>
      <c r="J221" s="399"/>
      <c r="K221" s="399"/>
      <c r="L221" s="399"/>
    </row>
    <row r="222" spans="9:12">
      <c r="I222" s="399"/>
      <c r="J222" s="399"/>
      <c r="K222" s="399"/>
      <c r="L222" s="399"/>
    </row>
    <row r="223" spans="9:12">
      <c r="I223" s="399"/>
      <c r="J223" s="399"/>
      <c r="K223" s="399"/>
      <c r="L223" s="399"/>
    </row>
    <row r="224" spans="9:12">
      <c r="I224" s="399"/>
      <c r="J224" s="399"/>
      <c r="K224" s="399"/>
      <c r="L224" s="399"/>
    </row>
    <row r="225" spans="9:12">
      <c r="I225" s="399"/>
      <c r="J225" s="399"/>
      <c r="K225" s="399"/>
      <c r="L225" s="399"/>
    </row>
    <row r="226" spans="9:12">
      <c r="I226" s="399"/>
      <c r="J226" s="399"/>
      <c r="K226" s="399"/>
      <c r="L226" s="399"/>
    </row>
    <row r="227" spans="9:12">
      <c r="I227" s="399"/>
      <c r="J227" s="399"/>
      <c r="K227" s="399"/>
      <c r="L227" s="399"/>
    </row>
    <row r="228" spans="9:12">
      <c r="I228" s="399"/>
      <c r="J228" s="399"/>
      <c r="K228" s="399"/>
      <c r="L228" s="399"/>
    </row>
    <row r="229" spans="9:12">
      <c r="I229" s="399"/>
      <c r="J229" s="399"/>
      <c r="K229" s="399"/>
      <c r="L229" s="399"/>
    </row>
    <row r="230" spans="9:12">
      <c r="I230" s="399"/>
      <c r="J230" s="399"/>
      <c r="K230" s="399"/>
      <c r="L230" s="399"/>
    </row>
    <row r="231" spans="9:12">
      <c r="I231" s="399"/>
      <c r="J231" s="399"/>
      <c r="K231" s="399"/>
      <c r="L231" s="399"/>
    </row>
    <row r="232" spans="9:12">
      <c r="I232" s="399"/>
      <c r="J232" s="399"/>
      <c r="K232" s="399"/>
      <c r="L232" s="399"/>
    </row>
    <row r="233" spans="9:12">
      <c r="I233" s="399"/>
      <c r="J233" s="399"/>
      <c r="K233" s="399"/>
      <c r="L233" s="399"/>
    </row>
    <row r="234" spans="9:12">
      <c r="I234" s="399"/>
      <c r="J234" s="399"/>
      <c r="K234" s="399"/>
      <c r="L234" s="399"/>
    </row>
    <row r="235" spans="9:12">
      <c r="I235" s="399"/>
      <c r="J235" s="399"/>
      <c r="K235" s="399"/>
      <c r="L235" s="399"/>
    </row>
    <row r="236" spans="9:12">
      <c r="I236" s="399"/>
      <c r="J236" s="399"/>
      <c r="K236" s="399"/>
      <c r="L236" s="399"/>
    </row>
    <row r="237" spans="9:12">
      <c r="I237" s="399"/>
      <c r="J237" s="399"/>
      <c r="K237" s="399"/>
      <c r="L237" s="399"/>
    </row>
    <row r="238" spans="9:12">
      <c r="I238" s="399"/>
      <c r="J238" s="399"/>
      <c r="K238" s="399"/>
      <c r="L238" s="399"/>
    </row>
    <row r="239" spans="9:12">
      <c r="I239" s="399"/>
      <c r="J239" s="399"/>
      <c r="K239" s="399"/>
      <c r="L239" s="399"/>
    </row>
    <row r="240" spans="9:12">
      <c r="I240" s="399"/>
      <c r="J240" s="399"/>
      <c r="K240" s="399"/>
      <c r="L240" s="399"/>
    </row>
    <row r="241" spans="9:12">
      <c r="I241" s="399"/>
      <c r="J241" s="399"/>
      <c r="K241" s="399"/>
      <c r="L241" s="399"/>
    </row>
    <row r="242" spans="9:12">
      <c r="I242" s="399"/>
      <c r="J242" s="399"/>
      <c r="K242" s="399"/>
      <c r="L242" s="399"/>
    </row>
    <row r="243" spans="9:12">
      <c r="I243" s="399"/>
      <c r="J243" s="399"/>
      <c r="K243" s="399"/>
      <c r="L243" s="399"/>
    </row>
    <row r="244" spans="9:12">
      <c r="I244" s="399"/>
      <c r="J244" s="399"/>
      <c r="K244" s="399"/>
      <c r="L244" s="399"/>
    </row>
    <row r="245" spans="9:12">
      <c r="I245" s="399"/>
      <c r="J245" s="399"/>
      <c r="K245" s="399"/>
      <c r="L245" s="399"/>
    </row>
    <row r="246" spans="9:12">
      <c r="I246" s="399"/>
      <c r="J246" s="399"/>
      <c r="K246" s="399"/>
      <c r="L246" s="399"/>
    </row>
    <row r="247" spans="9:12">
      <c r="I247" s="399"/>
      <c r="J247" s="399"/>
      <c r="K247" s="399"/>
      <c r="L247" s="399"/>
    </row>
    <row r="248" spans="9:12">
      <c r="I248" s="399"/>
      <c r="J248" s="399"/>
      <c r="K248" s="399"/>
      <c r="L248" s="399"/>
    </row>
    <row r="249" spans="9:12">
      <c r="I249" s="399"/>
      <c r="J249" s="399"/>
      <c r="K249" s="399"/>
      <c r="L249" s="399"/>
    </row>
    <row r="250" spans="9:12">
      <c r="I250" s="399"/>
      <c r="J250" s="399"/>
      <c r="K250" s="399"/>
      <c r="L250" s="399"/>
    </row>
    <row r="251" spans="9:12">
      <c r="I251" s="399"/>
      <c r="J251" s="399"/>
      <c r="K251" s="399"/>
      <c r="L251" s="399"/>
    </row>
    <row r="252" spans="9:12">
      <c r="I252" s="399"/>
      <c r="J252" s="399"/>
      <c r="K252" s="399"/>
      <c r="L252" s="399"/>
    </row>
    <row r="253" spans="9:12">
      <c r="I253" s="399"/>
      <c r="J253" s="399"/>
      <c r="K253" s="399"/>
      <c r="L253" s="399"/>
    </row>
    <row r="254" spans="9:12">
      <c r="I254" s="399"/>
      <c r="J254" s="399"/>
      <c r="K254" s="399"/>
      <c r="L254" s="399"/>
    </row>
    <row r="255" spans="9:12">
      <c r="I255" s="399"/>
      <c r="J255" s="399"/>
      <c r="K255" s="399"/>
      <c r="L255" s="399"/>
    </row>
    <row r="256" spans="9:12">
      <c r="I256" s="399"/>
      <c r="J256" s="399"/>
      <c r="K256" s="399"/>
      <c r="L256" s="399"/>
    </row>
    <row r="257" spans="9:12">
      <c r="I257" s="399"/>
      <c r="J257" s="399"/>
      <c r="K257" s="399"/>
      <c r="L257" s="399"/>
    </row>
    <row r="258" spans="9:12">
      <c r="I258" s="399"/>
      <c r="J258" s="399"/>
      <c r="K258" s="399"/>
      <c r="L258" s="399"/>
    </row>
    <row r="259" spans="9:12">
      <c r="I259" s="399"/>
      <c r="J259" s="399"/>
      <c r="K259" s="399"/>
      <c r="L259" s="399"/>
    </row>
    <row r="260" spans="9:12">
      <c r="I260" s="399"/>
      <c r="J260" s="399"/>
      <c r="K260" s="399"/>
      <c r="L260" s="399"/>
    </row>
    <row r="261" spans="9:12">
      <c r="I261" s="399"/>
      <c r="J261" s="399"/>
      <c r="K261" s="399"/>
      <c r="L261" s="399"/>
    </row>
    <row r="262" spans="9:12">
      <c r="I262" s="399"/>
      <c r="J262" s="399"/>
      <c r="K262" s="399"/>
      <c r="L262" s="399"/>
    </row>
    <row r="263" spans="9:12">
      <c r="I263" s="399"/>
      <c r="J263" s="399"/>
      <c r="K263" s="399"/>
      <c r="L263" s="399"/>
    </row>
    <row r="264" spans="9:12">
      <c r="I264" s="399"/>
      <c r="J264" s="399"/>
      <c r="K264" s="399"/>
      <c r="L264" s="399"/>
    </row>
    <row r="265" spans="9:12">
      <c r="I265" s="399"/>
      <c r="J265" s="399"/>
      <c r="K265" s="399"/>
      <c r="L265" s="399"/>
    </row>
    <row r="266" spans="9:12">
      <c r="I266" s="399"/>
      <c r="J266" s="399"/>
      <c r="K266" s="399"/>
      <c r="L266" s="399"/>
    </row>
    <row r="267" spans="9:12">
      <c r="I267" s="399"/>
      <c r="J267" s="399"/>
      <c r="K267" s="399"/>
      <c r="L267" s="399"/>
    </row>
    <row r="268" spans="9:12">
      <c r="I268" s="399"/>
      <c r="J268" s="399"/>
      <c r="K268" s="399"/>
      <c r="L268" s="399"/>
    </row>
    <row r="269" spans="9:12">
      <c r="I269" s="399"/>
      <c r="J269" s="399"/>
      <c r="K269" s="399"/>
      <c r="L269" s="399"/>
    </row>
    <row r="270" spans="9:12">
      <c r="I270" s="399"/>
      <c r="J270" s="399"/>
      <c r="K270" s="399"/>
      <c r="L270" s="399"/>
    </row>
    <row r="271" spans="9:12">
      <c r="I271" s="399"/>
      <c r="J271" s="399"/>
      <c r="K271" s="399"/>
      <c r="L271" s="399"/>
    </row>
  </sheetData>
  <mergeCells count="186">
    <mergeCell ref="Q28:S28"/>
    <mergeCell ref="V28:AG28"/>
    <mergeCell ref="AN28:AO28"/>
    <mergeCell ref="AQ28:AV28"/>
    <mergeCell ref="AY28:CB28"/>
    <mergeCell ref="G32:M32"/>
    <mergeCell ref="O32:P32"/>
    <mergeCell ref="BJ32:CB32"/>
    <mergeCell ref="Q34:S34"/>
    <mergeCell ref="V34:AG34"/>
    <mergeCell ref="AN34:AO34"/>
    <mergeCell ref="AQ34:AV34"/>
    <mergeCell ref="AY34:CB34"/>
    <mergeCell ref="G35:M35"/>
    <mergeCell ref="O35:P35"/>
    <mergeCell ref="BJ35:CB35"/>
    <mergeCell ref="Q22:S22"/>
    <mergeCell ref="V22:AG22"/>
    <mergeCell ref="AN22:AO22"/>
    <mergeCell ref="AQ22:AV22"/>
    <mergeCell ref="AY22:CB22"/>
    <mergeCell ref="G23:M23"/>
    <mergeCell ref="O23:P23"/>
    <mergeCell ref="BJ23:CB23"/>
    <mergeCell ref="Q31:S31"/>
    <mergeCell ref="V31:AG31"/>
    <mergeCell ref="AN31:AO31"/>
    <mergeCell ref="AQ31:AV31"/>
    <mergeCell ref="AY31:CB31"/>
    <mergeCell ref="Q25:S25"/>
    <mergeCell ref="V25:AG25"/>
    <mergeCell ref="AN25:AO25"/>
    <mergeCell ref="AQ25:AV25"/>
    <mergeCell ref="AY25:CB25"/>
    <mergeCell ref="G29:M29"/>
    <mergeCell ref="O29:P29"/>
    <mergeCell ref="BJ29:CB29"/>
    <mergeCell ref="G26:M26"/>
    <mergeCell ref="O26:P26"/>
    <mergeCell ref="BJ26:CB26"/>
    <mergeCell ref="Q19:S19"/>
    <mergeCell ref="V19:AG19"/>
    <mergeCell ref="AN19:AO19"/>
    <mergeCell ref="AQ19:AV19"/>
    <mergeCell ref="AY19:CB19"/>
    <mergeCell ref="G20:M20"/>
    <mergeCell ref="O20:P20"/>
    <mergeCell ref="BJ20:CB20"/>
    <mergeCell ref="Q16:S16"/>
    <mergeCell ref="V16:AG16"/>
    <mergeCell ref="AN16:AO16"/>
    <mergeCell ref="AQ16:AV16"/>
    <mergeCell ref="AY16:CB16"/>
    <mergeCell ref="G17:M17"/>
    <mergeCell ref="O17:P17"/>
    <mergeCell ref="BJ17:CB17"/>
    <mergeCell ref="C14:D14"/>
    <mergeCell ref="G14:M14"/>
    <mergeCell ref="O14:P14"/>
    <mergeCell ref="A1:CB1"/>
    <mergeCell ref="B2:CB2"/>
    <mergeCell ref="B3:CB3"/>
    <mergeCell ref="A4:CB4"/>
    <mergeCell ref="A5:C5"/>
    <mergeCell ref="D5:CB5"/>
    <mergeCell ref="BK12:BM12"/>
    <mergeCell ref="A6:CB6"/>
    <mergeCell ref="A7:A11"/>
    <mergeCell ref="B7:B11"/>
    <mergeCell ref="C7:D11"/>
    <mergeCell ref="E7:H7"/>
    <mergeCell ref="I7:AM7"/>
    <mergeCell ref="AN7:AX7"/>
    <mergeCell ref="AY7:AZ7"/>
    <mergeCell ref="BA7:BN7"/>
    <mergeCell ref="BO7:BV7"/>
    <mergeCell ref="BW7:CB7"/>
    <mergeCell ref="I8:J8"/>
    <mergeCell ref="K8:M10"/>
    <mergeCell ref="N8:AM8"/>
    <mergeCell ref="AU8:AV8"/>
    <mergeCell ref="AW8:AX8"/>
    <mergeCell ref="AY8:AZ8"/>
    <mergeCell ref="BG8:BI8"/>
    <mergeCell ref="BJ8:BJ9"/>
    <mergeCell ref="BO8:BP8"/>
    <mergeCell ref="BQ8:BV8"/>
    <mergeCell ref="BY8:BY11"/>
    <mergeCell ref="BZ8:BZ11"/>
    <mergeCell ref="CA8:CA11"/>
    <mergeCell ref="CB8:CB11"/>
    <mergeCell ref="BJ10:BJ11"/>
    <mergeCell ref="BO9:BP9"/>
    <mergeCell ref="BQ9:BV9"/>
    <mergeCell ref="BW9:BW11"/>
    <mergeCell ref="BX9:BX11"/>
    <mergeCell ref="AN9:AO9"/>
    <mergeCell ref="BN10:BN11"/>
    <mergeCell ref="BO10:BO11"/>
    <mergeCell ref="BP10:BP11"/>
    <mergeCell ref="BQ10:BT10"/>
    <mergeCell ref="AY10:AY11"/>
    <mergeCell ref="AZ10:AZ11"/>
    <mergeCell ref="BG10:BG11"/>
    <mergeCell ref="BH10:BI10"/>
    <mergeCell ref="AN10:AN11"/>
    <mergeCell ref="AO10:AO11"/>
    <mergeCell ref="AR10:AR11"/>
    <mergeCell ref="Z12:AG12"/>
    <mergeCell ref="Q13:S13"/>
    <mergeCell ref="V13:AG13"/>
    <mergeCell ref="AN13:AO13"/>
    <mergeCell ref="BJ14:CB14"/>
    <mergeCell ref="AP9:AX9"/>
    <mergeCell ref="AY9:AZ9"/>
    <mergeCell ref="BD9:BE9"/>
    <mergeCell ref="BG9:BI9"/>
    <mergeCell ref="BK9:BN9"/>
    <mergeCell ref="BK10:BK11"/>
    <mergeCell ref="AS10:AS11"/>
    <mergeCell ref="AT10:AT11"/>
    <mergeCell ref="AU10:AU11"/>
    <mergeCell ref="AV10:AV11"/>
    <mergeCell ref="AW10:AW11"/>
    <mergeCell ref="AX10:AX11"/>
    <mergeCell ref="BU10:BV10"/>
    <mergeCell ref="AQ13:AV13"/>
    <mergeCell ref="AY13:CB13"/>
    <mergeCell ref="BL10:BL11"/>
    <mergeCell ref="BM10:BM11"/>
    <mergeCell ref="AP10:AP11"/>
    <mergeCell ref="AQ10:AQ11"/>
    <mergeCell ref="E9:E11"/>
    <mergeCell ref="F9:F11"/>
    <mergeCell ref="G9:H9"/>
    <mergeCell ref="I9:J10"/>
    <mergeCell ref="N9:AM9"/>
    <mergeCell ref="G10:G11"/>
    <mergeCell ref="H10:H11"/>
    <mergeCell ref="N10:N11"/>
    <mergeCell ref="O10:O11"/>
    <mergeCell ref="P10:P11"/>
    <mergeCell ref="Q10:AI10"/>
    <mergeCell ref="AJ10:AM10"/>
    <mergeCell ref="B55:I55"/>
    <mergeCell ref="B56:C56"/>
    <mergeCell ref="B57:C57"/>
    <mergeCell ref="B48:J48"/>
    <mergeCell ref="B49:J49"/>
    <mergeCell ref="B51:I51"/>
    <mergeCell ref="B67:H67"/>
    <mergeCell ref="B68:I68"/>
    <mergeCell ref="B69:I69"/>
    <mergeCell ref="B58:C58"/>
    <mergeCell ref="B59:I59"/>
    <mergeCell ref="B60:D60"/>
    <mergeCell ref="B61:I61"/>
    <mergeCell ref="B62:I62"/>
    <mergeCell ref="B63:D63"/>
    <mergeCell ref="B52:I52"/>
    <mergeCell ref="B53:I53"/>
    <mergeCell ref="B54:J54"/>
    <mergeCell ref="EE13:EG13"/>
    <mergeCell ref="EJ13:EN13"/>
    <mergeCell ref="DV14:EA14"/>
    <mergeCell ref="EC14:ED14"/>
    <mergeCell ref="B83:I83"/>
    <mergeCell ref="B84:J84"/>
    <mergeCell ref="B85:J85"/>
    <mergeCell ref="B86:J86"/>
    <mergeCell ref="CC9:CC11"/>
    <mergeCell ref="B76:I76"/>
    <mergeCell ref="B77:I77"/>
    <mergeCell ref="B79:I79"/>
    <mergeCell ref="B80:I80"/>
    <mergeCell ref="B81:I81"/>
    <mergeCell ref="B82:I82"/>
    <mergeCell ref="B70:I70"/>
    <mergeCell ref="B71:H71"/>
    <mergeCell ref="B72:I72"/>
    <mergeCell ref="B73:H73"/>
    <mergeCell ref="B74:I74"/>
    <mergeCell ref="B75:J75"/>
    <mergeCell ref="B64:I64"/>
    <mergeCell ref="B65:I65"/>
    <mergeCell ref="B66:H66"/>
  </mergeCells>
  <phoneticPr fontId="136" type="noConversion"/>
  <hyperlinks>
    <hyperlink ref="CD12" r:id="rId1" display="Cherolet spart 1" xr:uid="{00000000-0004-0000-0400-000000000000}"/>
    <hyperlink ref="CD13" r:id="rId2" xr:uid="{00000000-0004-0000-0400-000001000000}"/>
    <hyperlink ref="CD14" r:id="rId3" xr:uid="{00000000-0004-0000-0400-000002000000}"/>
    <hyperlink ref="CD15" r:id="rId4" xr:uid="{00000000-0004-0000-0400-000003000000}"/>
    <hyperlink ref="CD20" r:id="rId5" display="https://hanoi-ford.com/wp-content/uploads/2023/01/Ford-Territory-2022.pdf?fbclid=IwAR3oVp_uoSTPpo_OfbE0Py_ru76hV6IY3s050StjEPAOqgIvJqM8w_ZeSOU" xr:uid="{AC985533-D9FC-4966-8F17-4505181D2E83}"/>
    <hyperlink ref="CE20" r:id="rId6" xr:uid="{2FCC2B49-D4E0-401B-B0DA-3E5B4B76B004}"/>
    <hyperlink ref="CD21" r:id="rId7" display="http://xcgsxlr.vr.org.vn/vaq/Xecogioi_sxlr/FoundDetail_tso_oto.asp?sid=3035635" xr:uid="{D0A82DA1-846F-4640-A3C7-37C01DEBDEB7}"/>
    <hyperlink ref="CD19" r:id="rId8" location="gsc.tab=0" display="https://www.automobile-catalog.com/car/2014/1598180/ford_territory_tx_tdci_awd.html - gsc.tab=0" xr:uid="{3A5225E5-3BFC-42F5-BF47-D50975E855C1}"/>
    <hyperlink ref="CE21" r:id="rId9" location=":~:text=Cargo%20Volume%20448%20L%20Fuel,Tank%20Capacity%20%28litres%29%2060%20L" display="https://www.zigwheels.ph/new-cars/ford/territory/specifications - :~:text=Cargo%20Volume%20448%20L%20Fuel,Tank%20Capacity%20%28litres%29%2060%20L" xr:uid="{AD8FDBD3-1786-49BE-9EBA-4BE8B1898116}"/>
    <hyperlink ref="CD16" r:id="rId10" display="https://www.car.info/en-se/bmw/x3/x3-g01-11180714/specs" xr:uid="{1AC004A9-A25D-4F0B-AC3F-A9568CB5E20A}"/>
    <hyperlink ref="CD17" r:id="rId11" xr:uid="{5880D92F-DB4C-4C41-AF78-4864662A5BA8}"/>
    <hyperlink ref="CD18" r:id="rId12" display="http://xcgsxlr.vr.org.vn/vaq/Xecogioi_sxlr/FoundDetail_tso_oto.asp?sid=3030434&amp;zarsrc=31&amp;utm_source=zalo&amp;utm_medium=zalo&amp;utm_campaign=zalo" xr:uid="{50F76ABC-5DB1-4630-AD1F-26720C084CF2}"/>
    <hyperlink ref="CD31" r:id="rId13" xr:uid="{9325DE19-A301-4908-BBBA-E108C7CB0EEA}"/>
    <hyperlink ref="CE31" r:id="rId14" xr:uid="{9D7FC496-D458-4B39-B710-4C4404E73B67}"/>
    <hyperlink ref="CD32" r:id="rId15" xr:uid="{A3BCEB93-878A-4698-8FBF-29615E3AFCB6}"/>
    <hyperlink ref="CE32" r:id="rId16" xr:uid="{01A0ACAD-77B2-40FC-AA32-C906D9815B8A}"/>
    <hyperlink ref="CD33" r:id="rId17" location="gsc.tab=0" xr:uid="{A9EC1C65-7CCE-49B5-8E8F-329958C6A773}"/>
    <hyperlink ref="CE34" r:id="rId18" tooltip="https://www.hyundai.news/eu/articles/press-releases/all-new-hyundai-kona-hybrid-technical-specifications.html" xr:uid="{4DF01286-962B-4A72-995E-DEAC2742A5DC}"/>
    <hyperlink ref="CD34" r:id="rId19" xr:uid="{EDFFFBD5-D61C-4411-992A-61F5F8B105E5}"/>
    <hyperlink ref="CG34" r:id="rId20" xr:uid="{E4711653-9D13-4630-90D7-7493B3A1596F}"/>
    <hyperlink ref="CD24" r:id="rId21" location=":~:text=Mazda%203%20Th%C3%B4ng%20S%E1%BB%91%20L%E1%BB%91p%20K%C3%ADch%20th%C6%B0%E1%BB%9Bc%20l%E1%BB%91p,v%E1%BB%8F%20xe%20Mazda%203%20l%C3%A0%2016%20inch%2C18%20inch" xr:uid="{95E82FE9-38BE-4111-9040-A5AFBE5036CB}"/>
    <hyperlink ref="CD22" r:id="rId22" xr:uid="{26A79BA4-9B0F-4FE4-B900-143D506AF3EB}"/>
    <hyperlink ref="CE22" r:id="rId23" xr:uid="{1F20A00A-E730-4031-B237-1946212B3CBE}"/>
    <hyperlink ref="CF22" r:id="rId24" xr:uid="{E7A40F39-E316-4314-A008-02E1062411B5}"/>
    <hyperlink ref="CH22" r:id="rId25" xr:uid="{C9D29ECC-1F18-4326-A6DF-07640DE57D9E}"/>
    <hyperlink ref="CD25" r:id="rId26" xr:uid="{917207FD-7846-4C22-A31E-E85563B5C785}"/>
    <hyperlink ref="CE25" r:id="rId27" xr:uid="{FFB2F80E-414C-45A6-B85A-0440AAE847EF}"/>
    <hyperlink ref="CF25" r:id="rId28" xr:uid="{EF8AAD57-A8A4-4AE6-AC15-1368D817F9B8}"/>
    <hyperlink ref="CG25" r:id="rId29" xr:uid="{0901D24B-6C35-4790-A445-8AC3C69AF89C}"/>
    <hyperlink ref="CD28" r:id="rId30" location="gsc.tab=0" xr:uid="{895E5E63-65F0-421C-B90C-B2FEC7B50A13}"/>
    <hyperlink ref="CE28" r:id="rId31" xr:uid="{F67AF180-8BDF-4783-8697-E47745ED3CF2}"/>
    <hyperlink ref="CF28" r:id="rId32" xr:uid="{A20FF88A-C4AE-4BC4-88DC-9DE4002C53FC}"/>
    <hyperlink ref="CD29" r:id="rId33" xr:uid="{D7E5CFFE-0DA3-4D05-909D-53869F4FBB40}"/>
    <hyperlink ref="CE29" r:id="rId34" xr:uid="{B9AFED96-7068-41BD-AC4D-5344ABA04A7B}"/>
    <hyperlink ref="CF29" r:id="rId35" xr:uid="{F6AC6DD9-FE4C-4151-B5D2-4532B8A65F56}"/>
  </hyperlinks>
  <pageMargins left="0.7" right="0.7" top="0.75" bottom="0.75" header="0.3" footer="0.3"/>
  <pageSetup orientation="portrait" r:id="rId3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T581"/>
  <sheetViews>
    <sheetView zoomScaleNormal="100" workbookViewId="0">
      <selection activeCell="B22" sqref="B22"/>
    </sheetView>
  </sheetViews>
  <sheetFormatPr defaultColWidth="8.8984375" defaultRowHeight="16.8"/>
  <cols>
    <col min="1" max="1" width="9.59765625" style="246" bestFit="1" customWidth="1"/>
    <col min="2" max="2" width="56.296875" style="245" customWidth="1"/>
    <col min="3" max="3" width="25" style="278" customWidth="1"/>
    <col min="4" max="4" width="29.19921875" style="268" bestFit="1" customWidth="1"/>
    <col min="5" max="5" width="18.296875" style="274" customWidth="1"/>
    <col min="6" max="6" width="14.69921875" style="268" customWidth="1"/>
    <col min="7" max="7" width="7.796875" style="268" customWidth="1"/>
    <col min="8" max="8" width="18.19921875" style="268" customWidth="1"/>
    <col min="9" max="9" width="10.3984375" style="268" bestFit="1" customWidth="1"/>
    <col min="10" max="16" width="8.8984375" style="268"/>
    <col min="17" max="17" width="14.796875" style="272" bestFit="1" customWidth="1"/>
    <col min="18" max="16384" width="8.8984375" style="268"/>
  </cols>
  <sheetData>
    <row r="2" spans="1:17" s="247" customFormat="1">
      <c r="A2" s="246" t="s">
        <v>1099</v>
      </c>
      <c r="B2" s="246" t="s">
        <v>1468</v>
      </c>
      <c r="C2" s="277"/>
      <c r="E2" s="253"/>
      <c r="Q2" s="314"/>
    </row>
    <row r="3" spans="1:17">
      <c r="A3" s="246" t="s">
        <v>551</v>
      </c>
      <c r="B3" s="245" t="s">
        <v>1466</v>
      </c>
      <c r="C3" s="278" t="s">
        <v>1460</v>
      </c>
      <c r="D3" s="272" t="s">
        <v>1483</v>
      </c>
      <c r="F3" s="245"/>
      <c r="G3" s="245"/>
      <c r="H3" s="268" t="s">
        <v>7</v>
      </c>
    </row>
    <row r="4" spans="1:17" ht="20.399999999999999">
      <c r="A4" s="246" t="s">
        <v>553</v>
      </c>
      <c r="B4" s="245" t="s">
        <v>1465</v>
      </c>
      <c r="C4" s="278" t="s">
        <v>1487</v>
      </c>
      <c r="D4" s="272" t="s">
        <v>1483</v>
      </c>
      <c r="F4" s="245"/>
      <c r="G4" s="245"/>
      <c r="H4" s="268" t="s">
        <v>1461</v>
      </c>
    </row>
    <row r="5" spans="1:17">
      <c r="A5" s="246" t="s">
        <v>555</v>
      </c>
      <c r="B5" s="245" t="s">
        <v>1464</v>
      </c>
      <c r="F5" s="245"/>
      <c r="G5" s="245"/>
    </row>
    <row r="6" spans="1:17" ht="20.399999999999999">
      <c r="B6" s="245" t="s">
        <v>1462</v>
      </c>
      <c r="C6" s="278" t="s">
        <v>1488</v>
      </c>
      <c r="D6" s="272" t="s">
        <v>1483</v>
      </c>
      <c r="F6" s="245"/>
      <c r="G6" s="245"/>
      <c r="H6" s="268" t="s">
        <v>80</v>
      </c>
    </row>
    <row r="7" spans="1:17" ht="20.399999999999999">
      <c r="B7" s="245" t="s">
        <v>1467</v>
      </c>
      <c r="D7" s="272" t="s">
        <v>1483</v>
      </c>
      <c r="F7" s="245"/>
      <c r="G7" s="245"/>
    </row>
    <row r="8" spans="1:17">
      <c r="A8" s="246" t="s">
        <v>1105</v>
      </c>
      <c r="B8" s="269" t="s">
        <v>1470</v>
      </c>
      <c r="C8" s="279"/>
    </row>
    <row r="9" spans="1:17">
      <c r="A9" s="292" t="s">
        <v>1471</v>
      </c>
      <c r="B9" s="248" t="s">
        <v>1472</v>
      </c>
      <c r="C9" s="279"/>
    </row>
    <row r="10" spans="1:17">
      <c r="B10" s="270" t="s">
        <v>1496</v>
      </c>
      <c r="C10" s="279"/>
    </row>
    <row r="11" spans="1:17">
      <c r="B11" s="273" t="s">
        <v>1495</v>
      </c>
      <c r="C11" s="279"/>
      <c r="D11" s="272" t="s">
        <v>1483</v>
      </c>
    </row>
    <row r="12" spans="1:17">
      <c r="A12" s="292" t="s">
        <v>1474</v>
      </c>
      <c r="B12" s="248" t="s">
        <v>1473</v>
      </c>
      <c r="C12" s="279"/>
      <c r="D12" s="272"/>
    </row>
    <row r="13" spans="1:17" ht="19.2">
      <c r="A13" s="246" t="s">
        <v>551</v>
      </c>
      <c r="B13" s="269" t="s">
        <v>1475</v>
      </c>
      <c r="C13" s="279"/>
      <c r="D13" s="272"/>
    </row>
    <row r="14" spans="1:17">
      <c r="B14" s="270" t="s">
        <v>1497</v>
      </c>
      <c r="C14" s="279"/>
      <c r="D14" s="274" t="str">
        <f>$D$11</f>
        <v>xxx</v>
      </c>
    </row>
    <row r="15" spans="1:17" ht="37.200000000000003">
      <c r="B15" s="270" t="s">
        <v>1498</v>
      </c>
      <c r="C15" s="280" t="s">
        <v>1489</v>
      </c>
      <c r="D15" s="252" t="s">
        <v>1486</v>
      </c>
      <c r="E15" s="256"/>
      <c r="H15" s="268" t="s">
        <v>9</v>
      </c>
    </row>
    <row r="16" spans="1:17" ht="20.399999999999999">
      <c r="B16" s="270" t="s">
        <v>1505</v>
      </c>
      <c r="C16" s="280" t="s">
        <v>1490</v>
      </c>
      <c r="D16" s="252" t="s">
        <v>1483</v>
      </c>
      <c r="E16" s="256" t="s">
        <v>1701</v>
      </c>
      <c r="F16" s="268" t="str">
        <f>$D$15</f>
        <v>(xxxx ÷ xxxx)</v>
      </c>
      <c r="H16" s="268" t="s">
        <v>9</v>
      </c>
      <c r="I16" s="243">
        <v>-2.1</v>
      </c>
    </row>
    <row r="17" spans="1:17" ht="20.399999999999999">
      <c r="B17" s="245" t="s">
        <v>1499</v>
      </c>
      <c r="C17" s="280"/>
      <c r="D17" s="243"/>
      <c r="E17" s="256"/>
    </row>
    <row r="18" spans="1:17" ht="20.399999999999999">
      <c r="B18" s="270" t="s">
        <v>1469</v>
      </c>
      <c r="C18" s="280"/>
      <c r="I18" s="243">
        <v>-2.2000000000000002</v>
      </c>
    </row>
    <row r="19" spans="1:17">
      <c r="B19" s="270" t="s">
        <v>1476</v>
      </c>
      <c r="C19" s="279"/>
      <c r="D19" s="243"/>
      <c r="E19" s="256"/>
    </row>
    <row r="20" spans="1:17" ht="20.399999999999999">
      <c r="B20" s="270" t="s">
        <v>1477</v>
      </c>
      <c r="C20" s="279"/>
      <c r="D20" s="243"/>
      <c r="E20" s="256"/>
    </row>
    <row r="21" spans="1:17" ht="20.399999999999999">
      <c r="B21" s="270" t="s">
        <v>1478</v>
      </c>
      <c r="C21" s="279"/>
      <c r="D21" s="243"/>
      <c r="E21" s="256"/>
    </row>
    <row r="22" spans="1:17" ht="37.200000000000003">
      <c r="B22" s="270" t="s">
        <v>1576</v>
      </c>
      <c r="C22" s="280" t="s">
        <v>1491</v>
      </c>
      <c r="D22" s="252" t="s">
        <v>1486</v>
      </c>
      <c r="E22" s="256" t="s">
        <v>1485</v>
      </c>
      <c r="I22" s="243" t="s">
        <v>1480</v>
      </c>
    </row>
    <row r="23" spans="1:17" ht="20.399999999999999">
      <c r="B23" s="270" t="s">
        <v>1500</v>
      </c>
      <c r="C23" s="280" t="s">
        <v>1482</v>
      </c>
      <c r="D23" s="252" t="s">
        <v>1483</v>
      </c>
      <c r="E23" s="256"/>
      <c r="H23" s="268" t="s">
        <v>9</v>
      </c>
      <c r="I23" s="243" t="s">
        <v>1479</v>
      </c>
    </row>
    <row r="24" spans="1:17" ht="20.399999999999999">
      <c r="B24" s="270" t="s">
        <v>1502</v>
      </c>
      <c r="C24" s="279"/>
      <c r="D24" s="243"/>
      <c r="E24" s="256"/>
    </row>
    <row r="25" spans="1:17" ht="20.399999999999999">
      <c r="B25" s="270" t="s">
        <v>1481</v>
      </c>
      <c r="C25" s="280"/>
      <c r="F25" s="258"/>
      <c r="G25" s="258"/>
      <c r="H25" s="266"/>
      <c r="I25" s="243">
        <v>-2.5</v>
      </c>
    </row>
    <row r="26" spans="1:17" s="245" customFormat="1" ht="20.399999999999999">
      <c r="A26" s="246"/>
      <c r="B26" s="244" t="s">
        <v>1501</v>
      </c>
      <c r="C26" s="280" t="s">
        <v>1492</v>
      </c>
      <c r="D26" s="243" t="e">
        <f>($D$23/$D$16)*100</f>
        <v>#VALUE!</v>
      </c>
      <c r="E26" s="256" t="s">
        <v>1507</v>
      </c>
      <c r="F26" s="256" t="str">
        <f>($D$22)</f>
        <v>(xxxx ÷ xxxx)</v>
      </c>
      <c r="G26" s="256" t="s">
        <v>1485</v>
      </c>
      <c r="H26" s="252"/>
      <c r="I26" s="268"/>
      <c r="Q26" s="315"/>
    </row>
    <row r="27" spans="1:17" s="245" customFormat="1">
      <c r="A27" s="246"/>
      <c r="B27" s="244" t="s">
        <v>1503</v>
      </c>
      <c r="C27" s="280"/>
      <c r="D27" s="243"/>
      <c r="E27" s="256"/>
      <c r="F27" s="256"/>
      <c r="G27" s="256"/>
      <c r="H27" s="252"/>
      <c r="I27" s="268"/>
      <c r="Q27" s="315"/>
    </row>
    <row r="28" spans="1:17" s="245" customFormat="1" ht="20.399999999999999">
      <c r="A28" s="246"/>
      <c r="B28" s="270" t="s">
        <v>1504</v>
      </c>
      <c r="C28" s="280"/>
      <c r="D28" s="243"/>
      <c r="E28" s="256"/>
      <c r="F28" s="256"/>
      <c r="G28" s="256"/>
      <c r="H28" s="252"/>
      <c r="I28" s="268">
        <v>2.6</v>
      </c>
      <c r="Q28" s="315"/>
    </row>
    <row r="29" spans="1:17" s="272" customFormat="1" ht="20.399999999999999">
      <c r="A29" s="291"/>
      <c r="B29" s="244" t="s">
        <v>1506</v>
      </c>
      <c r="C29" s="280" t="s">
        <v>1493</v>
      </c>
      <c r="D29" s="252" t="e">
        <f>$D$16-$D$23</f>
        <v>#VALUE!</v>
      </c>
      <c r="E29" s="256"/>
      <c r="F29" s="255"/>
      <c r="G29" s="255"/>
      <c r="H29" s="256" t="s">
        <v>9</v>
      </c>
      <c r="I29" s="274">
        <v>2.7</v>
      </c>
    </row>
    <row r="30" spans="1:17" ht="20.399999999999999">
      <c r="B30" s="270" t="s">
        <v>1508</v>
      </c>
      <c r="C30" s="280"/>
      <c r="D30" s="243"/>
      <c r="E30" s="256"/>
      <c r="F30" s="258"/>
      <c r="G30" s="258"/>
      <c r="H30" s="266"/>
    </row>
    <row r="31" spans="1:17" ht="20.399999999999999">
      <c r="B31" s="270" t="s">
        <v>1509</v>
      </c>
      <c r="C31" s="280"/>
      <c r="D31" s="243"/>
      <c r="E31" s="256"/>
      <c r="F31" s="258"/>
      <c r="G31" s="258"/>
      <c r="H31" s="266"/>
      <c r="I31" s="268">
        <v>2.8</v>
      </c>
    </row>
    <row r="32" spans="1:17" ht="20.399999999999999">
      <c r="B32" s="270" t="s">
        <v>1577</v>
      </c>
      <c r="C32" s="279" t="s">
        <v>1494</v>
      </c>
      <c r="D32" s="268" t="e">
        <f>(($D$29)/($D$16))*100</f>
        <v>#VALUE!</v>
      </c>
      <c r="E32" s="256" t="s">
        <v>1513</v>
      </c>
      <c r="F32" s="255"/>
      <c r="G32" s="255"/>
      <c r="I32" s="268">
        <v>2.9</v>
      </c>
    </row>
    <row r="33" spans="2:9" ht="37.200000000000003">
      <c r="B33" s="270" t="s">
        <v>1572</v>
      </c>
      <c r="C33" s="280" t="s">
        <v>1484</v>
      </c>
      <c r="D33" s="252" t="s">
        <v>1486</v>
      </c>
      <c r="E33" s="256" t="s">
        <v>1485</v>
      </c>
      <c r="I33" s="243" t="s">
        <v>1511</v>
      </c>
    </row>
    <row r="34" spans="2:9" ht="20.399999999999999">
      <c r="B34" s="270" t="s">
        <v>1512</v>
      </c>
      <c r="C34" s="279" t="s">
        <v>1494</v>
      </c>
      <c r="D34" s="268" t="e">
        <f>$D$32</f>
        <v>#VALUE!</v>
      </c>
      <c r="E34" s="256" t="s">
        <v>1510</v>
      </c>
      <c r="F34" s="275" t="str">
        <f>$D$33</f>
        <v>(xxxx ÷ xxxx)</v>
      </c>
      <c r="G34" s="275" t="s">
        <v>1485</v>
      </c>
    </row>
    <row r="35" spans="2:9">
      <c r="B35" s="251" t="s">
        <v>1514</v>
      </c>
    </row>
    <row r="36" spans="2:9" ht="19.2">
      <c r="B36" s="269" t="s">
        <v>1515</v>
      </c>
      <c r="C36" s="281"/>
      <c r="D36" s="243"/>
    </row>
    <row r="37" spans="2:9" ht="20.399999999999999">
      <c r="B37" s="270" t="s">
        <v>1516</v>
      </c>
      <c r="C37" s="281"/>
      <c r="D37" s="243"/>
    </row>
    <row r="38" spans="2:9" ht="20.399999999999999">
      <c r="B38" s="270" t="s">
        <v>1520</v>
      </c>
      <c r="C38" s="282"/>
      <c r="D38" s="243"/>
      <c r="I38" s="268">
        <v>2.11</v>
      </c>
    </row>
    <row r="39" spans="2:9">
      <c r="B39" s="270" t="s">
        <v>1517</v>
      </c>
      <c r="C39" s="281"/>
      <c r="D39" s="243"/>
    </row>
    <row r="40" spans="2:9" ht="37.200000000000003">
      <c r="B40" s="245" t="s">
        <v>1521</v>
      </c>
      <c r="C40" s="282"/>
      <c r="D40" s="243"/>
    </row>
    <row r="41" spans="2:9" ht="20.399999999999999">
      <c r="B41" s="270" t="s">
        <v>1522</v>
      </c>
      <c r="C41" s="282"/>
      <c r="D41" s="243"/>
    </row>
    <row r="42" spans="2:9">
      <c r="B42" s="269" t="s">
        <v>1518</v>
      </c>
      <c r="C42" s="281"/>
      <c r="D42" s="243"/>
    </row>
    <row r="43" spans="2:9" ht="37.200000000000003">
      <c r="B43" s="270" t="s">
        <v>1519</v>
      </c>
      <c r="C43" s="281"/>
      <c r="D43" s="243"/>
    </row>
    <row r="44" spans="2:9" ht="20.399999999999999">
      <c r="B44" s="270" t="s">
        <v>1523</v>
      </c>
      <c r="C44" s="281"/>
      <c r="D44" s="243"/>
      <c r="I44" s="268">
        <v>2.12</v>
      </c>
    </row>
    <row r="45" spans="2:9">
      <c r="B45" s="270" t="s">
        <v>1438</v>
      </c>
      <c r="C45" s="281"/>
      <c r="D45" s="243"/>
    </row>
    <row r="46" spans="2:9" ht="20.399999999999999">
      <c r="B46" s="270" t="s">
        <v>1524</v>
      </c>
      <c r="C46" s="282"/>
      <c r="D46" s="243"/>
    </row>
    <row r="47" spans="2:9" ht="20.399999999999999">
      <c r="B47" s="244" t="s">
        <v>1527</v>
      </c>
      <c r="C47" s="282" t="s">
        <v>1526</v>
      </c>
      <c r="D47" s="252" t="s">
        <v>1486</v>
      </c>
      <c r="H47" s="268" t="s">
        <v>9</v>
      </c>
      <c r="I47" s="268">
        <v>2.13</v>
      </c>
    </row>
    <row r="48" spans="2:9" ht="20.399999999999999">
      <c r="B48" s="270" t="s">
        <v>1505</v>
      </c>
      <c r="C48" s="282" t="s">
        <v>1528</v>
      </c>
      <c r="D48" s="243" t="s">
        <v>1483</v>
      </c>
      <c r="E48" s="243" t="s">
        <v>1702</v>
      </c>
      <c r="F48" s="256" t="str">
        <f>$D$47</f>
        <v>(xxxx ÷ xxxx)</v>
      </c>
      <c r="H48" s="268" t="s">
        <v>9</v>
      </c>
      <c r="I48" s="268">
        <v>2.14</v>
      </c>
    </row>
    <row r="49" spans="2:9" ht="20.399999999999999">
      <c r="B49" s="270" t="s">
        <v>1525</v>
      </c>
      <c r="C49" s="282"/>
      <c r="D49" s="243"/>
      <c r="E49" s="243"/>
    </row>
    <row r="50" spans="2:9" ht="33.6">
      <c r="B50" s="270" t="s">
        <v>1530</v>
      </c>
      <c r="C50" s="282" t="s">
        <v>1529</v>
      </c>
      <c r="D50" s="252" t="s">
        <v>1486</v>
      </c>
      <c r="E50" s="243"/>
      <c r="H50" s="268" t="s">
        <v>9</v>
      </c>
      <c r="I50" s="268">
        <v>2.15</v>
      </c>
    </row>
    <row r="51" spans="2:9" ht="20.399999999999999">
      <c r="B51" s="270" t="s">
        <v>1505</v>
      </c>
      <c r="C51" s="282" t="s">
        <v>1531</v>
      </c>
      <c r="D51" s="252" t="s">
        <v>1483</v>
      </c>
      <c r="E51" s="243" t="s">
        <v>1703</v>
      </c>
      <c r="F51" s="268" t="str">
        <f>$D$50</f>
        <v>(xxxx ÷ xxxx)</v>
      </c>
      <c r="H51" s="268" t="s">
        <v>9</v>
      </c>
      <c r="I51" s="268">
        <v>2.16</v>
      </c>
    </row>
    <row r="52" spans="2:9" ht="33.6">
      <c r="B52" s="270" t="s">
        <v>1536</v>
      </c>
      <c r="C52" s="280" t="s">
        <v>1460</v>
      </c>
      <c r="D52" s="243" t="str">
        <f>$D$3</f>
        <v>xxx</v>
      </c>
      <c r="H52" s="268" t="s">
        <v>7</v>
      </c>
    </row>
    <row r="53" spans="2:9" ht="20.399999999999999">
      <c r="B53" s="270" t="s">
        <v>1532</v>
      </c>
      <c r="C53" s="282" t="s">
        <v>1533</v>
      </c>
      <c r="D53" s="243" t="e">
        <f>(($D$48)+($D$51))*($D$52)</f>
        <v>#VALUE!</v>
      </c>
      <c r="H53" s="268" t="s">
        <v>9</v>
      </c>
    </row>
    <row r="54" spans="2:9" ht="20.399999999999999">
      <c r="B54" s="270" t="s">
        <v>1535</v>
      </c>
      <c r="C54" s="282" t="s">
        <v>1463</v>
      </c>
      <c r="D54" s="243" t="str">
        <f>($D$4)</f>
        <v>xxx</v>
      </c>
      <c r="H54" s="268" t="s">
        <v>9</v>
      </c>
    </row>
    <row r="55" spans="2:9" ht="20.399999999999999">
      <c r="B55" s="270" t="s">
        <v>1573</v>
      </c>
      <c r="C55" s="282" t="s">
        <v>1534</v>
      </c>
      <c r="D55" s="243" t="e">
        <f>($D$53)+($D$54)</f>
        <v>#VALUE!</v>
      </c>
      <c r="H55" s="268" t="s">
        <v>9</v>
      </c>
      <c r="I55" s="268">
        <v>2.17</v>
      </c>
    </row>
    <row r="56" spans="2:9">
      <c r="B56" s="269" t="s">
        <v>1537</v>
      </c>
      <c r="C56" s="281"/>
      <c r="D56" s="243"/>
    </row>
    <row r="57" spans="2:9" ht="20.399999999999999">
      <c r="B57" s="270" t="s">
        <v>1538</v>
      </c>
      <c r="C57" s="281"/>
      <c r="D57" s="243"/>
    </row>
    <row r="58" spans="2:9" ht="20.399999999999999">
      <c r="B58" s="270" t="s">
        <v>1539</v>
      </c>
      <c r="C58" s="282"/>
      <c r="D58" s="243"/>
      <c r="I58" s="268">
        <v>2.1800000000000002</v>
      </c>
    </row>
    <row r="59" spans="2:9">
      <c r="B59" s="270" t="s">
        <v>1517</v>
      </c>
      <c r="C59" s="281"/>
      <c r="D59" s="243"/>
    </row>
    <row r="60" spans="2:9" ht="20.399999999999999">
      <c r="B60" s="270" t="s">
        <v>1546</v>
      </c>
      <c r="C60" s="282" t="s">
        <v>1545</v>
      </c>
      <c r="D60" s="243" t="str">
        <f>$D$16</f>
        <v>xxx</v>
      </c>
      <c r="H60" s="268" t="s">
        <v>9</v>
      </c>
    </row>
    <row r="61" spans="2:9" ht="20.399999999999999">
      <c r="B61" s="270" t="s">
        <v>1547</v>
      </c>
      <c r="C61" s="282" t="s">
        <v>1548</v>
      </c>
      <c r="D61" s="243" t="e">
        <f>$D$55</f>
        <v>#VALUE!</v>
      </c>
      <c r="H61" s="268" t="s">
        <v>9</v>
      </c>
    </row>
    <row r="62" spans="2:9" ht="20.399999999999999">
      <c r="B62" s="244" t="s">
        <v>1549</v>
      </c>
      <c r="C62" s="282" t="s">
        <v>1550</v>
      </c>
      <c r="D62" s="243" t="e">
        <f>$D$60+$D$61</f>
        <v>#VALUE!</v>
      </c>
      <c r="H62" s="268" t="s">
        <v>9</v>
      </c>
      <c r="I62" s="268">
        <v>2.19</v>
      </c>
    </row>
    <row r="63" spans="2:9" ht="33.6">
      <c r="B63" s="270" t="s">
        <v>1540</v>
      </c>
      <c r="C63" s="281"/>
      <c r="D63" s="243"/>
    </row>
    <row r="64" spans="2:9" ht="20.399999999999999">
      <c r="B64" s="270" t="s">
        <v>1541</v>
      </c>
      <c r="C64" s="282"/>
      <c r="D64" s="243"/>
      <c r="I64" s="268" t="s">
        <v>1551</v>
      </c>
    </row>
    <row r="65" spans="1:17">
      <c r="B65" s="270" t="s">
        <v>1476</v>
      </c>
      <c r="C65" s="281"/>
      <c r="D65" s="243"/>
    </row>
    <row r="66" spans="1:17" ht="20.399999999999999">
      <c r="B66" s="244" t="s">
        <v>1542</v>
      </c>
      <c r="C66" s="281"/>
      <c r="D66" s="243"/>
    </row>
    <row r="67" spans="1:17" ht="20.399999999999999">
      <c r="B67" s="270" t="s">
        <v>1543</v>
      </c>
      <c r="C67" s="281"/>
      <c r="D67" s="243"/>
    </row>
    <row r="68" spans="1:17" ht="37.200000000000003">
      <c r="B68" s="270" t="s">
        <v>1574</v>
      </c>
      <c r="C68" s="280" t="s">
        <v>1552</v>
      </c>
      <c r="D68" s="252" t="s">
        <v>1486</v>
      </c>
      <c r="E68" s="256" t="s">
        <v>1553</v>
      </c>
      <c r="I68" s="243">
        <v>2.21</v>
      </c>
    </row>
    <row r="69" spans="1:17" ht="20.399999999999999">
      <c r="B69" s="270" t="s">
        <v>1575</v>
      </c>
      <c r="C69" s="280" t="s">
        <v>1554</v>
      </c>
      <c r="D69" s="252" t="s">
        <v>1483</v>
      </c>
      <c r="E69" s="256"/>
      <c r="H69" s="268" t="s">
        <v>9</v>
      </c>
      <c r="I69" s="243">
        <v>2.2200000000000002</v>
      </c>
    </row>
    <row r="70" spans="1:17" ht="20.399999999999999">
      <c r="B70" s="244" t="s">
        <v>1578</v>
      </c>
      <c r="C70" s="279"/>
      <c r="D70" s="243"/>
      <c r="E70" s="256"/>
    </row>
    <row r="71" spans="1:17" ht="20.399999999999999">
      <c r="B71" s="270" t="s">
        <v>1544</v>
      </c>
      <c r="C71" s="280"/>
      <c r="F71" s="258"/>
      <c r="G71" s="258"/>
      <c r="H71" s="266"/>
      <c r="I71" s="243">
        <v>2.23</v>
      </c>
    </row>
    <row r="72" spans="1:17" s="245" customFormat="1" ht="20.399999999999999">
      <c r="A72" s="246"/>
      <c r="B72" s="244" t="s">
        <v>1555</v>
      </c>
      <c r="C72" s="280" t="s">
        <v>1556</v>
      </c>
      <c r="D72" s="243" t="e">
        <f>($D$69/$D$62)*100</f>
        <v>#VALUE!</v>
      </c>
      <c r="E72" s="256" t="s">
        <v>1568</v>
      </c>
      <c r="F72" s="256"/>
      <c r="G72" s="256"/>
      <c r="H72" s="252"/>
      <c r="I72" s="268">
        <v>2.2400000000000002</v>
      </c>
      <c r="Q72" s="315"/>
    </row>
    <row r="73" spans="1:17" s="245" customFormat="1" ht="20.399999999999999">
      <c r="A73" s="246"/>
      <c r="B73" s="270" t="s">
        <v>1579</v>
      </c>
      <c r="C73" s="280" t="s">
        <v>1556</v>
      </c>
      <c r="D73" s="243" t="e">
        <f>($D$69/$D$62)*100</f>
        <v>#VALUE!</v>
      </c>
      <c r="E73" s="256" t="s">
        <v>1557</v>
      </c>
      <c r="F73" s="256" t="str">
        <f>($D$68)</f>
        <v>(xxxx ÷ xxxx)</v>
      </c>
      <c r="G73" s="256" t="s">
        <v>1553</v>
      </c>
      <c r="H73" s="252"/>
      <c r="I73" s="268"/>
      <c r="Q73" s="315"/>
    </row>
    <row r="74" spans="1:17" s="245" customFormat="1">
      <c r="A74" s="246"/>
      <c r="B74" s="251" t="s">
        <v>1580</v>
      </c>
      <c r="C74" s="280"/>
      <c r="D74" s="243"/>
      <c r="E74" s="256"/>
      <c r="F74" s="256"/>
      <c r="G74" s="256"/>
      <c r="H74" s="252"/>
      <c r="I74" s="268"/>
      <c r="Q74" s="315"/>
    </row>
    <row r="75" spans="1:17" s="245" customFormat="1">
      <c r="A75" s="246"/>
      <c r="B75" s="244" t="s">
        <v>1558</v>
      </c>
      <c r="C75" s="280"/>
      <c r="D75" s="243"/>
      <c r="E75" s="256"/>
      <c r="F75" s="256"/>
      <c r="G75" s="256"/>
      <c r="H75" s="252"/>
      <c r="I75" s="268"/>
      <c r="Q75" s="315"/>
    </row>
    <row r="76" spans="1:17" s="245" customFormat="1" ht="20.399999999999999">
      <c r="A76" s="246"/>
      <c r="B76" s="270" t="s">
        <v>1559</v>
      </c>
      <c r="C76" s="280"/>
      <c r="D76" s="243"/>
      <c r="E76" s="256"/>
      <c r="F76" s="256"/>
      <c r="G76" s="256"/>
      <c r="H76" s="252"/>
      <c r="I76" s="268">
        <v>2.25</v>
      </c>
      <c r="Q76" s="315"/>
    </row>
    <row r="77" spans="1:17" s="272" customFormat="1" ht="20.399999999999999">
      <c r="A77" s="291"/>
      <c r="B77" s="244" t="s">
        <v>1560</v>
      </c>
      <c r="C77" s="280" t="s">
        <v>1561</v>
      </c>
      <c r="D77" s="252" t="e">
        <f>$D$62-$D$69</f>
        <v>#VALUE!</v>
      </c>
      <c r="E77" s="256"/>
      <c r="F77" s="255"/>
      <c r="G77" s="255"/>
      <c r="H77" s="256" t="s">
        <v>9</v>
      </c>
      <c r="I77" s="274">
        <v>2.2599999999999998</v>
      </c>
    </row>
    <row r="78" spans="1:17" ht="20.399999999999999">
      <c r="B78" s="270" t="s">
        <v>1562</v>
      </c>
      <c r="C78" s="280"/>
      <c r="D78" s="243"/>
      <c r="E78" s="256"/>
      <c r="F78" s="258"/>
      <c r="G78" s="258"/>
      <c r="H78" s="266"/>
    </row>
    <row r="79" spans="1:17" ht="20.399999999999999">
      <c r="B79" s="270" t="s">
        <v>1563</v>
      </c>
      <c r="C79" s="280"/>
      <c r="D79" s="243"/>
      <c r="E79" s="256"/>
      <c r="F79" s="258"/>
      <c r="G79" s="258"/>
      <c r="H79" s="266"/>
      <c r="I79" s="268">
        <v>2.27</v>
      </c>
    </row>
    <row r="80" spans="1:17" ht="20.399999999999999">
      <c r="B80" s="270" t="s">
        <v>1564</v>
      </c>
      <c r="C80" s="279" t="s">
        <v>1565</v>
      </c>
      <c r="D80" s="268" t="e">
        <f>(($D$77)/($D$62))*100</f>
        <v>#VALUE!</v>
      </c>
      <c r="E80" s="256" t="s">
        <v>1568</v>
      </c>
      <c r="F80" s="255"/>
      <c r="G80" s="255"/>
      <c r="I80" s="268">
        <v>2.2799999999999998</v>
      </c>
    </row>
    <row r="81" spans="1:9" ht="37.200000000000003">
      <c r="B81" s="270" t="s">
        <v>1566</v>
      </c>
      <c r="C81" s="280" t="s">
        <v>1567</v>
      </c>
      <c r="D81" s="252" t="s">
        <v>1486</v>
      </c>
      <c r="E81" s="256" t="s">
        <v>1553</v>
      </c>
      <c r="I81" s="243">
        <v>2.29</v>
      </c>
    </row>
    <row r="82" spans="1:9" ht="20.399999999999999">
      <c r="B82" s="270" t="s">
        <v>1569</v>
      </c>
      <c r="C82" s="279" t="s">
        <v>1565</v>
      </c>
      <c r="D82" s="268" t="e">
        <f>$D$32</f>
        <v>#VALUE!</v>
      </c>
      <c r="E82" s="256" t="s">
        <v>1571</v>
      </c>
      <c r="F82" s="275" t="str">
        <f>$D$33</f>
        <v>(xxxx ÷ xxxx)</v>
      </c>
      <c r="G82" s="275" t="s">
        <v>1553</v>
      </c>
    </row>
    <row r="83" spans="1:9">
      <c r="B83" s="251" t="s">
        <v>1570</v>
      </c>
    </row>
    <row r="84" spans="1:9">
      <c r="A84" s="292" t="s">
        <v>1586</v>
      </c>
      <c r="B84" s="248" t="s">
        <v>1581</v>
      </c>
      <c r="C84" s="281"/>
      <c r="D84" s="243"/>
    </row>
    <row r="85" spans="1:9">
      <c r="A85" s="246" t="s">
        <v>551</v>
      </c>
      <c r="B85" s="270" t="s">
        <v>1604</v>
      </c>
      <c r="C85" s="281"/>
      <c r="D85" s="243"/>
    </row>
    <row r="86" spans="1:9">
      <c r="B86" s="273" t="s">
        <v>1497</v>
      </c>
      <c r="C86" s="281"/>
      <c r="D86" s="243" t="str">
        <f>$D$14</f>
        <v>xxx</v>
      </c>
    </row>
    <row r="87" spans="1:9">
      <c r="B87" s="270" t="s">
        <v>1592</v>
      </c>
      <c r="C87" s="281"/>
      <c r="D87" s="243" t="str">
        <f>$D$7</f>
        <v>xxx</v>
      </c>
    </row>
    <row r="88" spans="1:9" ht="20.399999999999999">
      <c r="B88" s="270" t="s">
        <v>1593</v>
      </c>
      <c r="C88" s="282" t="s">
        <v>1594</v>
      </c>
      <c r="D88" s="252" t="s">
        <v>1486</v>
      </c>
      <c r="H88" s="256" t="s">
        <v>80</v>
      </c>
      <c r="I88" s="268" t="s">
        <v>1595</v>
      </c>
    </row>
    <row r="89" spans="1:9" ht="20.399999999999999">
      <c r="B89" s="270" t="s">
        <v>1505</v>
      </c>
      <c r="C89" s="280" t="s">
        <v>1596</v>
      </c>
      <c r="D89" s="252" t="s">
        <v>1483</v>
      </c>
      <c r="E89" s="243" t="s">
        <v>1704</v>
      </c>
      <c r="F89" s="268" t="str">
        <f>$D$88</f>
        <v>(xxxx ÷ xxxx)</v>
      </c>
      <c r="H89" s="256"/>
      <c r="I89" s="268">
        <v>2.31</v>
      </c>
    </row>
    <row r="90" spans="1:9">
      <c r="A90" s="246" t="s">
        <v>553</v>
      </c>
      <c r="B90" s="270" t="s">
        <v>1603</v>
      </c>
      <c r="C90" s="282"/>
      <c r="D90" s="243"/>
      <c r="E90" s="256"/>
      <c r="H90" s="256"/>
    </row>
    <row r="91" spans="1:9">
      <c r="B91" s="270" t="s">
        <v>1597</v>
      </c>
      <c r="C91" s="282"/>
      <c r="D91" s="243" t="str">
        <f>$D$87</f>
        <v>xxx</v>
      </c>
      <c r="E91" s="266"/>
      <c r="H91" s="256"/>
    </row>
    <row r="92" spans="1:9" ht="20.399999999999999">
      <c r="B92" s="270" t="s">
        <v>1598</v>
      </c>
      <c r="C92" s="282" t="s">
        <v>1599</v>
      </c>
      <c r="D92" s="243" t="str">
        <f>$D$6</f>
        <v>xxx</v>
      </c>
      <c r="E92" s="266"/>
      <c r="H92" s="256" t="s">
        <v>80</v>
      </c>
      <c r="I92" s="268">
        <v>2.3199999999999998</v>
      </c>
    </row>
    <row r="93" spans="1:9">
      <c r="A93" s="246" t="s">
        <v>555</v>
      </c>
      <c r="B93" s="270" t="s">
        <v>1605</v>
      </c>
      <c r="C93" s="282"/>
      <c r="D93" s="243"/>
      <c r="E93" s="266"/>
    </row>
    <row r="94" spans="1:9" ht="50.4">
      <c r="B94" s="270" t="s">
        <v>1600</v>
      </c>
      <c r="C94" s="282" t="s">
        <v>1589</v>
      </c>
      <c r="D94" s="252" t="s">
        <v>1486</v>
      </c>
      <c r="E94" s="266"/>
      <c r="I94" s="268">
        <v>2.33</v>
      </c>
    </row>
    <row r="95" spans="1:9">
      <c r="B95" s="270" t="s">
        <v>1582</v>
      </c>
      <c r="C95" s="282"/>
      <c r="D95" s="243"/>
      <c r="E95" s="266"/>
    </row>
    <row r="96" spans="1:9">
      <c r="B96" s="270" t="s">
        <v>1505</v>
      </c>
      <c r="C96" s="280" t="s">
        <v>1601</v>
      </c>
      <c r="D96" s="252" t="s">
        <v>1483</v>
      </c>
      <c r="E96" s="243" t="s">
        <v>1705</v>
      </c>
      <c r="F96" s="268" t="str">
        <f>$D$94</f>
        <v>(xxxx ÷ xxxx)</v>
      </c>
      <c r="I96" s="268">
        <v>2.34</v>
      </c>
    </row>
    <row r="97" spans="1:9">
      <c r="A97" s="246" t="s">
        <v>1138</v>
      </c>
      <c r="B97" s="270" t="s">
        <v>1602</v>
      </c>
      <c r="C97" s="282"/>
      <c r="D97" s="243"/>
      <c r="E97" s="266"/>
    </row>
    <row r="98" spans="1:9" ht="33.6">
      <c r="A98" s="246" t="s">
        <v>1587</v>
      </c>
      <c r="B98" s="270" t="s">
        <v>1707</v>
      </c>
      <c r="C98" s="282"/>
      <c r="D98" s="286"/>
      <c r="E98" s="266"/>
    </row>
    <row r="99" spans="1:9" ht="40.799999999999997">
      <c r="B99" s="270" t="s">
        <v>1708</v>
      </c>
      <c r="C99" s="282"/>
      <c r="D99" s="243"/>
      <c r="E99" s="266"/>
    </row>
    <row r="100" spans="1:9" ht="20.399999999999999">
      <c r="B100" s="270" t="s">
        <v>1583</v>
      </c>
      <c r="C100" s="282"/>
      <c r="D100" s="243"/>
      <c r="E100" s="266"/>
      <c r="I100" s="268">
        <v>2.35</v>
      </c>
    </row>
    <row r="101" spans="1:9" ht="20.399999999999999">
      <c r="B101" s="270" t="s">
        <v>1584</v>
      </c>
      <c r="C101" s="282"/>
      <c r="D101" s="243"/>
      <c r="E101" s="266"/>
    </row>
    <row r="102" spans="1:9" ht="20.399999999999999">
      <c r="B102" s="270" t="s">
        <v>1606</v>
      </c>
      <c r="C102" s="282"/>
      <c r="D102" s="243"/>
      <c r="E102" s="266"/>
    </row>
    <row r="103" spans="1:9" ht="20.399999999999999">
      <c r="B103" s="270" t="s">
        <v>1585</v>
      </c>
      <c r="C103" s="282"/>
      <c r="D103" s="243"/>
      <c r="E103" s="266"/>
      <c r="I103" s="268">
        <v>2.36</v>
      </c>
    </row>
    <row r="104" spans="1:9" ht="20.399999999999999">
      <c r="A104" s="291"/>
      <c r="B104" s="273" t="s">
        <v>1706</v>
      </c>
      <c r="C104" s="283" t="s">
        <v>1590</v>
      </c>
      <c r="D104" s="243" t="e">
        <f>(32+($D$92)*(10^3)/3600)/2800</f>
        <v>#VALUE!</v>
      </c>
      <c r="E104" s="243"/>
      <c r="I104" s="268">
        <v>2.37</v>
      </c>
    </row>
    <row r="105" spans="1:9">
      <c r="A105" s="246" t="s">
        <v>1588</v>
      </c>
      <c r="B105" s="270" t="s">
        <v>1607</v>
      </c>
      <c r="C105" s="282"/>
      <c r="D105" s="243"/>
      <c r="E105" s="266"/>
    </row>
    <row r="106" spans="1:9">
      <c r="B106" s="273" t="s">
        <v>1709</v>
      </c>
      <c r="C106" s="282"/>
      <c r="D106" s="243" t="str">
        <f>$D$87</f>
        <v>xxx</v>
      </c>
      <c r="E106" s="266"/>
    </row>
    <row r="107" spans="1:9">
      <c r="B107" s="270" t="s">
        <v>1611</v>
      </c>
      <c r="C107" s="282" t="s">
        <v>1608</v>
      </c>
      <c r="D107" s="252" t="s">
        <v>1486</v>
      </c>
      <c r="E107" s="266"/>
      <c r="I107" s="268" t="s">
        <v>1612</v>
      </c>
    </row>
    <row r="108" spans="1:9">
      <c r="B108" s="270" t="s">
        <v>1609</v>
      </c>
      <c r="C108" s="280" t="s">
        <v>1610</v>
      </c>
      <c r="D108" s="272" t="s">
        <v>1483</v>
      </c>
      <c r="E108" s="256" t="s">
        <v>1700</v>
      </c>
      <c r="F108" s="270" t="str">
        <f>$D$107</f>
        <v>(xxxx ÷ xxxx)</v>
      </c>
      <c r="I108" s="268">
        <v>2.41</v>
      </c>
    </row>
    <row r="109" spans="1:9">
      <c r="A109" s="292" t="s">
        <v>1619</v>
      </c>
      <c r="B109" s="248" t="s">
        <v>1621</v>
      </c>
      <c r="C109" s="281"/>
    </row>
    <row r="110" spans="1:9" ht="50.4">
      <c r="B110" s="270" t="s">
        <v>1613</v>
      </c>
      <c r="C110" s="281"/>
    </row>
    <row r="111" spans="1:9" ht="19.2">
      <c r="B111" s="270" t="s">
        <v>1614</v>
      </c>
      <c r="C111" s="282"/>
      <c r="I111" s="268">
        <v>2.42</v>
      </c>
    </row>
    <row r="112" spans="1:9">
      <c r="B112" s="270" t="s">
        <v>1710</v>
      </c>
      <c r="C112" s="281"/>
    </row>
    <row r="113" spans="2:9" ht="19.2">
      <c r="B113" s="270" t="s">
        <v>1615</v>
      </c>
      <c r="C113" s="279"/>
    </row>
    <row r="114" spans="2:9" ht="19.2">
      <c r="B114" s="270" t="s">
        <v>1616</v>
      </c>
      <c r="C114" s="281"/>
    </row>
    <row r="115" spans="2:9">
      <c r="B115" s="270" t="s">
        <v>1718</v>
      </c>
      <c r="C115" s="281"/>
      <c r="D115" s="268" t="str">
        <f>$D$11</f>
        <v>xxx</v>
      </c>
    </row>
    <row r="116" spans="2:9">
      <c r="B116" s="270" t="s">
        <v>1720</v>
      </c>
      <c r="C116" s="281"/>
      <c r="D116" s="243"/>
    </row>
    <row r="117" spans="2:9">
      <c r="B117" s="270" t="s">
        <v>1713</v>
      </c>
      <c r="C117" s="282" t="s">
        <v>1622</v>
      </c>
      <c r="D117" s="243" t="s">
        <v>1712</v>
      </c>
      <c r="I117" s="243">
        <v>2.4300000000000002</v>
      </c>
    </row>
    <row r="118" spans="2:9" ht="20.399999999999999">
      <c r="B118" s="270" t="s">
        <v>1627</v>
      </c>
      <c r="C118" s="282" t="s">
        <v>1714</v>
      </c>
      <c r="D118" s="243" t="s">
        <v>1712</v>
      </c>
      <c r="I118" s="243">
        <v>2.44</v>
      </c>
    </row>
    <row r="119" spans="2:9" ht="20.399999999999999">
      <c r="B119" s="270" t="s">
        <v>1628</v>
      </c>
      <c r="C119" s="282" t="s">
        <v>1715</v>
      </c>
      <c r="D119" s="243" t="s">
        <v>1712</v>
      </c>
      <c r="I119" s="243">
        <v>2.4500000000000002</v>
      </c>
    </row>
    <row r="120" spans="2:9">
      <c r="B120" s="270" t="s">
        <v>1719</v>
      </c>
      <c r="C120" s="281"/>
      <c r="I120" s="266"/>
    </row>
    <row r="121" spans="2:9" ht="20.399999999999999">
      <c r="B121" s="268"/>
      <c r="C121" s="282" t="s">
        <v>1716</v>
      </c>
      <c r="D121" s="272" t="s">
        <v>1483</v>
      </c>
      <c r="H121" s="268" t="s">
        <v>106</v>
      </c>
      <c r="I121" s="243">
        <v>2.46</v>
      </c>
    </row>
    <row r="122" spans="2:9">
      <c r="B122" s="268"/>
      <c r="C122" s="282" t="s">
        <v>1626</v>
      </c>
      <c r="D122" s="272" t="s">
        <v>1410</v>
      </c>
      <c r="I122" s="243">
        <v>2.4700000000000002</v>
      </c>
    </row>
    <row r="123" spans="2:9" ht="20.399999999999999">
      <c r="B123" s="268"/>
      <c r="C123" s="282" t="s">
        <v>1717</v>
      </c>
      <c r="D123" s="272" t="s">
        <v>1483</v>
      </c>
      <c r="H123" s="268" t="s">
        <v>106</v>
      </c>
      <c r="I123" s="243">
        <v>2.48</v>
      </c>
    </row>
    <row r="124" spans="2:9">
      <c r="B124" s="267" t="s">
        <v>1721</v>
      </c>
      <c r="C124" s="281"/>
      <c r="I124" s="266"/>
    </row>
    <row r="125" spans="2:9" ht="19.2">
      <c r="B125" s="267" t="s">
        <v>1722</v>
      </c>
      <c r="C125" s="282" t="s">
        <v>1623</v>
      </c>
      <c r="D125" s="252" t="s">
        <v>1732</v>
      </c>
      <c r="H125" s="243" t="s">
        <v>1625</v>
      </c>
      <c r="I125" s="266"/>
    </row>
    <row r="126" spans="2:9" ht="19.2">
      <c r="B126" s="270" t="s">
        <v>1723</v>
      </c>
      <c r="C126" s="282" t="s">
        <v>1727</v>
      </c>
      <c r="D126" s="252" t="s">
        <v>1732</v>
      </c>
      <c r="H126" s="243" t="s">
        <v>1731</v>
      </c>
      <c r="I126" s="266"/>
    </row>
    <row r="127" spans="2:9" ht="19.2">
      <c r="B127" s="270" t="s">
        <v>1724</v>
      </c>
      <c r="C127" s="282" t="s">
        <v>1728</v>
      </c>
      <c r="D127" s="252" t="s">
        <v>1732</v>
      </c>
      <c r="H127" s="243" t="s">
        <v>1624</v>
      </c>
      <c r="I127" s="266"/>
    </row>
    <row r="128" spans="2:9">
      <c r="B128" s="267" t="s">
        <v>1725</v>
      </c>
      <c r="C128" s="294"/>
      <c r="I128" s="266"/>
    </row>
    <row r="129" spans="1:17" ht="19.2">
      <c r="B129" s="267" t="s">
        <v>1751</v>
      </c>
      <c r="C129" s="295" t="s">
        <v>1730</v>
      </c>
      <c r="D129" s="290" t="s">
        <v>1483</v>
      </c>
      <c r="E129" s="243" t="s">
        <v>1733</v>
      </c>
      <c r="F129" s="268" t="str">
        <f>$D$126</f>
        <v>(… ÷ …)</v>
      </c>
      <c r="H129" s="243" t="s">
        <v>1731</v>
      </c>
      <c r="I129" s="243">
        <v>2.52</v>
      </c>
    </row>
    <row r="130" spans="1:17">
      <c r="B130" s="267" t="s">
        <v>1726</v>
      </c>
      <c r="C130" s="294"/>
      <c r="I130" s="266"/>
    </row>
    <row r="131" spans="1:17" ht="36">
      <c r="B131" s="270" t="s">
        <v>1736</v>
      </c>
      <c r="C131" s="294"/>
      <c r="I131" s="243">
        <v>2.5299999999999998</v>
      </c>
    </row>
    <row r="132" spans="1:17" ht="19.2">
      <c r="B132" s="270" t="s">
        <v>1711</v>
      </c>
      <c r="C132" s="282" t="s">
        <v>1729</v>
      </c>
      <c r="D132" s="243" t="e">
        <f>($D$121)*($D$123)/10^6</f>
        <v>#VALUE!</v>
      </c>
      <c r="E132" s="243" t="s">
        <v>1734</v>
      </c>
      <c r="F132" s="270" t="str">
        <f>$D$125</f>
        <v>(… ÷ …)</v>
      </c>
      <c r="H132" s="243" t="s">
        <v>1625</v>
      </c>
      <c r="I132" s="243">
        <v>2.54</v>
      </c>
    </row>
    <row r="133" spans="1:17" ht="19.2">
      <c r="B133" s="270" t="s">
        <v>1735</v>
      </c>
      <c r="C133" s="282" t="s">
        <v>1626</v>
      </c>
      <c r="D133" s="268" t="e">
        <f>($D$129)*($D$132)</f>
        <v>#VALUE!</v>
      </c>
      <c r="E133" s="243" t="s">
        <v>1737</v>
      </c>
      <c r="F133" s="268" t="str">
        <f>$D$127</f>
        <v>(… ÷ …)</v>
      </c>
      <c r="H133" s="243" t="s">
        <v>1624</v>
      </c>
      <c r="I133" s="243">
        <v>2.5499999999999998</v>
      </c>
    </row>
    <row r="134" spans="1:17" s="261" customFormat="1">
      <c r="A134" s="293" t="s">
        <v>1181</v>
      </c>
      <c r="B134" s="260" t="s">
        <v>1620</v>
      </c>
      <c r="C134" s="284"/>
      <c r="E134" s="262"/>
      <c r="Q134" s="316"/>
    </row>
    <row r="135" spans="1:17">
      <c r="A135" s="291"/>
      <c r="B135" s="271" t="s">
        <v>1617</v>
      </c>
      <c r="C135" s="281"/>
    </row>
    <row r="136" spans="1:17">
      <c r="A136" s="291"/>
      <c r="B136" s="271" t="s">
        <v>1184</v>
      </c>
      <c r="C136" s="281"/>
    </row>
    <row r="137" spans="1:17">
      <c r="A137" s="291"/>
      <c r="B137" s="271" t="s">
        <v>1185</v>
      </c>
      <c r="C137" s="281"/>
    </row>
    <row r="138" spans="1:17">
      <c r="A138" s="291"/>
      <c r="B138" s="271" t="s">
        <v>1618</v>
      </c>
      <c r="C138" s="281"/>
    </row>
    <row r="139" spans="1:17">
      <c r="A139" s="291"/>
      <c r="B139" s="271" t="s">
        <v>1187</v>
      </c>
      <c r="C139" s="281"/>
    </row>
    <row r="140" spans="1:17">
      <c r="A140" s="291"/>
      <c r="B140" s="271" t="s">
        <v>1185</v>
      </c>
      <c r="C140" s="281"/>
    </row>
    <row r="141" spans="1:17" s="264" customFormat="1">
      <c r="A141" s="292" t="s">
        <v>1629</v>
      </c>
      <c r="B141" s="263" t="s">
        <v>1630</v>
      </c>
      <c r="C141" s="285"/>
      <c r="E141" s="265"/>
      <c r="Q141" s="317"/>
    </row>
    <row r="142" spans="1:17">
      <c r="A142" s="246" t="s">
        <v>551</v>
      </c>
      <c r="B142" s="254" t="s">
        <v>1631</v>
      </c>
      <c r="C142" s="279"/>
    </row>
    <row r="143" spans="1:17">
      <c r="B143" s="273" t="s">
        <v>1644</v>
      </c>
      <c r="C143" s="280"/>
      <c r="D143" s="252" t="s">
        <v>1410</v>
      </c>
    </row>
    <row r="144" spans="1:17">
      <c r="B144" s="273" t="s">
        <v>1645</v>
      </c>
      <c r="C144" s="280"/>
      <c r="D144" s="252" t="s">
        <v>1410</v>
      </c>
    </row>
    <row r="145" spans="1:9">
      <c r="B145" s="273" t="s">
        <v>1646</v>
      </c>
      <c r="C145" s="280"/>
      <c r="D145" s="252" t="s">
        <v>1410</v>
      </c>
    </row>
    <row r="146" spans="1:9">
      <c r="A146" s="246" t="s">
        <v>1632</v>
      </c>
      <c r="B146" s="273" t="s">
        <v>1643</v>
      </c>
      <c r="C146" s="279"/>
    </row>
    <row r="147" spans="1:9">
      <c r="B147" s="273" t="s">
        <v>1689</v>
      </c>
      <c r="C147" s="279"/>
    </row>
    <row r="148" spans="1:9">
      <c r="B148" s="270" t="s">
        <v>1690</v>
      </c>
      <c r="C148" s="279"/>
      <c r="D148" s="268" t="str">
        <f>$D$145</f>
        <v>…</v>
      </c>
    </row>
    <row r="149" spans="1:9" ht="33.6">
      <c r="B149" s="257" t="s">
        <v>1691</v>
      </c>
      <c r="C149" s="279"/>
      <c r="D149" s="272" t="s">
        <v>1410</v>
      </c>
    </row>
    <row r="150" spans="1:9" ht="20.399999999999999">
      <c r="B150" s="273" t="s">
        <v>1692</v>
      </c>
      <c r="C150" s="280" t="s">
        <v>1640</v>
      </c>
      <c r="D150" s="252" t="s">
        <v>1486</v>
      </c>
      <c r="H150" s="268" t="s">
        <v>1635</v>
      </c>
      <c r="I150" s="268">
        <v>2.58</v>
      </c>
    </row>
    <row r="151" spans="1:9" ht="20.399999999999999">
      <c r="B151" s="273" t="s">
        <v>1694</v>
      </c>
      <c r="C151" s="280" t="s">
        <v>1641</v>
      </c>
      <c r="D151" s="252" t="s">
        <v>1483</v>
      </c>
      <c r="E151" s="256" t="s">
        <v>1699</v>
      </c>
      <c r="F151" s="270" t="str">
        <f>$D$150</f>
        <v>(xxxx ÷ xxxx)</v>
      </c>
      <c r="H151" s="243" t="s">
        <v>1636</v>
      </c>
      <c r="I151" s="268">
        <v>2.59</v>
      </c>
    </row>
    <row r="152" spans="1:9" ht="20.399999999999999">
      <c r="B152" s="270" t="s">
        <v>1693</v>
      </c>
      <c r="C152" s="280" t="s">
        <v>1637</v>
      </c>
      <c r="D152" s="252" t="s">
        <v>1486</v>
      </c>
      <c r="I152" s="268" t="s">
        <v>1648</v>
      </c>
    </row>
    <row r="153" spans="1:9">
      <c r="A153" s="310"/>
      <c r="B153" s="270" t="s">
        <v>1694</v>
      </c>
      <c r="C153" s="282" t="s">
        <v>1638</v>
      </c>
      <c r="D153" s="252" t="s">
        <v>1483</v>
      </c>
      <c r="E153" s="243" t="s">
        <v>1639</v>
      </c>
      <c r="F153" s="258" t="str">
        <f>$D$152</f>
        <v>(xxxx ÷ xxxx)</v>
      </c>
      <c r="G153" s="258"/>
      <c r="H153" s="266"/>
      <c r="I153" s="266"/>
    </row>
    <row r="154" spans="1:9">
      <c r="A154" s="246" t="s">
        <v>555</v>
      </c>
      <c r="B154" s="270" t="s">
        <v>1642</v>
      </c>
      <c r="C154" s="279"/>
    </row>
    <row r="155" spans="1:9" ht="57.6">
      <c r="B155" s="270" t="s">
        <v>1647</v>
      </c>
      <c r="C155" s="279"/>
    </row>
    <row r="156" spans="1:9" ht="33.6">
      <c r="B156" s="245" t="s">
        <v>1698</v>
      </c>
      <c r="C156" s="279"/>
    </row>
    <row r="157" spans="1:9">
      <c r="B157" s="270" t="s">
        <v>1690</v>
      </c>
      <c r="C157" s="279"/>
      <c r="D157" s="268" t="str">
        <f>$D$145</f>
        <v>…</v>
      </c>
    </row>
    <row r="158" spans="1:9">
      <c r="B158" s="270" t="s">
        <v>1697</v>
      </c>
      <c r="C158" s="279"/>
      <c r="D158" s="276" t="s">
        <v>1212</v>
      </c>
      <c r="H158" s="268" t="s">
        <v>1649</v>
      </c>
    </row>
    <row r="159" spans="1:9">
      <c r="B159" s="270" t="s">
        <v>1696</v>
      </c>
      <c r="C159" s="279"/>
      <c r="D159" s="272" t="s">
        <v>1695</v>
      </c>
    </row>
    <row r="160" spans="1:9" ht="33.6">
      <c r="B160" s="245" t="s">
        <v>1650</v>
      </c>
      <c r="C160" s="279"/>
    </row>
    <row r="161" spans="1:17">
      <c r="C161" s="279" t="s">
        <v>1652</v>
      </c>
      <c r="D161" s="272" t="s">
        <v>1483</v>
      </c>
      <c r="I161" s="268" t="s">
        <v>1654</v>
      </c>
    </row>
    <row r="162" spans="1:17">
      <c r="C162" s="279" t="s">
        <v>1651</v>
      </c>
      <c r="D162" s="272" t="s">
        <v>1483</v>
      </c>
      <c r="I162" s="268" t="s">
        <v>1655</v>
      </c>
    </row>
    <row r="163" spans="1:17">
      <c r="C163" s="279" t="s">
        <v>1653</v>
      </c>
      <c r="D163" s="272" t="s">
        <v>1483</v>
      </c>
      <c r="I163" s="268" t="s">
        <v>1656</v>
      </c>
    </row>
    <row r="164" spans="1:17">
      <c r="A164" s="292" t="s">
        <v>1661</v>
      </c>
      <c r="B164" s="248" t="s">
        <v>1662</v>
      </c>
      <c r="C164" s="281"/>
    </row>
    <row r="165" spans="1:17" ht="50.4">
      <c r="B165" s="245" t="s">
        <v>1752</v>
      </c>
      <c r="C165" s="281"/>
    </row>
    <row r="166" spans="1:17">
      <c r="B166" s="270" t="s">
        <v>1667</v>
      </c>
      <c r="C166" s="281"/>
      <c r="D166" s="268" t="str">
        <f>$D$11</f>
        <v>xxx</v>
      </c>
    </row>
    <row r="167" spans="1:17" ht="20.399999999999999">
      <c r="B167" s="270" t="s">
        <v>1609</v>
      </c>
      <c r="C167" s="282" t="s">
        <v>1668</v>
      </c>
      <c r="D167" s="252" t="s">
        <v>1483</v>
      </c>
      <c r="I167" s="268" t="s">
        <v>1739</v>
      </c>
    </row>
    <row r="168" spans="1:17">
      <c r="A168" s="246" t="s">
        <v>1685</v>
      </c>
      <c r="B168" s="269" t="s">
        <v>1686</v>
      </c>
      <c r="C168" s="281"/>
      <c r="D168" s="243"/>
      <c r="E168" s="266"/>
      <c r="F168" s="258"/>
    </row>
    <row r="169" spans="1:17" s="247" customFormat="1" ht="19.2">
      <c r="A169" s="246" t="s">
        <v>551</v>
      </c>
      <c r="B169" s="269" t="s">
        <v>1687</v>
      </c>
      <c r="C169" s="287"/>
      <c r="D169" s="288"/>
      <c r="E169" s="305"/>
      <c r="F169" s="289"/>
      <c r="Q169" s="314"/>
    </row>
    <row r="170" spans="1:17" ht="37.200000000000003">
      <c r="B170" s="270" t="s">
        <v>1669</v>
      </c>
      <c r="C170" s="281"/>
      <c r="D170" s="243"/>
      <c r="E170" s="266"/>
      <c r="F170" s="258"/>
    </row>
    <row r="171" spans="1:17" ht="21">
      <c r="B171" s="270" t="s">
        <v>1670</v>
      </c>
      <c r="C171" s="282"/>
      <c r="D171" s="243"/>
      <c r="E171" s="266"/>
      <c r="F171" s="258"/>
      <c r="I171" s="268">
        <v>2.65</v>
      </c>
    </row>
    <row r="172" spans="1:17">
      <c r="B172" s="270" t="s">
        <v>1438</v>
      </c>
      <c r="C172" s="281"/>
      <c r="D172" s="243"/>
      <c r="E172" s="266"/>
      <c r="F172" s="258"/>
    </row>
    <row r="173" spans="1:17" ht="20.399999999999999">
      <c r="B173" s="270" t="s">
        <v>1740</v>
      </c>
      <c r="C173" s="282" t="s">
        <v>1745</v>
      </c>
      <c r="D173" s="252" t="str">
        <f>$D$167</f>
        <v>xxx</v>
      </c>
      <c r="E173" s="266"/>
      <c r="F173" s="258"/>
    </row>
    <row r="174" spans="1:17" ht="20.399999999999999">
      <c r="B174" s="244" t="s">
        <v>1741</v>
      </c>
      <c r="C174" s="282" t="s">
        <v>1746</v>
      </c>
      <c r="D174" s="252" t="e">
        <f>$D$104</f>
        <v>#VALUE!</v>
      </c>
      <c r="E174" s="266"/>
      <c r="F174" s="258"/>
    </row>
    <row r="175" spans="1:17">
      <c r="B175" s="270" t="s">
        <v>1742</v>
      </c>
      <c r="C175" s="282" t="s">
        <v>1749</v>
      </c>
      <c r="D175" s="252" t="str">
        <f>$D$96</f>
        <v>xxx</v>
      </c>
      <c r="E175" s="266"/>
      <c r="F175" s="258"/>
    </row>
    <row r="176" spans="1:17" ht="20.399999999999999">
      <c r="B176" s="270" t="s">
        <v>1743</v>
      </c>
      <c r="C176" s="282" t="s">
        <v>1747</v>
      </c>
      <c r="D176" s="252" t="e">
        <f>($D$62)*10</f>
        <v>#VALUE!</v>
      </c>
      <c r="E176" s="266"/>
      <c r="F176" s="258"/>
    </row>
    <row r="177" spans="1:9" ht="20.399999999999999">
      <c r="B177" s="270" t="s">
        <v>1671</v>
      </c>
      <c r="C177" s="282" t="s">
        <v>1748</v>
      </c>
      <c r="D177" s="252" t="e">
        <f>(($D$6)*10^3)/3600</f>
        <v>#VALUE!</v>
      </c>
      <c r="E177" s="266"/>
      <c r="F177" s="258"/>
      <c r="H177" s="268" t="s">
        <v>1750</v>
      </c>
    </row>
    <row r="178" spans="1:9">
      <c r="B178" s="270" t="s">
        <v>1738</v>
      </c>
      <c r="C178" s="282" t="s">
        <v>1626</v>
      </c>
      <c r="D178" s="252" t="e">
        <f>$D$133</f>
        <v>#VALUE!</v>
      </c>
      <c r="E178" s="266"/>
      <c r="F178" s="258"/>
    </row>
    <row r="179" spans="1:9" ht="20.399999999999999">
      <c r="B179" s="270" t="s">
        <v>1680</v>
      </c>
      <c r="C179" s="282" t="s">
        <v>1744</v>
      </c>
      <c r="D179" s="243" t="e">
        <f xml:space="preserve"> (1/$D$173)*(($D$174+$D$175)*($D$176)*($D$177)+($D$178)*($D$177)^3)/10^3</f>
        <v>#VALUE!</v>
      </c>
      <c r="E179" s="266"/>
      <c r="F179" s="258"/>
      <c r="H179" s="268" t="s">
        <v>1753</v>
      </c>
      <c r="I179" s="268">
        <v>2.66</v>
      </c>
    </row>
    <row r="180" spans="1:9">
      <c r="A180" s="246" t="s">
        <v>1632</v>
      </c>
      <c r="B180" s="269" t="s">
        <v>937</v>
      </c>
      <c r="C180" s="281"/>
      <c r="D180" s="243"/>
      <c r="E180" s="266"/>
      <c r="F180" s="258"/>
    </row>
    <row r="181" spans="1:9" ht="40.799999999999997">
      <c r="B181" s="270" t="s">
        <v>1672</v>
      </c>
      <c r="C181" s="281"/>
      <c r="D181" s="243"/>
      <c r="E181" s="266"/>
      <c r="F181" s="258"/>
    </row>
    <row r="182" spans="1:9" ht="21">
      <c r="B182" s="270" t="s">
        <v>1673</v>
      </c>
      <c r="C182" s="282"/>
      <c r="D182" s="243"/>
      <c r="E182" s="266"/>
      <c r="F182" s="258"/>
      <c r="I182" s="268">
        <v>2.67</v>
      </c>
    </row>
    <row r="183" spans="1:9" ht="40.799999999999997">
      <c r="B183" s="270" t="s">
        <v>1674</v>
      </c>
      <c r="C183" s="281"/>
      <c r="D183" s="243"/>
      <c r="E183" s="266"/>
      <c r="F183" s="258"/>
    </row>
    <row r="184" spans="1:9" ht="21">
      <c r="B184" s="270" t="s">
        <v>1675</v>
      </c>
      <c r="C184" s="282"/>
      <c r="D184" s="243"/>
      <c r="E184" s="266"/>
      <c r="F184" s="258"/>
      <c r="I184" s="268">
        <v>2.68</v>
      </c>
    </row>
    <row r="185" spans="1:9" ht="20.399999999999999">
      <c r="B185" s="270" t="s">
        <v>1676</v>
      </c>
      <c r="C185" s="281"/>
      <c r="D185" s="243"/>
      <c r="E185" s="266"/>
      <c r="F185" s="258"/>
    </row>
    <row r="186" spans="1:9" ht="21">
      <c r="B186" s="270" t="s">
        <v>1677</v>
      </c>
      <c r="C186" s="282"/>
      <c r="D186" s="243"/>
      <c r="E186" s="266"/>
      <c r="F186" s="258"/>
      <c r="I186" s="268">
        <v>2.69</v>
      </c>
    </row>
    <row r="187" spans="1:9" ht="21">
      <c r="B187" s="267" t="s">
        <v>1758</v>
      </c>
      <c r="C187" s="282"/>
      <c r="D187" s="243"/>
      <c r="E187" s="266"/>
      <c r="F187" s="258"/>
      <c r="I187" s="268" t="s">
        <v>1660</v>
      </c>
    </row>
    <row r="188" spans="1:9">
      <c r="B188" s="270" t="s">
        <v>1754</v>
      </c>
      <c r="C188" s="281"/>
      <c r="D188" s="243"/>
      <c r="E188" s="266"/>
      <c r="F188" s="258"/>
    </row>
    <row r="189" spans="1:9">
      <c r="B189" s="270" t="s">
        <v>1678</v>
      </c>
      <c r="C189" s="281"/>
      <c r="D189" s="243"/>
      <c r="E189" s="266"/>
      <c r="F189" s="258"/>
    </row>
    <row r="190" spans="1:9">
      <c r="B190" s="270" t="s">
        <v>1679</v>
      </c>
      <c r="C190" s="281"/>
      <c r="D190" s="243"/>
      <c r="E190" s="266"/>
      <c r="F190" s="258"/>
    </row>
    <row r="191" spans="1:9">
      <c r="B191" s="270" t="s">
        <v>1680</v>
      </c>
      <c r="C191" s="282" t="s">
        <v>1637</v>
      </c>
      <c r="D191" s="252" t="s">
        <v>1755</v>
      </c>
      <c r="E191" s="266"/>
      <c r="F191" s="258"/>
    </row>
    <row r="192" spans="1:9">
      <c r="B192" s="270" t="s">
        <v>1681</v>
      </c>
      <c r="C192" s="282" t="s">
        <v>1757</v>
      </c>
      <c r="D192" s="252" t="s">
        <v>1483</v>
      </c>
      <c r="E192" s="243" t="s">
        <v>1756</v>
      </c>
      <c r="F192" s="258" t="str">
        <f>$D$191</f>
        <v xml:space="preserve">(… ÷ …) </v>
      </c>
      <c r="I192" s="268">
        <v>2.71</v>
      </c>
    </row>
    <row r="193" spans="1:9">
      <c r="B193" s="267" t="s">
        <v>1759</v>
      </c>
      <c r="C193" s="281"/>
      <c r="D193" s="243"/>
      <c r="E193" s="266"/>
      <c r="F193" s="258"/>
    </row>
    <row r="194" spans="1:9" ht="40.799999999999997">
      <c r="B194" s="270" t="s">
        <v>1760</v>
      </c>
      <c r="C194" s="282" t="s">
        <v>1744</v>
      </c>
      <c r="D194" s="243" t="e">
        <f>$D$179</f>
        <v>#VALUE!</v>
      </c>
      <c r="E194" s="266"/>
      <c r="F194" s="258"/>
    </row>
    <row r="195" spans="1:9">
      <c r="B195" s="270" t="s">
        <v>1761</v>
      </c>
      <c r="C195" s="282" t="s">
        <v>1764</v>
      </c>
      <c r="D195" s="256" t="str">
        <f>$D$161</f>
        <v>xxx</v>
      </c>
      <c r="E195" s="268"/>
      <c r="F195" s="258"/>
    </row>
    <row r="196" spans="1:9">
      <c r="B196" s="258"/>
      <c r="C196" s="282" t="s">
        <v>1765</v>
      </c>
      <c r="D196" s="256" t="str">
        <f>$D$162</f>
        <v>xxx</v>
      </c>
      <c r="E196" s="268"/>
      <c r="F196" s="258"/>
    </row>
    <row r="197" spans="1:9">
      <c r="B197" s="258"/>
      <c r="C197" s="282" t="s">
        <v>1766</v>
      </c>
      <c r="D197" s="256" t="str">
        <f>$D$163</f>
        <v>xxx</v>
      </c>
      <c r="E197" s="268"/>
      <c r="F197" s="258"/>
    </row>
    <row r="198" spans="1:9">
      <c r="B198" s="270" t="s">
        <v>1762</v>
      </c>
      <c r="C198" s="282" t="s">
        <v>1638</v>
      </c>
      <c r="D198" s="256" t="str">
        <f>$D$192</f>
        <v>xxx</v>
      </c>
      <c r="E198" s="243" t="s">
        <v>849</v>
      </c>
      <c r="F198" s="258"/>
    </row>
    <row r="199" spans="1:9" ht="20.399999999999999">
      <c r="B199" s="267" t="s">
        <v>1769</v>
      </c>
      <c r="C199" s="282" t="s">
        <v>1763</v>
      </c>
      <c r="D199" s="243" t="e">
        <f>($D$194)/((($D$195)*($D$198))+(($D$196)*($D$198)^2)-(($D$197)*((D198)^3)))</f>
        <v>#VALUE!</v>
      </c>
      <c r="E199" s="266"/>
      <c r="F199" s="258"/>
      <c r="I199" s="268">
        <v>2.72</v>
      </c>
    </row>
    <row r="200" spans="1:9">
      <c r="B200" s="270" t="s">
        <v>1682</v>
      </c>
      <c r="C200" s="281"/>
      <c r="D200" s="243"/>
      <c r="E200" s="266"/>
      <c r="F200" s="258"/>
    </row>
    <row r="201" spans="1:9" ht="20.399999999999999">
      <c r="B201" s="270" t="s">
        <v>1683</v>
      </c>
      <c r="C201" s="282" t="s">
        <v>1763</v>
      </c>
      <c r="D201" s="252" t="s">
        <v>1483</v>
      </c>
      <c r="E201" s="268"/>
      <c r="F201" s="270"/>
      <c r="H201" s="268" t="s">
        <v>1753</v>
      </c>
      <c r="I201" s="268">
        <v>2.73</v>
      </c>
    </row>
    <row r="202" spans="1:9" ht="20.399999999999999">
      <c r="B202" s="270" t="s">
        <v>1684</v>
      </c>
      <c r="C202" s="282" t="s">
        <v>1767</v>
      </c>
      <c r="D202" s="252" t="s">
        <v>1483</v>
      </c>
      <c r="E202" s="243"/>
      <c r="F202" s="258"/>
      <c r="H202" s="268" t="s">
        <v>1768</v>
      </c>
      <c r="I202" s="268">
        <v>2.74</v>
      </c>
    </row>
    <row r="203" spans="1:9">
      <c r="A203" s="246">
        <v>3</v>
      </c>
      <c r="B203" s="259" t="s">
        <v>1806</v>
      </c>
      <c r="C203" s="282"/>
      <c r="D203" s="252"/>
      <c r="E203" s="243"/>
      <c r="F203" s="258"/>
    </row>
    <row r="204" spans="1:9">
      <c r="A204" s="246" t="s">
        <v>1826</v>
      </c>
      <c r="B204" s="269" t="s">
        <v>1657</v>
      </c>
      <c r="C204" s="282"/>
      <c r="D204" s="252"/>
      <c r="E204" s="243"/>
      <c r="F204" s="258"/>
    </row>
    <row r="205" spans="1:9">
      <c r="A205" s="246" t="s">
        <v>1828</v>
      </c>
      <c r="B205" s="248" t="s">
        <v>1827</v>
      </c>
      <c r="C205" s="282"/>
      <c r="D205" s="252"/>
      <c r="E205" s="243"/>
      <c r="F205" s="258"/>
    </row>
    <row r="206" spans="1:9">
      <c r="B206" s="270" t="s">
        <v>1809</v>
      </c>
      <c r="C206" s="282"/>
      <c r="D206" s="252"/>
      <c r="E206" s="243"/>
      <c r="F206" s="258"/>
    </row>
    <row r="207" spans="1:9">
      <c r="B207" s="270" t="s">
        <v>1808</v>
      </c>
      <c r="C207" s="282"/>
      <c r="D207" s="252" t="s">
        <v>1807</v>
      </c>
      <c r="E207" s="243"/>
      <c r="F207" s="258"/>
    </row>
    <row r="208" spans="1:9">
      <c r="B208" s="270" t="s">
        <v>1811</v>
      </c>
      <c r="C208" s="282"/>
      <c r="D208" s="252" t="s">
        <v>1810</v>
      </c>
      <c r="E208" s="243"/>
      <c r="F208" s="258"/>
    </row>
    <row r="209" spans="2:9">
      <c r="B209" s="270" t="s">
        <v>1812</v>
      </c>
      <c r="C209" s="282"/>
      <c r="D209" s="252" t="s">
        <v>1810</v>
      </c>
      <c r="E209" s="243"/>
      <c r="F209" s="258"/>
    </row>
    <row r="210" spans="2:9" ht="33.6">
      <c r="B210" s="270" t="s">
        <v>1814</v>
      </c>
      <c r="C210" s="282"/>
      <c r="D210" s="252"/>
      <c r="E210" s="243"/>
      <c r="F210" s="258"/>
    </row>
    <row r="211" spans="2:9" ht="20.399999999999999">
      <c r="B211" s="270"/>
      <c r="C211" s="282"/>
      <c r="D211" s="243" t="s">
        <v>1815</v>
      </c>
      <c r="E211" s="243"/>
      <c r="F211" s="258"/>
      <c r="H211" s="268" t="s">
        <v>9</v>
      </c>
    </row>
    <row r="212" spans="2:9" ht="20.399999999999999">
      <c r="B212" s="270"/>
      <c r="C212" s="282"/>
      <c r="D212" s="243" t="s">
        <v>1816</v>
      </c>
      <c r="E212" s="243"/>
      <c r="F212" s="258"/>
      <c r="H212" s="268" t="s">
        <v>9</v>
      </c>
    </row>
    <row r="213" spans="2:9">
      <c r="B213" s="270" t="s">
        <v>1817</v>
      </c>
      <c r="C213" s="282"/>
      <c r="D213" s="252"/>
      <c r="E213" s="243"/>
      <c r="F213" s="258"/>
    </row>
    <row r="214" spans="2:9" ht="20.399999999999999">
      <c r="B214" s="268"/>
      <c r="C214" s="283" t="s">
        <v>2113</v>
      </c>
      <c r="D214" s="252" t="str">
        <f>$D$23</f>
        <v>xxx</v>
      </c>
      <c r="E214" s="252"/>
      <c r="F214" s="255"/>
      <c r="G214" s="272"/>
      <c r="H214" s="272" t="s">
        <v>9</v>
      </c>
    </row>
    <row r="215" spans="2:9" ht="20.399999999999999">
      <c r="B215" s="268"/>
      <c r="C215" s="283" t="s">
        <v>2114</v>
      </c>
      <c r="D215" s="252" t="e">
        <f>$D$29</f>
        <v>#VALUE!</v>
      </c>
      <c r="E215" s="252"/>
      <c r="F215" s="255"/>
      <c r="G215" s="272"/>
      <c r="H215" s="272" t="s">
        <v>9</v>
      </c>
    </row>
    <row r="216" spans="2:9" ht="20.399999999999999">
      <c r="B216" s="268"/>
      <c r="C216" s="283" t="s">
        <v>2115</v>
      </c>
      <c r="D216" s="252" t="str">
        <f>$D$69</f>
        <v>xxx</v>
      </c>
      <c r="E216" s="252"/>
      <c r="F216" s="255"/>
      <c r="G216" s="272"/>
      <c r="H216" s="272" t="s">
        <v>9</v>
      </c>
    </row>
    <row r="217" spans="2:9" ht="20.399999999999999">
      <c r="B217" s="268"/>
      <c r="C217" s="283" t="s">
        <v>2116</v>
      </c>
      <c r="D217" s="252" t="e">
        <f>$D$77</f>
        <v>#VALUE!</v>
      </c>
      <c r="E217" s="252"/>
      <c r="F217" s="255"/>
      <c r="G217" s="272"/>
      <c r="H217" s="272" t="s">
        <v>9</v>
      </c>
    </row>
    <row r="218" spans="2:9" ht="50.4">
      <c r="B218" s="270" t="s">
        <v>2104</v>
      </c>
      <c r="C218" s="282"/>
      <c r="D218" s="252"/>
      <c r="E218" s="243"/>
      <c r="F218" s="258"/>
    </row>
    <row r="219" spans="2:9" ht="20.399999999999999">
      <c r="B219" s="270" t="s">
        <v>2106</v>
      </c>
      <c r="C219" s="281"/>
      <c r="D219" s="243"/>
      <c r="E219" s="243"/>
      <c r="F219" s="258"/>
      <c r="I219" s="270"/>
    </row>
    <row r="220" spans="2:9" ht="20.399999999999999">
      <c r="B220" s="270" t="s">
        <v>2105</v>
      </c>
      <c r="C220" s="282" t="s">
        <v>1813</v>
      </c>
      <c r="D220" s="243" t="str">
        <f>$D$214</f>
        <v>xxx</v>
      </c>
      <c r="E220" s="243"/>
      <c r="F220" s="258"/>
      <c r="H220" s="268" t="s">
        <v>9</v>
      </c>
    </row>
    <row r="221" spans="2:9" ht="20.399999999999999">
      <c r="B221" s="270" t="s">
        <v>2107</v>
      </c>
      <c r="C221" s="282"/>
      <c r="D221" s="243"/>
      <c r="E221" s="243"/>
      <c r="F221" s="258"/>
    </row>
    <row r="222" spans="2:9" ht="20.399999999999999">
      <c r="B222" s="270" t="s">
        <v>2108</v>
      </c>
      <c r="C222" s="282" t="s">
        <v>1824</v>
      </c>
      <c r="D222" s="243" t="str">
        <f>$D$216</f>
        <v>xxx</v>
      </c>
      <c r="E222" s="243"/>
      <c r="F222" s="258"/>
      <c r="H222" s="268" t="s">
        <v>9</v>
      </c>
    </row>
    <row r="223" spans="2:9">
      <c r="B223" s="270" t="s">
        <v>1818</v>
      </c>
      <c r="C223" s="282"/>
      <c r="D223" s="252"/>
      <c r="E223" s="243"/>
      <c r="F223" s="258"/>
    </row>
    <row r="224" spans="2:9" ht="20.399999999999999">
      <c r="B224" s="257" t="s">
        <v>2102</v>
      </c>
      <c r="D224" s="243" t="s">
        <v>1819</v>
      </c>
      <c r="E224" s="243"/>
      <c r="F224" s="258"/>
      <c r="H224" s="268" t="s">
        <v>9</v>
      </c>
    </row>
    <row r="225" spans="1:9" ht="20.399999999999999">
      <c r="B225" s="270" t="s">
        <v>1820</v>
      </c>
      <c r="C225" s="294"/>
      <c r="D225" s="243" t="s">
        <v>1819</v>
      </c>
      <c r="E225" s="243"/>
      <c r="F225" s="258"/>
      <c r="H225" s="268" t="s">
        <v>9</v>
      </c>
    </row>
    <row r="226" spans="1:9">
      <c r="B226" s="270" t="s">
        <v>1821</v>
      </c>
      <c r="C226" s="281"/>
      <c r="D226" s="252"/>
      <c r="E226" s="243"/>
      <c r="F226" s="258"/>
    </row>
    <row r="227" spans="1:9" ht="20.399999999999999">
      <c r="B227" s="245" t="s">
        <v>2100</v>
      </c>
      <c r="C227" s="282"/>
      <c r="D227" s="243"/>
      <c r="E227" s="243"/>
      <c r="F227" s="258"/>
    </row>
    <row r="228" spans="1:9">
      <c r="C228" s="283" t="s">
        <v>1823</v>
      </c>
      <c r="D228" s="252" t="str">
        <f>$D$214</f>
        <v>xxx</v>
      </c>
      <c r="E228" s="252"/>
      <c r="F228" s="255"/>
      <c r="G228" s="272"/>
      <c r="H228" s="272" t="s">
        <v>9</v>
      </c>
    </row>
    <row r="229" spans="1:9">
      <c r="C229" s="283" t="s">
        <v>1823</v>
      </c>
      <c r="D229" s="252" t="e">
        <f>$D$215</f>
        <v>#VALUE!</v>
      </c>
      <c r="E229" s="252"/>
      <c r="F229" s="255"/>
      <c r="G229" s="272"/>
      <c r="H229" s="272" t="s">
        <v>9</v>
      </c>
    </row>
    <row r="230" spans="1:9">
      <c r="C230" s="283" t="s">
        <v>1823</v>
      </c>
      <c r="D230" s="252" t="str">
        <f>$D$216</f>
        <v>xxx</v>
      </c>
      <c r="E230" s="252"/>
      <c r="F230" s="255"/>
      <c r="G230" s="272"/>
      <c r="H230" s="272" t="s">
        <v>9</v>
      </c>
    </row>
    <row r="231" spans="1:9">
      <c r="C231" s="283" t="s">
        <v>1823</v>
      </c>
      <c r="D231" s="252" t="e">
        <f>$D$217</f>
        <v>#VALUE!</v>
      </c>
      <c r="E231" s="252"/>
      <c r="F231" s="255"/>
      <c r="G231" s="272"/>
      <c r="H231" s="272" t="s">
        <v>9</v>
      </c>
    </row>
    <row r="232" spans="1:9" ht="20.399999999999999">
      <c r="B232" s="245" t="s">
        <v>2101</v>
      </c>
      <c r="C232" s="282"/>
      <c r="D232" s="243"/>
      <c r="E232" s="243"/>
      <c r="F232" s="258"/>
    </row>
    <row r="233" spans="1:9">
      <c r="C233" s="283" t="s">
        <v>1825</v>
      </c>
      <c r="D233" s="252" t="str">
        <f>$D$214</f>
        <v>xxx</v>
      </c>
      <c r="E233" s="252"/>
      <c r="F233" s="255"/>
      <c r="G233" s="272"/>
      <c r="H233" s="272" t="s">
        <v>9</v>
      </c>
    </row>
    <row r="234" spans="1:9">
      <c r="C234" s="283" t="s">
        <v>1825</v>
      </c>
      <c r="D234" s="252" t="e">
        <f>$D$215</f>
        <v>#VALUE!</v>
      </c>
      <c r="E234" s="252"/>
      <c r="F234" s="255"/>
      <c r="G234" s="272"/>
      <c r="H234" s="272" t="s">
        <v>9</v>
      </c>
    </row>
    <row r="235" spans="1:9">
      <c r="C235" s="283" t="s">
        <v>1825</v>
      </c>
      <c r="D235" s="252" t="str">
        <f>$D$216</f>
        <v>xxx</v>
      </c>
      <c r="E235" s="252"/>
      <c r="F235" s="255"/>
      <c r="G235" s="272"/>
      <c r="H235" s="272" t="s">
        <v>9</v>
      </c>
    </row>
    <row r="236" spans="1:9">
      <c r="C236" s="283" t="s">
        <v>1825</v>
      </c>
      <c r="D236" s="252" t="e">
        <f>$D$217</f>
        <v>#VALUE!</v>
      </c>
      <c r="E236" s="252"/>
      <c r="F236" s="255"/>
      <c r="G236" s="272"/>
      <c r="H236" s="272" t="s">
        <v>9</v>
      </c>
    </row>
    <row r="237" spans="1:9">
      <c r="B237" s="270" t="s">
        <v>1822</v>
      </c>
      <c r="C237" s="294"/>
      <c r="D237" s="252"/>
      <c r="E237" s="243"/>
      <c r="F237" s="258"/>
      <c r="H237" s="268" t="s">
        <v>9</v>
      </c>
      <c r="I237" s="270">
        <v>-2.75</v>
      </c>
    </row>
    <row r="238" spans="1:9">
      <c r="A238" s="292" t="s">
        <v>553</v>
      </c>
      <c r="B238" s="248" t="s">
        <v>1901</v>
      </c>
      <c r="C238" s="281"/>
      <c r="D238" s="243"/>
      <c r="E238" s="243"/>
      <c r="F238" s="258"/>
      <c r="I238" s="270"/>
    </row>
    <row r="239" spans="1:9">
      <c r="A239" s="292"/>
      <c r="B239" s="248"/>
      <c r="C239" s="281"/>
      <c r="D239" s="243"/>
      <c r="E239" s="243"/>
      <c r="F239" s="258"/>
      <c r="I239" s="270"/>
    </row>
    <row r="240" spans="1:9">
      <c r="A240" s="292"/>
      <c r="B240" s="248"/>
      <c r="C240" s="281"/>
      <c r="D240" s="243"/>
      <c r="E240" s="243"/>
      <c r="F240" s="258"/>
      <c r="I240" s="270"/>
    </row>
    <row r="241" spans="1:9">
      <c r="A241" s="292"/>
      <c r="B241" s="271" t="s">
        <v>2103</v>
      </c>
      <c r="C241" s="281"/>
      <c r="D241" s="243"/>
      <c r="E241" s="243"/>
      <c r="F241" s="258"/>
      <c r="I241" s="270"/>
    </row>
    <row r="242" spans="1:9">
      <c r="A242" s="292"/>
      <c r="B242" s="248"/>
      <c r="C242" s="282" t="s">
        <v>1610</v>
      </c>
      <c r="D242" s="243" t="str">
        <f>$D$108</f>
        <v>xxx</v>
      </c>
      <c r="E242" s="243"/>
      <c r="F242" s="258"/>
      <c r="I242" s="270"/>
    </row>
    <row r="243" spans="1:9" ht="20.399999999999999">
      <c r="B243" s="270" t="s">
        <v>1829</v>
      </c>
      <c r="C243" s="281"/>
      <c r="D243" s="243"/>
      <c r="E243" s="243"/>
      <c r="F243" s="258"/>
      <c r="I243" s="270"/>
    </row>
    <row r="244" spans="1:9" ht="20.399999999999999">
      <c r="B244" s="270" t="s">
        <v>1830</v>
      </c>
      <c r="C244" s="281"/>
      <c r="D244" s="243"/>
      <c r="E244" s="243"/>
      <c r="F244" s="258"/>
      <c r="I244" s="270"/>
    </row>
    <row r="245" spans="1:9" ht="20.399999999999999">
      <c r="B245" s="270" t="s">
        <v>1843</v>
      </c>
      <c r="C245" s="282"/>
      <c r="D245" s="243"/>
      <c r="E245" s="243"/>
      <c r="F245" s="258"/>
      <c r="I245" s="270">
        <v>-2.76</v>
      </c>
    </row>
    <row r="246" spans="1:9" ht="20.399999999999999">
      <c r="B246" s="270"/>
      <c r="C246" s="282" t="s">
        <v>2109</v>
      </c>
      <c r="D246" s="252" t="e">
        <f>($D$242)*($D$214)*10</f>
        <v>#VALUE!</v>
      </c>
      <c r="E246" s="268"/>
      <c r="F246" s="258"/>
      <c r="H246" s="268" t="s">
        <v>1658</v>
      </c>
      <c r="I246" s="270"/>
    </row>
    <row r="247" spans="1:9" ht="20.399999999999999">
      <c r="B247" s="270"/>
      <c r="C247" s="282" t="s">
        <v>2110</v>
      </c>
      <c r="D247" s="252" t="e">
        <f>($D$242)*($D$215)*10</f>
        <v>#VALUE!</v>
      </c>
      <c r="E247" s="268"/>
      <c r="F247" s="258"/>
      <c r="H247" s="268" t="s">
        <v>1658</v>
      </c>
      <c r="I247" s="270"/>
    </row>
    <row r="248" spans="1:9" ht="20.399999999999999">
      <c r="B248" s="270" t="s">
        <v>1831</v>
      </c>
      <c r="C248" s="281"/>
      <c r="D248" s="243"/>
      <c r="E248" s="243"/>
      <c r="F248" s="258"/>
      <c r="I248" s="270"/>
    </row>
    <row r="249" spans="1:9" ht="20.399999999999999">
      <c r="B249" s="270" t="s">
        <v>1844</v>
      </c>
      <c r="C249" s="281"/>
      <c r="D249" s="243"/>
      <c r="E249" s="243"/>
      <c r="F249" s="258"/>
      <c r="I249" s="270"/>
    </row>
    <row r="250" spans="1:9" ht="20.399999999999999">
      <c r="B250" s="270"/>
      <c r="C250" s="282" t="s">
        <v>2111</v>
      </c>
      <c r="D250" s="252" t="e">
        <f>($D$242)*($D$216)*10</f>
        <v>#VALUE!</v>
      </c>
      <c r="E250" s="243"/>
      <c r="F250" s="258"/>
      <c r="H250" s="268" t="s">
        <v>1658</v>
      </c>
      <c r="I250" s="270"/>
    </row>
    <row r="251" spans="1:9" ht="20.399999999999999">
      <c r="B251" s="270"/>
      <c r="C251" s="282" t="s">
        <v>2112</v>
      </c>
      <c r="D251" s="252" t="e">
        <f>($D$242)*($D$217)*10</f>
        <v>#VALUE!</v>
      </c>
      <c r="E251" s="243"/>
      <c r="F251" s="258"/>
      <c r="H251" s="268" t="s">
        <v>1658</v>
      </c>
      <c r="I251" s="270"/>
    </row>
    <row r="252" spans="1:9" ht="33.6">
      <c r="B252" s="270" t="s">
        <v>1832</v>
      </c>
      <c r="C252" s="281"/>
      <c r="D252" s="243"/>
      <c r="E252" s="243"/>
      <c r="F252" s="258"/>
      <c r="I252" s="270"/>
    </row>
    <row r="253" spans="1:9" ht="20.399999999999999">
      <c r="B253" s="270" t="s">
        <v>1833</v>
      </c>
      <c r="C253" s="294"/>
      <c r="D253" s="243"/>
      <c r="E253" s="243"/>
      <c r="F253" s="258"/>
      <c r="I253" s="270">
        <v>-2.77</v>
      </c>
    </row>
    <row r="254" spans="1:9">
      <c r="B254" s="270" t="s">
        <v>1834</v>
      </c>
      <c r="C254" s="281"/>
      <c r="D254" s="243"/>
      <c r="E254" s="243"/>
      <c r="F254" s="258"/>
      <c r="I254" s="270"/>
    </row>
    <row r="255" spans="1:9" ht="20.399999999999999">
      <c r="B255" s="270" t="s">
        <v>1835</v>
      </c>
      <c r="C255" s="294"/>
      <c r="D255" s="243"/>
      <c r="E255" s="243"/>
      <c r="F255" s="258"/>
      <c r="I255" s="270">
        <v>-2.78</v>
      </c>
    </row>
    <row r="256" spans="1:9">
      <c r="B256" s="270" t="s">
        <v>1438</v>
      </c>
      <c r="C256" s="281"/>
      <c r="D256" s="243"/>
      <c r="E256" s="243"/>
      <c r="F256" s="258"/>
      <c r="I256" s="270"/>
    </row>
    <row r="257" spans="1:9" ht="20.399999999999999">
      <c r="B257" s="270" t="s">
        <v>1846</v>
      </c>
      <c r="C257" s="282"/>
      <c r="D257" s="243" t="s">
        <v>1845</v>
      </c>
      <c r="E257" s="243"/>
      <c r="F257" s="258"/>
      <c r="I257" s="270"/>
    </row>
    <row r="258" spans="1:9" ht="20.399999999999999">
      <c r="B258" s="270" t="s">
        <v>1847</v>
      </c>
      <c r="C258" s="282"/>
      <c r="D258" s="243"/>
      <c r="E258" s="243"/>
      <c r="F258" s="258"/>
      <c r="I258" s="270"/>
    </row>
    <row r="259" spans="1:9">
      <c r="B259" s="270" t="s">
        <v>1836</v>
      </c>
      <c r="C259" s="281"/>
      <c r="D259" s="243"/>
      <c r="E259" s="243"/>
      <c r="F259" s="258"/>
      <c r="I259" s="270"/>
    </row>
    <row r="260" spans="1:9" ht="20.399999999999999">
      <c r="B260" s="270" t="s">
        <v>1848</v>
      </c>
      <c r="C260" s="282"/>
      <c r="D260" s="243"/>
      <c r="E260" s="243"/>
      <c r="F260" s="258"/>
      <c r="I260" s="270"/>
    </row>
    <row r="261" spans="1:9">
      <c r="B261" s="270" t="s">
        <v>1837</v>
      </c>
      <c r="C261" s="281"/>
      <c r="D261" s="243"/>
      <c r="E261" s="243"/>
      <c r="F261" s="258"/>
      <c r="I261" s="270"/>
    </row>
    <row r="262" spans="1:9" ht="20.399999999999999">
      <c r="B262" s="270" t="s">
        <v>1838</v>
      </c>
      <c r="C262" s="294"/>
      <c r="D262" s="243"/>
      <c r="E262" s="243"/>
      <c r="F262" s="258"/>
      <c r="I262" s="270">
        <v>-2.79</v>
      </c>
    </row>
    <row r="263" spans="1:9">
      <c r="B263" s="270" t="s">
        <v>1839</v>
      </c>
      <c r="C263" s="294"/>
      <c r="D263" s="243"/>
      <c r="E263" s="243"/>
      <c r="F263" s="258"/>
      <c r="I263" s="258"/>
    </row>
    <row r="264" spans="1:9" ht="20.399999999999999">
      <c r="B264" s="270" t="s">
        <v>1840</v>
      </c>
      <c r="C264" s="294"/>
      <c r="D264" s="243"/>
      <c r="E264" s="243"/>
      <c r="F264" s="258"/>
      <c r="I264" s="258"/>
    </row>
    <row r="265" spans="1:9" ht="33.6">
      <c r="B265" s="270" t="s">
        <v>1841</v>
      </c>
      <c r="C265" s="294"/>
      <c r="D265" s="243"/>
      <c r="E265" s="243"/>
      <c r="F265" s="258"/>
      <c r="I265" s="258"/>
    </row>
    <row r="266" spans="1:9" ht="20.399999999999999">
      <c r="B266" s="270" t="s">
        <v>1842</v>
      </c>
      <c r="C266" s="294"/>
      <c r="D266" s="243"/>
      <c r="E266" s="243"/>
      <c r="F266" s="258"/>
      <c r="I266" s="270" t="s">
        <v>1688</v>
      </c>
    </row>
    <row r="267" spans="1:9">
      <c r="A267" s="246" t="s">
        <v>1876</v>
      </c>
      <c r="B267" s="269" t="s">
        <v>1875</v>
      </c>
      <c r="C267" s="281"/>
      <c r="D267" s="243"/>
      <c r="E267" s="243"/>
      <c r="F267" s="258"/>
      <c r="I267" s="270"/>
    </row>
    <row r="268" spans="1:9" ht="50.4">
      <c r="B268" s="270" t="s">
        <v>1849</v>
      </c>
      <c r="C268" s="281"/>
      <c r="D268" s="243"/>
      <c r="E268" s="243"/>
      <c r="F268" s="258"/>
      <c r="I268" s="270"/>
    </row>
    <row r="269" spans="1:9">
      <c r="B269" s="270" t="s">
        <v>1850</v>
      </c>
      <c r="C269" s="281"/>
      <c r="D269" s="243"/>
      <c r="E269" s="243"/>
      <c r="F269" s="258"/>
      <c r="I269" s="270"/>
    </row>
    <row r="270" spans="1:9">
      <c r="B270" s="270" t="s">
        <v>1851</v>
      </c>
      <c r="C270" s="281"/>
      <c r="D270" s="243"/>
      <c r="E270" s="243"/>
      <c r="F270" s="258"/>
      <c r="I270" s="270"/>
    </row>
    <row r="271" spans="1:9">
      <c r="B271" s="270" t="s">
        <v>1852</v>
      </c>
      <c r="C271" s="281"/>
      <c r="D271" s="243"/>
      <c r="E271" s="243"/>
      <c r="F271" s="258"/>
      <c r="I271" s="270"/>
    </row>
    <row r="272" spans="1:9">
      <c r="A272" s="246" t="s">
        <v>1878</v>
      </c>
      <c r="B272" s="248" t="s">
        <v>1877</v>
      </c>
      <c r="C272" s="281"/>
      <c r="D272" s="243"/>
      <c r="E272" s="243"/>
      <c r="F272" s="258"/>
      <c r="I272" s="270"/>
    </row>
    <row r="273" spans="1:9">
      <c r="A273" s="246" t="s">
        <v>1828</v>
      </c>
      <c r="B273" s="270" t="s">
        <v>1879</v>
      </c>
      <c r="C273" s="281"/>
      <c r="D273" s="243"/>
      <c r="E273" s="243"/>
      <c r="F273" s="258"/>
      <c r="I273" s="270"/>
    </row>
    <row r="274" spans="1:9">
      <c r="B274" s="270" t="s">
        <v>1853</v>
      </c>
      <c r="C274" s="281"/>
      <c r="D274" s="243"/>
      <c r="E274" s="243"/>
      <c r="F274" s="258"/>
      <c r="I274" s="270"/>
    </row>
    <row r="275" spans="1:9">
      <c r="B275" s="270" t="s">
        <v>1854</v>
      </c>
      <c r="C275" s="281"/>
      <c r="D275" s="243"/>
      <c r="E275" s="243"/>
      <c r="F275" s="258"/>
      <c r="I275" s="270"/>
    </row>
    <row r="276" spans="1:9" ht="33.6">
      <c r="B276" s="270" t="s">
        <v>1855</v>
      </c>
      <c r="C276" s="281"/>
      <c r="D276" s="243"/>
      <c r="E276" s="243"/>
      <c r="F276" s="258"/>
      <c r="I276" s="270"/>
    </row>
    <row r="277" spans="1:9" ht="20.399999999999999">
      <c r="B277" s="270" t="s">
        <v>1856</v>
      </c>
      <c r="C277" s="281"/>
      <c r="D277" s="243"/>
      <c r="E277" s="243"/>
      <c r="F277" s="258"/>
      <c r="I277" s="270"/>
    </row>
    <row r="278" spans="1:9" ht="33.6">
      <c r="B278" s="270" t="s">
        <v>1857</v>
      </c>
      <c r="C278" s="281"/>
      <c r="D278" s="243"/>
      <c r="E278" s="243"/>
      <c r="F278" s="258"/>
      <c r="I278" s="270"/>
    </row>
    <row r="279" spans="1:9" ht="33.6">
      <c r="B279" s="270" t="s">
        <v>1858</v>
      </c>
      <c r="C279" s="281"/>
      <c r="D279" s="243"/>
      <c r="E279" s="243"/>
      <c r="F279" s="258"/>
      <c r="I279" s="270"/>
    </row>
    <row r="280" spans="1:9" ht="33.6">
      <c r="B280" s="270" t="s">
        <v>1859</v>
      </c>
      <c r="C280" s="281"/>
      <c r="D280" s="243"/>
      <c r="E280" s="243"/>
      <c r="F280" s="258"/>
      <c r="I280" s="270"/>
    </row>
    <row r="281" spans="1:9">
      <c r="A281" s="246" t="s">
        <v>1632</v>
      </c>
      <c r="B281" s="270" t="s">
        <v>1880</v>
      </c>
      <c r="C281" s="281"/>
      <c r="D281" s="243"/>
      <c r="E281" s="243"/>
      <c r="F281" s="258"/>
      <c r="I281" s="270"/>
    </row>
    <row r="282" spans="1:9" ht="33.6">
      <c r="B282" s="270" t="s">
        <v>1860</v>
      </c>
      <c r="C282" s="281"/>
      <c r="D282" s="243"/>
      <c r="E282" s="243"/>
      <c r="F282" s="258"/>
      <c r="I282" s="270"/>
    </row>
    <row r="283" spans="1:9" ht="20.399999999999999">
      <c r="B283" s="270" t="s">
        <v>1865</v>
      </c>
      <c r="C283" s="294"/>
      <c r="D283" s="243"/>
      <c r="E283" s="243"/>
      <c r="F283" s="258"/>
      <c r="H283" s="268" t="s">
        <v>9</v>
      </c>
      <c r="I283" s="270"/>
    </row>
    <row r="284" spans="1:9" ht="20.399999999999999">
      <c r="B284" s="270"/>
      <c r="C284" s="282" t="s">
        <v>1862</v>
      </c>
      <c r="D284" s="243" t="e">
        <f>$D$23/2</f>
        <v>#VALUE!</v>
      </c>
      <c r="E284" s="243"/>
      <c r="F284" s="258"/>
      <c r="I284" s="270"/>
    </row>
    <row r="285" spans="1:9" ht="20.399999999999999">
      <c r="B285" s="270" t="s">
        <v>1866</v>
      </c>
      <c r="C285" s="282"/>
      <c r="D285" s="243"/>
      <c r="E285" s="243"/>
      <c r="F285" s="258"/>
      <c r="H285" s="268" t="s">
        <v>9</v>
      </c>
      <c r="I285" s="270"/>
    </row>
    <row r="286" spans="1:9" ht="20.399999999999999">
      <c r="B286" s="270"/>
      <c r="C286" s="282" t="s">
        <v>1863</v>
      </c>
      <c r="D286" s="243" t="e">
        <f>$D$29/2</f>
        <v>#VALUE!</v>
      </c>
      <c r="E286" s="243"/>
      <c r="F286" s="258"/>
      <c r="I286" s="270"/>
    </row>
    <row r="287" spans="1:9" ht="20.399999999999999">
      <c r="B287" s="270" t="s">
        <v>1867</v>
      </c>
      <c r="C287" s="282"/>
      <c r="D287" s="243"/>
      <c r="E287" s="243"/>
      <c r="F287" s="258"/>
      <c r="H287" s="268" t="s">
        <v>9</v>
      </c>
      <c r="I287" s="270"/>
    </row>
    <row r="288" spans="1:9" ht="20.399999999999999">
      <c r="B288" s="270"/>
      <c r="C288" s="282" t="s">
        <v>1659</v>
      </c>
      <c r="D288" s="243" t="e">
        <f>($D$69)/2</f>
        <v>#VALUE!</v>
      </c>
      <c r="E288" s="243"/>
      <c r="F288" s="258"/>
      <c r="I288" s="270"/>
    </row>
    <row r="289" spans="1:9" ht="20.399999999999999">
      <c r="B289" s="270" t="s">
        <v>1868</v>
      </c>
      <c r="C289" s="282"/>
      <c r="D289" s="243"/>
      <c r="E289" s="243"/>
      <c r="F289" s="258"/>
      <c r="H289" s="268" t="s">
        <v>9</v>
      </c>
      <c r="I289" s="270"/>
    </row>
    <row r="290" spans="1:9" ht="20.399999999999999">
      <c r="B290" s="270"/>
      <c r="C290" s="282" t="s">
        <v>1864</v>
      </c>
      <c r="D290" s="243" t="e">
        <f>$D$77/2</f>
        <v>#VALUE!</v>
      </c>
      <c r="E290" s="243"/>
      <c r="F290" s="258"/>
      <c r="I290" s="270"/>
    </row>
    <row r="291" spans="1:9" ht="20.399999999999999">
      <c r="B291" s="270" t="s">
        <v>1871</v>
      </c>
      <c r="C291" s="282" t="s">
        <v>1870</v>
      </c>
      <c r="D291" s="243" t="s">
        <v>2058</v>
      </c>
      <c r="E291" s="243"/>
      <c r="F291" s="258"/>
      <c r="I291" s="270"/>
    </row>
    <row r="292" spans="1:9" ht="33.6">
      <c r="B292" s="270" t="s">
        <v>1881</v>
      </c>
      <c r="C292" s="282" t="s">
        <v>1869</v>
      </c>
      <c r="D292" s="243"/>
      <c r="E292" s="243"/>
      <c r="F292" s="258"/>
      <c r="I292" s="270"/>
    </row>
    <row r="293" spans="1:9" ht="20.399999999999999">
      <c r="B293" s="244" t="s">
        <v>1882</v>
      </c>
      <c r="C293" s="282" t="s">
        <v>1825</v>
      </c>
      <c r="D293" s="243" t="s">
        <v>1872</v>
      </c>
      <c r="E293" s="243"/>
      <c r="F293" s="258"/>
      <c r="I293" s="270"/>
    </row>
    <row r="294" spans="1:9">
      <c r="B294" s="270" t="s">
        <v>1861</v>
      </c>
      <c r="C294" s="282" t="s">
        <v>1825</v>
      </c>
      <c r="D294" s="243" t="s">
        <v>1873</v>
      </c>
      <c r="E294" s="243"/>
      <c r="F294" s="258"/>
      <c r="I294" s="270"/>
    </row>
    <row r="295" spans="1:9">
      <c r="B295" s="258"/>
      <c r="C295" s="282" t="s">
        <v>1825</v>
      </c>
      <c r="D295" s="252" t="s">
        <v>1410</v>
      </c>
      <c r="E295" s="243"/>
      <c r="F295" s="258"/>
      <c r="H295" s="268" t="s">
        <v>9</v>
      </c>
      <c r="I295" s="270"/>
    </row>
    <row r="296" spans="1:9" ht="20.399999999999999">
      <c r="A296" s="246" t="s">
        <v>555</v>
      </c>
      <c r="B296" s="270" t="s">
        <v>1874</v>
      </c>
      <c r="C296" s="282" t="s">
        <v>1599</v>
      </c>
      <c r="D296" s="243" t="str">
        <f>$D$6</f>
        <v>xxx</v>
      </c>
      <c r="E296" s="243"/>
      <c r="F296" s="258"/>
      <c r="H296" s="268" t="s">
        <v>80</v>
      </c>
      <c r="I296" s="270"/>
    </row>
    <row r="297" spans="1:9">
      <c r="A297" s="246" t="s">
        <v>1885</v>
      </c>
      <c r="B297" s="270" t="s">
        <v>1877</v>
      </c>
      <c r="C297" s="281"/>
      <c r="D297" s="243"/>
      <c r="E297" s="243"/>
      <c r="F297" s="258"/>
      <c r="I297" s="270"/>
    </row>
    <row r="298" spans="1:9">
      <c r="B298" s="270" t="s">
        <v>1883</v>
      </c>
      <c r="C298" s="281"/>
      <c r="D298" s="243"/>
      <c r="E298" s="243"/>
      <c r="F298" s="258"/>
      <c r="I298" s="270"/>
    </row>
    <row r="299" spans="1:9" ht="20.399999999999999">
      <c r="B299" s="270" t="s">
        <v>1905</v>
      </c>
      <c r="C299" s="281"/>
      <c r="D299" s="243"/>
      <c r="E299" s="243"/>
      <c r="F299" s="258"/>
      <c r="I299" s="270"/>
    </row>
    <row r="300" spans="1:9">
      <c r="B300" s="270" t="s">
        <v>1906</v>
      </c>
      <c r="C300" s="281"/>
      <c r="D300" s="243"/>
      <c r="E300" s="243"/>
      <c r="F300" s="258"/>
      <c r="I300" s="270"/>
    </row>
    <row r="301" spans="1:9">
      <c r="B301" s="270" t="s">
        <v>1886</v>
      </c>
      <c r="C301" s="281"/>
      <c r="D301" s="252" t="s">
        <v>1410</v>
      </c>
      <c r="E301" s="243"/>
      <c r="F301" s="258"/>
      <c r="I301" s="270"/>
    </row>
    <row r="302" spans="1:9" ht="20.399999999999999">
      <c r="B302" s="270" t="s">
        <v>1884</v>
      </c>
      <c r="C302" s="282" t="s">
        <v>1899</v>
      </c>
      <c r="D302" s="252" t="s">
        <v>1483</v>
      </c>
      <c r="E302" s="243"/>
      <c r="F302" s="258"/>
      <c r="H302" s="268" t="s">
        <v>106</v>
      </c>
      <c r="I302" s="270"/>
    </row>
    <row r="303" spans="1:9">
      <c r="A303" s="246" t="s">
        <v>1896</v>
      </c>
      <c r="B303" s="248" t="s">
        <v>1875</v>
      </c>
      <c r="C303" s="281"/>
      <c r="D303" s="266"/>
      <c r="E303" s="243"/>
      <c r="F303" s="258"/>
      <c r="I303" s="270"/>
    </row>
    <row r="304" spans="1:9" ht="74.400000000000006">
      <c r="B304" s="270" t="s">
        <v>1887</v>
      </c>
      <c r="C304" s="281"/>
      <c r="D304" s="266"/>
      <c r="E304" s="243"/>
      <c r="F304" s="258"/>
      <c r="I304" s="270"/>
    </row>
    <row r="305" spans="1:9" ht="20.399999999999999">
      <c r="B305" s="270" t="s">
        <v>1888</v>
      </c>
      <c r="C305" s="282"/>
      <c r="D305" s="266"/>
      <c r="E305" s="243"/>
      <c r="F305" s="258"/>
      <c r="I305" s="270">
        <v>2.82</v>
      </c>
    </row>
    <row r="306" spans="1:9">
      <c r="B306" s="270" t="s">
        <v>1889</v>
      </c>
      <c r="C306" s="281"/>
      <c r="D306" s="266"/>
      <c r="E306" s="243"/>
      <c r="F306" s="258"/>
      <c r="I306" s="270"/>
    </row>
    <row r="307" spans="1:9">
      <c r="B307" s="270" t="s">
        <v>1890</v>
      </c>
      <c r="C307" s="281"/>
      <c r="D307" s="252" t="s">
        <v>1410</v>
      </c>
      <c r="E307" s="243"/>
      <c r="F307" s="258"/>
      <c r="I307" s="270"/>
    </row>
    <row r="308" spans="1:9">
      <c r="B308" s="270" t="s">
        <v>1891</v>
      </c>
      <c r="C308" s="281"/>
      <c r="D308" s="252" t="s">
        <v>1410</v>
      </c>
      <c r="E308" s="243"/>
      <c r="F308" s="258"/>
      <c r="I308" s="270"/>
    </row>
    <row r="309" spans="1:9">
      <c r="B309" s="270" t="s">
        <v>1892</v>
      </c>
      <c r="C309" s="282" t="s">
        <v>1897</v>
      </c>
      <c r="D309" s="252" t="s">
        <v>1898</v>
      </c>
      <c r="E309" s="243"/>
      <c r="F309" s="258"/>
      <c r="I309" s="270"/>
    </row>
    <row r="310" spans="1:9">
      <c r="B310" s="270" t="s">
        <v>1893</v>
      </c>
      <c r="C310" s="282" t="s">
        <v>1757</v>
      </c>
      <c r="D310" s="252" t="s">
        <v>1483</v>
      </c>
      <c r="E310" s="243" t="str">
        <f>$D$309</f>
        <v>… ÷ …</v>
      </c>
      <c r="F310" s="258"/>
      <c r="I310" s="270"/>
    </row>
    <row r="311" spans="1:9">
      <c r="B311" s="270" t="s">
        <v>1894</v>
      </c>
      <c r="C311" s="282"/>
      <c r="D311" s="252"/>
      <c r="E311" s="243"/>
      <c r="F311" s="258"/>
      <c r="I311" s="270"/>
    </row>
    <row r="312" spans="1:9" ht="20.399999999999999">
      <c r="B312" s="270" t="s">
        <v>1888</v>
      </c>
      <c r="C312" s="282" t="s">
        <v>1900</v>
      </c>
      <c r="D312" s="243" t="e">
        <f>$D$310*$D$302</f>
        <v>#VALUE!</v>
      </c>
      <c r="E312" s="243"/>
      <c r="F312" s="258"/>
      <c r="I312" s="270"/>
    </row>
    <row r="313" spans="1:9" ht="33.6">
      <c r="B313" s="270" t="s">
        <v>1895</v>
      </c>
      <c r="C313" s="282" t="s">
        <v>1803</v>
      </c>
      <c r="D313" s="243" t="e">
        <f>$D$312</f>
        <v>#VALUE!</v>
      </c>
      <c r="E313" s="243"/>
      <c r="F313" s="258"/>
      <c r="H313" s="268" t="s">
        <v>106</v>
      </c>
      <c r="I313" s="270">
        <v>2.83</v>
      </c>
    </row>
    <row r="314" spans="1:9">
      <c r="A314" s="246">
        <v>4</v>
      </c>
      <c r="B314" s="269" t="s">
        <v>1780</v>
      </c>
      <c r="C314" s="281"/>
      <c r="D314" s="243"/>
      <c r="E314" s="243"/>
      <c r="F314" s="258"/>
    </row>
    <row r="315" spans="1:9">
      <c r="A315" s="246" t="s">
        <v>1781</v>
      </c>
      <c r="B315" s="269" t="s">
        <v>1770</v>
      </c>
      <c r="C315" s="281"/>
      <c r="D315" s="243"/>
      <c r="E315" s="243"/>
      <c r="F315" s="258"/>
    </row>
    <row r="316" spans="1:9">
      <c r="B316" s="270" t="s">
        <v>1771</v>
      </c>
      <c r="C316" s="281"/>
      <c r="D316" s="243"/>
      <c r="E316" s="243"/>
      <c r="F316" s="258"/>
    </row>
    <row r="317" spans="1:9" ht="20.399999999999999">
      <c r="B317" s="270" t="s">
        <v>1772</v>
      </c>
      <c r="D317" s="243"/>
      <c r="E317" s="243"/>
      <c r="F317" s="258"/>
      <c r="I317" s="270">
        <v>-2.84</v>
      </c>
    </row>
    <row r="318" spans="1:9" ht="20.399999999999999">
      <c r="B318" s="270" t="s">
        <v>1782</v>
      </c>
      <c r="D318" s="243"/>
      <c r="E318" s="243"/>
      <c r="F318" s="258"/>
      <c r="I318" s="270"/>
    </row>
    <row r="319" spans="1:9">
      <c r="B319" s="270" t="s">
        <v>1783</v>
      </c>
      <c r="D319" s="243"/>
      <c r="E319" s="243"/>
      <c r="F319" s="258"/>
      <c r="I319" s="270"/>
    </row>
    <row r="320" spans="1:9" ht="20.399999999999999">
      <c r="B320" s="270" t="s">
        <v>1784</v>
      </c>
      <c r="D320" s="243"/>
      <c r="E320" s="243"/>
      <c r="F320" s="258"/>
      <c r="I320" s="270"/>
    </row>
    <row r="321" spans="1:9" ht="37.200000000000003">
      <c r="B321" s="270" t="s">
        <v>1785</v>
      </c>
      <c r="D321" s="243"/>
      <c r="E321" s="243"/>
      <c r="F321" s="258"/>
      <c r="I321" s="270"/>
    </row>
    <row r="322" spans="1:9" ht="20.399999999999999">
      <c r="B322" s="244" t="s">
        <v>1786</v>
      </c>
      <c r="D322" s="243"/>
      <c r="E322" s="243"/>
      <c r="F322" s="258"/>
      <c r="I322" s="270"/>
    </row>
    <row r="323" spans="1:9">
      <c r="B323" s="270" t="s">
        <v>1476</v>
      </c>
      <c r="D323" s="243"/>
      <c r="E323" s="243"/>
      <c r="F323" s="258"/>
      <c r="I323" s="258"/>
    </row>
    <row r="324" spans="1:9" ht="37.200000000000003">
      <c r="B324" s="270" t="s">
        <v>1787</v>
      </c>
      <c r="D324" s="243"/>
      <c r="E324" s="243"/>
      <c r="F324" s="258"/>
      <c r="I324" s="270"/>
    </row>
    <row r="325" spans="1:9" ht="37.200000000000003">
      <c r="B325" s="270" t="s">
        <v>1788</v>
      </c>
      <c r="D325" s="243"/>
      <c r="E325" s="243"/>
      <c r="F325" s="258"/>
      <c r="I325" s="270"/>
    </row>
    <row r="326" spans="1:9" ht="33.6">
      <c r="A326" s="246" t="s">
        <v>1790</v>
      </c>
      <c r="B326" s="269" t="s">
        <v>1789</v>
      </c>
      <c r="D326" s="243"/>
      <c r="E326" s="243"/>
      <c r="F326" s="258"/>
      <c r="I326" s="258"/>
    </row>
    <row r="327" spans="1:9">
      <c r="B327" s="244" t="s">
        <v>1804</v>
      </c>
      <c r="D327" s="243"/>
      <c r="E327" s="243"/>
      <c r="F327" s="258"/>
      <c r="I327" s="258"/>
    </row>
    <row r="328" spans="1:9" ht="20.399999999999999">
      <c r="B328" s="270" t="s">
        <v>1805</v>
      </c>
      <c r="D328" s="243"/>
      <c r="E328" s="243"/>
      <c r="F328" s="258"/>
      <c r="I328" s="258"/>
    </row>
    <row r="329" spans="1:9" ht="20.399999999999999">
      <c r="B329" s="270" t="s">
        <v>1773</v>
      </c>
      <c r="D329" s="243"/>
      <c r="E329" s="243"/>
      <c r="F329" s="258"/>
      <c r="I329" s="258"/>
    </row>
    <row r="330" spans="1:9">
      <c r="B330" s="270" t="s">
        <v>1915</v>
      </c>
      <c r="D330" s="243"/>
      <c r="E330" s="243"/>
      <c r="F330" s="258"/>
      <c r="I330" s="258"/>
    </row>
    <row r="331" spans="1:9" ht="20.399999999999999">
      <c r="B331" s="270" t="s">
        <v>2059</v>
      </c>
      <c r="D331" s="243"/>
      <c r="E331" s="243"/>
      <c r="F331" s="258"/>
      <c r="I331" s="258"/>
    </row>
    <row r="332" spans="1:9">
      <c r="B332" s="270" t="s">
        <v>1171</v>
      </c>
      <c r="D332" s="243"/>
      <c r="E332" s="243"/>
      <c r="F332" s="258"/>
      <c r="I332" s="258"/>
    </row>
    <row r="333" spans="1:9">
      <c r="B333" s="270"/>
      <c r="C333" s="282" t="s">
        <v>1793</v>
      </c>
      <c r="D333" s="243">
        <f>PI()</f>
        <v>3.1415926535897931</v>
      </c>
      <c r="E333" s="243"/>
      <c r="F333" s="258"/>
      <c r="I333" s="258"/>
    </row>
    <row r="334" spans="1:9" ht="20.399999999999999">
      <c r="B334" s="270"/>
      <c r="C334" s="282" t="s">
        <v>1803</v>
      </c>
      <c r="D334" s="243" t="e">
        <f>($D$313)/10^3</f>
        <v>#VALUE!</v>
      </c>
      <c r="E334" s="243"/>
      <c r="F334" s="258"/>
      <c r="I334" s="258"/>
    </row>
    <row r="335" spans="1:9" ht="20.399999999999999">
      <c r="B335" s="270" t="s">
        <v>1916</v>
      </c>
      <c r="D335" s="243"/>
      <c r="E335" s="243"/>
      <c r="F335" s="258"/>
      <c r="I335" s="258"/>
    </row>
    <row r="336" spans="1:9" ht="20.399999999999999">
      <c r="B336" s="270" t="s">
        <v>1917</v>
      </c>
      <c r="D336" s="243"/>
      <c r="E336" s="243"/>
      <c r="F336" s="258"/>
      <c r="I336" s="270"/>
    </row>
    <row r="337" spans="1:9">
      <c r="B337" s="270" t="s">
        <v>1907</v>
      </c>
      <c r="D337" s="243"/>
      <c r="E337" s="243"/>
      <c r="F337" s="258"/>
      <c r="I337" s="270"/>
    </row>
    <row r="338" spans="1:9" ht="20.399999999999999">
      <c r="B338" s="270" t="s">
        <v>1908</v>
      </c>
      <c r="C338" s="282"/>
      <c r="D338" s="243"/>
      <c r="E338" s="243"/>
      <c r="F338" s="258"/>
      <c r="I338" s="258"/>
    </row>
    <row r="339" spans="1:9" ht="20.399999999999999">
      <c r="A339" s="269"/>
      <c r="B339" s="270" t="s">
        <v>1921</v>
      </c>
      <c r="D339" s="243"/>
      <c r="E339" s="243"/>
      <c r="F339" s="258"/>
      <c r="I339" s="270"/>
    </row>
    <row r="340" spans="1:9">
      <c r="A340" s="269"/>
      <c r="B340" s="270" t="s">
        <v>1476</v>
      </c>
      <c r="D340" s="243"/>
      <c r="E340" s="243"/>
      <c r="F340" s="258"/>
      <c r="I340" s="270"/>
    </row>
    <row r="341" spans="1:9" ht="20.399999999999999">
      <c r="B341" s="270" t="s">
        <v>1909</v>
      </c>
      <c r="C341" s="282" t="s">
        <v>1792</v>
      </c>
      <c r="D341" s="243" t="e">
        <f>($D$6)*(10^3)/3600</f>
        <v>#VALUE!</v>
      </c>
      <c r="E341" s="243"/>
      <c r="F341" s="258"/>
      <c r="H341" s="268" t="s">
        <v>1750</v>
      </c>
      <c r="I341" s="258"/>
    </row>
    <row r="342" spans="1:9">
      <c r="B342" s="270" t="s">
        <v>1918</v>
      </c>
      <c r="C342" s="282"/>
      <c r="D342" s="243"/>
      <c r="E342" s="243"/>
      <c r="F342" s="258"/>
      <c r="I342" s="258"/>
    </row>
    <row r="343" spans="1:9" ht="20.399999999999999">
      <c r="B343" s="270" t="s">
        <v>1919</v>
      </c>
      <c r="C343" s="282"/>
      <c r="D343" s="243"/>
      <c r="E343" s="243"/>
      <c r="F343" s="258"/>
      <c r="I343" s="258"/>
    </row>
    <row r="344" spans="1:9" ht="20.399999999999999">
      <c r="B344" s="270" t="s">
        <v>1910</v>
      </c>
      <c r="C344" s="282" t="s">
        <v>1794</v>
      </c>
      <c r="D344" s="243" t="e">
        <f>($D$192)*($D$202)</f>
        <v>#VALUE!</v>
      </c>
      <c r="E344" s="243"/>
      <c r="F344" s="258"/>
      <c r="H344" s="268" t="s">
        <v>1768</v>
      </c>
      <c r="I344" s="258"/>
    </row>
    <row r="345" spans="1:9" ht="20.399999999999999">
      <c r="B345" s="270"/>
      <c r="C345" s="282" t="s">
        <v>1794</v>
      </c>
      <c r="D345" s="243" t="e">
        <f>($D$344)/60</f>
        <v>#VALUE!</v>
      </c>
      <c r="E345" s="243"/>
      <c r="F345" s="258"/>
      <c r="H345" s="268" t="s">
        <v>1927</v>
      </c>
      <c r="I345" s="258"/>
    </row>
    <row r="346" spans="1:9" ht="20.399999999999999">
      <c r="B346" s="270" t="s">
        <v>1920</v>
      </c>
      <c r="D346" s="243"/>
      <c r="E346" s="243"/>
      <c r="F346" s="258"/>
      <c r="I346" s="258"/>
    </row>
    <row r="347" spans="1:9" ht="20.399999999999999">
      <c r="B347" s="270" t="s">
        <v>1922</v>
      </c>
      <c r="D347" s="243"/>
      <c r="E347" s="243"/>
      <c r="F347" s="258"/>
      <c r="I347" s="258"/>
    </row>
    <row r="348" spans="1:9" ht="20.399999999999999">
      <c r="B348" s="270" t="s">
        <v>1911</v>
      </c>
      <c r="D348" s="252" t="s">
        <v>1902</v>
      </c>
      <c r="E348" s="243"/>
      <c r="F348" s="258"/>
      <c r="I348" s="258"/>
    </row>
    <row r="349" spans="1:9" ht="20.399999999999999">
      <c r="B349" s="271" t="s">
        <v>1912</v>
      </c>
      <c r="C349" s="283" t="s">
        <v>1903</v>
      </c>
      <c r="D349" s="252" t="s">
        <v>1483</v>
      </c>
      <c r="E349" s="243"/>
      <c r="F349" s="258"/>
      <c r="I349" s="258"/>
    </row>
    <row r="350" spans="1:9" ht="20.399999999999999">
      <c r="B350" s="270" t="s">
        <v>1913</v>
      </c>
      <c r="C350" s="282" t="s">
        <v>1904</v>
      </c>
      <c r="D350" s="252" t="s">
        <v>1483</v>
      </c>
      <c r="E350" s="243"/>
      <c r="F350" s="258"/>
      <c r="I350" s="258"/>
    </row>
    <row r="351" spans="1:9" ht="20.399999999999999">
      <c r="B351" s="270" t="s">
        <v>1923</v>
      </c>
      <c r="C351" s="282" t="s">
        <v>1914</v>
      </c>
      <c r="D351" s="243" t="e">
        <f>($D$349)*($D$350)</f>
        <v>#VALUE!</v>
      </c>
      <c r="E351" s="243"/>
      <c r="F351" s="258"/>
      <c r="I351" s="258"/>
    </row>
    <row r="352" spans="1:9" ht="33.6">
      <c r="B352" s="270" t="s">
        <v>1924</v>
      </c>
      <c r="C352" s="282"/>
      <c r="D352" s="243"/>
      <c r="E352" s="243"/>
      <c r="F352" s="258"/>
      <c r="I352" s="258"/>
    </row>
    <row r="353" spans="1:17" ht="20.399999999999999">
      <c r="B353" s="270" t="s">
        <v>1775</v>
      </c>
      <c r="D353" s="243"/>
      <c r="E353" s="243"/>
      <c r="F353" s="258"/>
      <c r="I353" s="270">
        <v>-2.85</v>
      </c>
    </row>
    <row r="354" spans="1:17" ht="20.399999999999999">
      <c r="B354" s="270" t="s">
        <v>1776</v>
      </c>
      <c r="C354" s="282" t="s">
        <v>1925</v>
      </c>
      <c r="D354" s="243" t="e">
        <f>2*$D$333*$D$334*$D$345/($D$341*$D$351)</f>
        <v>#VALUE!</v>
      </c>
      <c r="E354" s="243"/>
      <c r="F354" s="258"/>
      <c r="I354" s="258"/>
    </row>
    <row r="355" spans="1:17">
      <c r="B355" s="270" t="s">
        <v>1926</v>
      </c>
      <c r="D355" s="243" t="s">
        <v>1410</v>
      </c>
      <c r="E355" s="243"/>
      <c r="F355" s="258"/>
      <c r="I355" s="258"/>
    </row>
    <row r="356" spans="1:17" ht="20.399999999999999">
      <c r="B356" s="270" t="s">
        <v>1929</v>
      </c>
      <c r="C356" s="282" t="s">
        <v>1928</v>
      </c>
      <c r="D356" s="252" t="s">
        <v>1898</v>
      </c>
      <c r="E356" s="243"/>
      <c r="F356" s="258"/>
      <c r="I356" s="258"/>
    </row>
    <row r="357" spans="1:17" ht="20.399999999999999">
      <c r="B357" s="270" t="s">
        <v>1930</v>
      </c>
      <c r="C357" s="282" t="s">
        <v>1925</v>
      </c>
      <c r="D357" s="243" t="e">
        <f>$D$354</f>
        <v>#VALUE!</v>
      </c>
      <c r="E357" s="243" t="s">
        <v>1931</v>
      </c>
      <c r="F357" s="258" t="str">
        <f>$D$356</f>
        <v>… ÷ …</v>
      </c>
      <c r="I357" s="258"/>
    </row>
    <row r="358" spans="1:17" ht="33.6">
      <c r="B358" s="270" t="s">
        <v>1777</v>
      </c>
      <c r="C358" s="282" t="s">
        <v>1937</v>
      </c>
      <c r="D358" s="243" t="e">
        <f>$D$357</f>
        <v>#VALUE!</v>
      </c>
      <c r="E358" s="243"/>
      <c r="F358" s="258"/>
      <c r="I358" s="270">
        <v>-2.86</v>
      </c>
    </row>
    <row r="359" spans="1:17" ht="33.6">
      <c r="A359" s="246" t="s">
        <v>1795</v>
      </c>
      <c r="B359" s="269" t="s">
        <v>1796</v>
      </c>
      <c r="D359" s="243"/>
      <c r="E359" s="243"/>
      <c r="F359" s="258"/>
      <c r="I359" s="258"/>
    </row>
    <row r="360" spans="1:17">
      <c r="B360" s="270" t="s">
        <v>1799</v>
      </c>
      <c r="D360" s="243"/>
      <c r="E360" s="243"/>
      <c r="F360" s="258"/>
      <c r="I360" s="258"/>
    </row>
    <row r="361" spans="1:17" ht="20.399999999999999">
      <c r="B361" s="270" t="s">
        <v>1800</v>
      </c>
      <c r="D361" s="243"/>
      <c r="E361" s="243"/>
      <c r="F361" s="258"/>
      <c r="I361" s="258"/>
    </row>
    <row r="362" spans="1:17">
      <c r="B362" s="270" t="s">
        <v>1798</v>
      </c>
      <c r="D362" s="243"/>
      <c r="E362" s="243"/>
      <c r="F362" s="258"/>
      <c r="I362" s="258"/>
    </row>
    <row r="363" spans="1:17" ht="20.399999999999999">
      <c r="B363" s="270" t="s">
        <v>1797</v>
      </c>
      <c r="D363" s="243"/>
      <c r="E363" s="243"/>
      <c r="F363" s="258"/>
      <c r="I363" s="258"/>
    </row>
    <row r="364" spans="1:17" ht="20.399999999999999">
      <c r="B364" s="270" t="s">
        <v>1791</v>
      </c>
      <c r="D364" s="243"/>
      <c r="E364" s="243"/>
      <c r="F364" s="258"/>
      <c r="I364" s="270"/>
    </row>
    <row r="365" spans="1:17" s="274" customFormat="1" ht="20.399999999999999">
      <c r="A365" s="296"/>
      <c r="B365" s="273" t="s">
        <v>1801</v>
      </c>
      <c r="C365" s="280" t="s">
        <v>1596</v>
      </c>
      <c r="D365" s="256" t="e">
        <f>($D$89)*(10^3)/3600</f>
        <v>#VALUE!</v>
      </c>
      <c r="E365" s="256"/>
      <c r="F365" s="275"/>
      <c r="H365" s="274" t="s">
        <v>1750</v>
      </c>
      <c r="I365" s="275"/>
      <c r="Q365" s="272"/>
    </row>
    <row r="366" spans="1:17" s="274" customFormat="1">
      <c r="A366" s="296"/>
      <c r="B366" s="273" t="s">
        <v>1932</v>
      </c>
      <c r="C366" s="278"/>
      <c r="D366" s="256"/>
      <c r="E366" s="256"/>
      <c r="F366" s="275"/>
      <c r="H366" s="256"/>
      <c r="Q366" s="272"/>
    </row>
    <row r="367" spans="1:17" s="274" customFormat="1" ht="20.399999999999999">
      <c r="A367" s="296"/>
      <c r="B367" s="273" t="s">
        <v>1938</v>
      </c>
      <c r="C367" s="278"/>
      <c r="D367" s="256"/>
      <c r="E367" s="256"/>
      <c r="F367" s="275"/>
      <c r="H367" s="256"/>
      <c r="Q367" s="272"/>
    </row>
    <row r="368" spans="1:17" s="274" customFormat="1" ht="20.399999999999999">
      <c r="A368" s="300"/>
      <c r="B368" s="273" t="s">
        <v>1945</v>
      </c>
      <c r="C368" s="278"/>
      <c r="D368" s="256"/>
      <c r="E368" s="256"/>
      <c r="F368" s="275"/>
      <c r="I368" s="273"/>
      <c r="Q368" s="272"/>
    </row>
    <row r="369" spans="1:17" s="274" customFormat="1">
      <c r="A369" s="300"/>
      <c r="B369" s="273" t="s">
        <v>1476</v>
      </c>
      <c r="C369" s="278"/>
      <c r="D369" s="256"/>
      <c r="E369" s="256"/>
      <c r="F369" s="275"/>
      <c r="I369" s="273"/>
      <c r="Q369" s="272"/>
    </row>
    <row r="370" spans="1:17" s="274" customFormat="1" ht="20.399999999999999">
      <c r="A370" s="296"/>
      <c r="B370" s="273" t="s">
        <v>1946</v>
      </c>
      <c r="C370" s="280" t="s">
        <v>1641</v>
      </c>
      <c r="D370" s="256" t="str">
        <f>$D$151</f>
        <v>xxx</v>
      </c>
      <c r="E370" s="256"/>
      <c r="F370" s="275"/>
      <c r="H370" s="297" t="s">
        <v>1768</v>
      </c>
      <c r="Q370" s="272"/>
    </row>
    <row r="371" spans="1:17" s="274" customFormat="1" ht="20.399999999999999">
      <c r="A371" s="296"/>
      <c r="B371" s="273"/>
      <c r="C371" s="280" t="s">
        <v>1641</v>
      </c>
      <c r="D371" s="256" t="e">
        <f>($D$151)/60</f>
        <v>#VALUE!</v>
      </c>
      <c r="E371" s="256"/>
      <c r="F371" s="275"/>
      <c r="H371" s="297" t="s">
        <v>1927</v>
      </c>
      <c r="Q371" s="272"/>
    </row>
    <row r="372" spans="1:17" s="274" customFormat="1" ht="20.399999999999999">
      <c r="A372" s="296"/>
      <c r="B372" s="273" t="s">
        <v>1947</v>
      </c>
      <c r="C372" s="278"/>
      <c r="D372" s="256"/>
      <c r="E372" s="256"/>
      <c r="F372" s="275"/>
      <c r="I372" s="275"/>
      <c r="Q372" s="272"/>
    </row>
    <row r="373" spans="1:17" s="274" customFormat="1" ht="20.399999999999999">
      <c r="A373" s="296"/>
      <c r="B373" s="270" t="s">
        <v>1949</v>
      </c>
      <c r="C373" s="278"/>
      <c r="D373" s="256"/>
      <c r="E373" s="256"/>
      <c r="F373" s="275"/>
      <c r="I373" s="275"/>
      <c r="Q373" s="272"/>
    </row>
    <row r="374" spans="1:17" s="274" customFormat="1" ht="20.399999999999999">
      <c r="A374" s="296"/>
      <c r="B374" s="273" t="s">
        <v>1948</v>
      </c>
      <c r="C374" s="278"/>
      <c r="D374" s="256"/>
      <c r="E374" s="256"/>
      <c r="F374" s="275"/>
      <c r="I374" s="275"/>
      <c r="Q374" s="272"/>
    </row>
    <row r="375" spans="1:17" s="274" customFormat="1">
      <c r="A375" s="296"/>
      <c r="B375" s="273" t="s">
        <v>1774</v>
      </c>
      <c r="C375" s="278"/>
      <c r="D375" s="256"/>
      <c r="E375" s="256"/>
      <c r="F375" s="275"/>
      <c r="I375" s="275"/>
      <c r="Q375" s="272"/>
    </row>
    <row r="376" spans="1:17" s="274" customFormat="1">
      <c r="A376" s="296"/>
      <c r="B376" s="273" t="s">
        <v>1951</v>
      </c>
      <c r="C376" s="280" t="s">
        <v>1793</v>
      </c>
      <c r="D376" s="256">
        <f>PI()</f>
        <v>3.1415926535897931</v>
      </c>
      <c r="E376" s="256"/>
      <c r="F376" s="275"/>
      <c r="I376" s="275"/>
      <c r="Q376" s="272"/>
    </row>
    <row r="377" spans="1:17" s="274" customFormat="1" ht="20.399999999999999">
      <c r="A377" s="296"/>
      <c r="B377" s="273" t="s">
        <v>1950</v>
      </c>
      <c r="C377" s="280" t="s">
        <v>1939</v>
      </c>
      <c r="D377" s="256" t="e">
        <f>($D$313)/(10^3)</f>
        <v>#VALUE!</v>
      </c>
      <c r="E377" s="256"/>
      <c r="F377" s="275"/>
      <c r="H377" s="274" t="s">
        <v>1802</v>
      </c>
      <c r="I377" s="275"/>
      <c r="Q377" s="272"/>
    </row>
    <row r="378" spans="1:17" s="274" customFormat="1" ht="33.6">
      <c r="A378" s="296"/>
      <c r="B378" s="273" t="s">
        <v>1778</v>
      </c>
      <c r="C378" s="280" t="s">
        <v>1940</v>
      </c>
      <c r="D378" s="256" t="e">
        <f>$D$358</f>
        <v>#VALUE!</v>
      </c>
      <c r="E378" s="256"/>
      <c r="F378" s="275"/>
      <c r="I378" s="275"/>
      <c r="Q378" s="272"/>
    </row>
    <row r="379" spans="1:17" s="274" customFormat="1" ht="20.399999999999999">
      <c r="A379" s="296"/>
      <c r="B379" s="271" t="s">
        <v>1942</v>
      </c>
      <c r="C379" s="278"/>
      <c r="D379" s="256"/>
      <c r="E379" s="256"/>
      <c r="F379" s="275"/>
      <c r="I379" s="275"/>
      <c r="Q379" s="272"/>
    </row>
    <row r="380" spans="1:17" s="274" customFormat="1" ht="20.399999999999999">
      <c r="A380" s="296"/>
      <c r="B380" s="273" t="s">
        <v>1943</v>
      </c>
      <c r="C380" s="278"/>
      <c r="D380" s="256"/>
      <c r="E380" s="256"/>
      <c r="F380" s="275"/>
      <c r="I380" s="273"/>
      <c r="Q380" s="272"/>
    </row>
    <row r="381" spans="1:17" s="274" customFormat="1" ht="20.399999999999999">
      <c r="A381" s="296"/>
      <c r="B381" s="273" t="s">
        <v>1944</v>
      </c>
      <c r="C381" s="278"/>
      <c r="D381" s="256"/>
      <c r="E381" s="256"/>
      <c r="F381" s="275"/>
      <c r="I381" s="273">
        <v>-2.87</v>
      </c>
      <c r="Q381" s="272"/>
    </row>
    <row r="382" spans="1:17" s="274" customFormat="1" ht="20.399999999999999">
      <c r="A382" s="296"/>
      <c r="B382" s="273" t="s">
        <v>1779</v>
      </c>
      <c r="C382" s="280" t="s">
        <v>1941</v>
      </c>
      <c r="D382" s="256" t="e">
        <f>2*($D$376)*($D$377)*($D$371)/(($D$365)*($D$378))</f>
        <v>#VALUE!</v>
      </c>
      <c r="E382" s="256"/>
      <c r="F382" s="275"/>
      <c r="I382" s="275"/>
      <c r="Q382" s="272"/>
    </row>
    <row r="383" spans="1:17">
      <c r="B383" s="270" t="s">
        <v>1591</v>
      </c>
      <c r="D383" s="252" t="s">
        <v>1410</v>
      </c>
      <c r="E383" s="243"/>
      <c r="F383" s="258"/>
      <c r="I383" s="258"/>
    </row>
    <row r="384" spans="1:17" ht="20.399999999999999">
      <c r="B384" s="270" t="s">
        <v>1929</v>
      </c>
      <c r="C384" s="282" t="s">
        <v>1933</v>
      </c>
      <c r="D384" s="252" t="s">
        <v>1898</v>
      </c>
      <c r="E384" s="243"/>
      <c r="F384" s="258"/>
      <c r="I384" s="258"/>
    </row>
    <row r="385" spans="1:17" ht="20.399999999999999">
      <c r="B385" s="270" t="s">
        <v>1930</v>
      </c>
      <c r="C385" s="282" t="s">
        <v>1935</v>
      </c>
      <c r="D385" s="243" t="e">
        <f>$D$382</f>
        <v>#VALUE!</v>
      </c>
      <c r="E385" s="243" t="s">
        <v>1934</v>
      </c>
      <c r="F385" s="258" t="str">
        <f>$D$384</f>
        <v>… ÷ …</v>
      </c>
      <c r="I385" s="258"/>
    </row>
    <row r="386" spans="1:17" ht="33.6">
      <c r="B386" s="270" t="s">
        <v>1952</v>
      </c>
      <c r="C386" s="282" t="s">
        <v>1936</v>
      </c>
      <c r="D386" s="243" t="e">
        <f>$D$385</f>
        <v>#VALUE!</v>
      </c>
      <c r="E386" s="243"/>
      <c r="F386" s="258"/>
      <c r="I386" s="270">
        <v>2.88</v>
      </c>
    </row>
    <row r="387" spans="1:17" s="247" customFormat="1" ht="33.6">
      <c r="A387" s="246" t="s">
        <v>1981</v>
      </c>
      <c r="B387" s="300" t="s">
        <v>1979</v>
      </c>
      <c r="C387" s="249"/>
      <c r="D387" s="301"/>
      <c r="E387" s="288"/>
      <c r="F387" s="289"/>
      <c r="Q387" s="314"/>
    </row>
    <row r="388" spans="1:17" s="261" customFormat="1">
      <c r="A388" s="292" t="s">
        <v>551</v>
      </c>
      <c r="B388" s="263" t="s">
        <v>1980</v>
      </c>
      <c r="C388" s="250"/>
      <c r="D388" s="298"/>
      <c r="E388" s="306"/>
      <c r="F388" s="299"/>
      <c r="Q388" s="316"/>
    </row>
    <row r="389" spans="1:17" s="261" customFormat="1">
      <c r="A389" s="292"/>
      <c r="B389" s="254" t="s">
        <v>1984</v>
      </c>
      <c r="C389" s="280" t="s">
        <v>1954</v>
      </c>
      <c r="D389" s="252" t="s">
        <v>1955</v>
      </c>
      <c r="E389" s="306"/>
      <c r="F389" s="299"/>
      <c r="Q389" s="316"/>
    </row>
    <row r="390" spans="1:17" ht="20.399999999999999">
      <c r="B390" s="273" t="s">
        <v>1970</v>
      </c>
      <c r="C390" s="280" t="s">
        <v>1968</v>
      </c>
      <c r="D390" s="252" t="s">
        <v>1483</v>
      </c>
      <c r="E390" s="256" t="s">
        <v>1956</v>
      </c>
      <c r="F390" s="258" t="str">
        <f>$D$389</f>
        <v>(... ÷ ...)</v>
      </c>
    </row>
    <row r="391" spans="1:17" ht="33.6">
      <c r="B391" s="273" t="s">
        <v>1991</v>
      </c>
      <c r="C391" s="280" t="s">
        <v>1974</v>
      </c>
      <c r="D391" s="256">
        <v>1</v>
      </c>
      <c r="E391" s="256"/>
      <c r="F391" s="258"/>
    </row>
    <row r="392" spans="1:17">
      <c r="B392" s="273" t="s">
        <v>1971</v>
      </c>
      <c r="C392" s="282"/>
      <c r="D392" s="252"/>
      <c r="E392" s="243"/>
      <c r="F392" s="258"/>
    </row>
    <row r="393" spans="1:17" ht="20.399999999999999">
      <c r="B393" s="273" t="s">
        <v>1972</v>
      </c>
      <c r="C393" s="280" t="s">
        <v>1968</v>
      </c>
      <c r="D393" s="256" t="str">
        <f>$D$390</f>
        <v>xxx</v>
      </c>
      <c r="E393" s="256"/>
      <c r="F393" s="258"/>
    </row>
    <row r="394" spans="1:17" ht="20.399999999999999">
      <c r="B394" s="273" t="s">
        <v>1973</v>
      </c>
      <c r="C394" s="280" t="s">
        <v>1957</v>
      </c>
      <c r="D394" s="256" t="e">
        <f>$D$386</f>
        <v>#VALUE!</v>
      </c>
      <c r="E394" s="243"/>
      <c r="F394" s="258"/>
    </row>
    <row r="395" spans="1:17" ht="20.399999999999999">
      <c r="B395" s="273" t="s">
        <v>2060</v>
      </c>
      <c r="C395" s="280" t="s">
        <v>1974</v>
      </c>
      <c r="D395" s="256">
        <f>$D$391</f>
        <v>1</v>
      </c>
      <c r="E395" s="243"/>
      <c r="F395" s="258"/>
    </row>
    <row r="396" spans="1:17" ht="20.399999999999999">
      <c r="B396" s="273" t="s">
        <v>1990</v>
      </c>
      <c r="C396" s="282"/>
      <c r="D396" s="252"/>
      <c r="E396" s="243"/>
      <c r="F396" s="258"/>
    </row>
    <row r="397" spans="1:17" ht="20.399999999999999">
      <c r="B397" s="273" t="s">
        <v>2061</v>
      </c>
      <c r="C397" s="280"/>
      <c r="D397" s="252"/>
      <c r="E397" s="243"/>
      <c r="F397" s="258"/>
    </row>
    <row r="398" spans="1:17">
      <c r="B398" s="273" t="s">
        <v>1975</v>
      </c>
      <c r="C398" s="280" t="s">
        <v>2062</v>
      </c>
      <c r="D398" s="256" t="e">
        <f>LOG((($D$394)/($D$395)),($D$393))+1</f>
        <v>#VALUE!</v>
      </c>
      <c r="E398" s="243"/>
      <c r="F398" s="258"/>
    </row>
    <row r="399" spans="1:17">
      <c r="B399" s="273" t="s">
        <v>1976</v>
      </c>
      <c r="C399" s="282"/>
      <c r="D399" s="252"/>
      <c r="E399" s="243"/>
      <c r="F399" s="258"/>
    </row>
    <row r="400" spans="1:17">
      <c r="B400" s="273" t="s">
        <v>1977</v>
      </c>
      <c r="C400" s="282" t="s">
        <v>1823</v>
      </c>
      <c r="D400" s="252" t="s">
        <v>1483</v>
      </c>
      <c r="E400" s="243"/>
      <c r="F400" s="258"/>
      <c r="I400" s="268" t="s">
        <v>2063</v>
      </c>
    </row>
    <row r="401" spans="1:17">
      <c r="A401" s="292" t="s">
        <v>553</v>
      </c>
      <c r="B401" s="248" t="s">
        <v>2038</v>
      </c>
      <c r="C401" s="282"/>
      <c r="D401" s="252"/>
      <c r="E401" s="243"/>
      <c r="F401" s="258"/>
    </row>
    <row r="402" spans="1:17">
      <c r="A402" s="292"/>
      <c r="B402" s="270" t="s">
        <v>2039</v>
      </c>
      <c r="C402" s="258"/>
      <c r="D402" s="258"/>
      <c r="E402" s="258"/>
      <c r="F402" s="258"/>
    </row>
    <row r="403" spans="1:17" ht="20.399999999999999">
      <c r="B403" s="270" t="s">
        <v>2042</v>
      </c>
      <c r="C403" s="280" t="s">
        <v>1957</v>
      </c>
      <c r="D403" s="256" t="e">
        <f>$D$386</f>
        <v>#VALUE!</v>
      </c>
      <c r="E403" s="243"/>
      <c r="F403" s="258"/>
    </row>
    <row r="404" spans="1:17" ht="20.399999999999999">
      <c r="B404" s="270" t="s">
        <v>2043</v>
      </c>
      <c r="C404" s="280" t="s">
        <v>1974</v>
      </c>
      <c r="D404" s="256">
        <f>$D$395</f>
        <v>1</v>
      </c>
      <c r="E404" s="243"/>
      <c r="F404" s="258"/>
    </row>
    <row r="405" spans="1:17">
      <c r="B405" s="270" t="s">
        <v>2041</v>
      </c>
      <c r="C405" s="280" t="s">
        <v>1823</v>
      </c>
      <c r="D405" s="256" t="str">
        <f>$D$400</f>
        <v>xxx</v>
      </c>
      <c r="E405" s="256"/>
      <c r="F405" s="258"/>
    </row>
    <row r="406" spans="1:17">
      <c r="B406" s="270" t="s">
        <v>2044</v>
      </c>
      <c r="C406" s="280"/>
      <c r="D406" s="256"/>
      <c r="E406" s="243"/>
      <c r="F406" s="258"/>
    </row>
    <row r="407" spans="1:17" ht="21">
      <c r="B407" s="270" t="s">
        <v>2040</v>
      </c>
      <c r="C407" s="280"/>
      <c r="D407" s="256"/>
      <c r="E407" s="243"/>
      <c r="F407" s="258"/>
    </row>
    <row r="408" spans="1:17">
      <c r="B408" s="273" t="s">
        <v>1969</v>
      </c>
      <c r="C408" s="280" t="s">
        <v>1978</v>
      </c>
      <c r="D408" s="256" t="e">
        <f>(($D$403)/($D$404))^(1/(5-1))</f>
        <v>#VALUE!</v>
      </c>
      <c r="E408" s="256" t="s">
        <v>1956</v>
      </c>
      <c r="F408" s="258" t="str">
        <f>$D$389</f>
        <v>(... ÷ ...)</v>
      </c>
      <c r="I408" s="268" t="s">
        <v>2064</v>
      </c>
    </row>
    <row r="409" spans="1:17" s="261" customFormat="1">
      <c r="A409" s="292" t="s">
        <v>555</v>
      </c>
      <c r="B409" s="263" t="s">
        <v>1953</v>
      </c>
      <c r="C409" s="250"/>
      <c r="D409" s="298"/>
      <c r="E409" s="306"/>
      <c r="F409" s="299"/>
      <c r="Q409" s="316"/>
    </row>
    <row r="410" spans="1:17" ht="33.6">
      <c r="B410" s="270" t="s">
        <v>2037</v>
      </c>
      <c r="C410" s="280"/>
      <c r="D410" s="243"/>
      <c r="E410" s="256"/>
      <c r="F410" s="258"/>
    </row>
    <row r="411" spans="1:17">
      <c r="B411" s="273" t="s">
        <v>2009</v>
      </c>
      <c r="C411" s="280" t="s">
        <v>1978</v>
      </c>
      <c r="D411" s="256" t="e">
        <f>$D$408</f>
        <v>#VALUE!</v>
      </c>
      <c r="E411" s="256" t="s">
        <v>1956</v>
      </c>
      <c r="F411" s="258" t="str">
        <f>$D$389</f>
        <v>(... ÷ ...)</v>
      </c>
    </row>
    <row r="412" spans="1:17" ht="20.399999999999999">
      <c r="B412" s="273" t="s">
        <v>1997</v>
      </c>
      <c r="C412" s="280" t="s">
        <v>1957</v>
      </c>
      <c r="D412" s="256" t="e">
        <f>$D$386</f>
        <v>#VALUE!</v>
      </c>
      <c r="E412" s="243"/>
      <c r="F412" s="258"/>
    </row>
    <row r="413" spans="1:17">
      <c r="B413" s="273" t="s">
        <v>1999</v>
      </c>
      <c r="C413" s="280" t="s">
        <v>1823</v>
      </c>
      <c r="D413" s="256" t="str">
        <f>$D$405</f>
        <v>xxx</v>
      </c>
      <c r="E413" s="256"/>
      <c r="F413" s="258"/>
    </row>
    <row r="414" spans="1:17" s="274" customFormat="1">
      <c r="A414" s="296"/>
      <c r="B414" s="273" t="s">
        <v>2008</v>
      </c>
      <c r="C414" s="278"/>
      <c r="Q414" s="272"/>
    </row>
    <row r="415" spans="1:17" s="274" customFormat="1" ht="20.399999999999999">
      <c r="A415" s="296"/>
      <c r="B415" s="273" t="s">
        <v>1958</v>
      </c>
      <c r="C415" s="280" t="s">
        <v>1959</v>
      </c>
      <c r="D415" s="274" t="e">
        <f>(($D$412)/($D$411))</f>
        <v>#VALUE!</v>
      </c>
      <c r="I415" s="274" t="s">
        <v>2065</v>
      </c>
      <c r="Q415" s="272"/>
    </row>
    <row r="416" spans="1:17" s="274" customFormat="1">
      <c r="A416" s="296"/>
      <c r="B416" s="273" t="s">
        <v>2002</v>
      </c>
      <c r="C416" s="278"/>
      <c r="Q416" s="272"/>
    </row>
    <row r="417" spans="1:17" s="274" customFormat="1" ht="20.399999999999999">
      <c r="A417" s="296"/>
      <c r="B417" s="273" t="s">
        <v>1960</v>
      </c>
      <c r="C417" s="280" t="s">
        <v>1961</v>
      </c>
      <c r="D417" s="274" t="e">
        <f>($D$415)/($D$411)</f>
        <v>#VALUE!</v>
      </c>
      <c r="I417" s="274">
        <v>2.92</v>
      </c>
      <c r="Q417" s="272"/>
    </row>
    <row r="418" spans="1:17" s="274" customFormat="1">
      <c r="A418" s="296"/>
      <c r="B418" s="273" t="s">
        <v>2007</v>
      </c>
      <c r="C418" s="278"/>
      <c r="Q418" s="272"/>
    </row>
    <row r="419" spans="1:17" s="274" customFormat="1" ht="20.399999999999999">
      <c r="A419" s="296"/>
      <c r="B419" s="273" t="s">
        <v>1962</v>
      </c>
      <c r="C419" s="280" t="s">
        <v>1963</v>
      </c>
      <c r="D419" s="274" t="e">
        <f>($D$417)/($D$411)</f>
        <v>#VALUE!</v>
      </c>
      <c r="I419" s="274" t="s">
        <v>2066</v>
      </c>
      <c r="Q419" s="272"/>
    </row>
    <row r="420" spans="1:17" s="274" customFormat="1">
      <c r="A420" s="296"/>
      <c r="B420" s="273" t="s">
        <v>2005</v>
      </c>
      <c r="C420" s="280"/>
      <c r="Q420" s="272"/>
    </row>
    <row r="421" spans="1:17" s="274" customFormat="1" ht="20.399999999999999">
      <c r="A421" s="296"/>
      <c r="B421" s="273" t="s">
        <v>1964</v>
      </c>
      <c r="C421" s="280" t="s">
        <v>1965</v>
      </c>
      <c r="D421" s="274" t="e">
        <f>(($D$419)/($D$411))</f>
        <v>#VALUE!</v>
      </c>
      <c r="I421" s="274" t="s">
        <v>2067</v>
      </c>
      <c r="Q421" s="272"/>
    </row>
    <row r="422" spans="1:17" s="274" customFormat="1">
      <c r="A422" s="296"/>
      <c r="B422" s="273" t="s">
        <v>2006</v>
      </c>
      <c r="C422" s="280"/>
      <c r="Q422" s="272"/>
    </row>
    <row r="423" spans="1:17" s="274" customFormat="1" ht="20.399999999999999">
      <c r="A423" s="296"/>
      <c r="B423" s="273" t="s">
        <v>1966</v>
      </c>
      <c r="C423" s="280" t="s">
        <v>1967</v>
      </c>
      <c r="D423" s="274" t="e">
        <f>($D$421)/(D411)</f>
        <v>#VALUE!</v>
      </c>
      <c r="I423" s="274" t="s">
        <v>2068</v>
      </c>
      <c r="Q423" s="272"/>
    </row>
    <row r="424" spans="1:17" s="274" customFormat="1">
      <c r="A424" s="296"/>
      <c r="B424" s="273"/>
      <c r="C424" s="280"/>
      <c r="Q424" s="272"/>
    </row>
    <row r="425" spans="1:17" s="247" customFormat="1" ht="33.6">
      <c r="A425" s="246" t="s">
        <v>1981</v>
      </c>
      <c r="B425" s="300" t="s">
        <v>1982</v>
      </c>
      <c r="C425" s="249"/>
      <c r="D425" s="301"/>
      <c r="E425" s="288"/>
      <c r="F425" s="289"/>
      <c r="Q425" s="314"/>
    </row>
    <row r="426" spans="1:17" s="261" customFormat="1">
      <c r="A426" s="292" t="s">
        <v>2010</v>
      </c>
      <c r="B426" s="263" t="s">
        <v>2011</v>
      </c>
      <c r="C426" s="250"/>
      <c r="D426" s="298"/>
      <c r="E426" s="306"/>
      <c r="F426" s="299"/>
      <c r="Q426" s="316"/>
    </row>
    <row r="427" spans="1:17" s="261" customFormat="1" ht="33.6">
      <c r="A427" s="292"/>
      <c r="B427" s="257" t="s">
        <v>1986</v>
      </c>
      <c r="C427" s="280" t="s">
        <v>1983</v>
      </c>
      <c r="D427" s="252" t="s">
        <v>1955</v>
      </c>
      <c r="E427" s="306"/>
      <c r="F427" s="299"/>
      <c r="Q427" s="316"/>
    </row>
    <row r="428" spans="1:17" ht="20.399999999999999">
      <c r="B428" s="273" t="s">
        <v>1987</v>
      </c>
      <c r="C428" s="280" t="s">
        <v>1988</v>
      </c>
      <c r="D428" s="252" t="s">
        <v>1483</v>
      </c>
      <c r="E428" s="256" t="s">
        <v>1985</v>
      </c>
      <c r="F428" s="258" t="str">
        <f>$D$427</f>
        <v>(... ÷ ...)</v>
      </c>
    </row>
    <row r="429" spans="1:17" ht="33.6">
      <c r="B429" s="273" t="s">
        <v>1989</v>
      </c>
      <c r="C429" s="280" t="s">
        <v>1974</v>
      </c>
      <c r="D429" s="256">
        <v>1</v>
      </c>
      <c r="E429" s="256"/>
      <c r="F429" s="258"/>
    </row>
    <row r="430" spans="1:17">
      <c r="B430" s="273" t="s">
        <v>1971</v>
      </c>
      <c r="C430" s="282"/>
      <c r="D430" s="252"/>
      <c r="E430" s="243"/>
      <c r="F430" s="258"/>
    </row>
    <row r="431" spans="1:17" ht="20.399999999999999">
      <c r="B431" s="273" t="s">
        <v>1992</v>
      </c>
      <c r="C431" s="280" t="s">
        <v>1988</v>
      </c>
      <c r="D431" s="256" t="str">
        <f>$D$428</f>
        <v>xxx</v>
      </c>
      <c r="E431" s="256"/>
      <c r="F431" s="258"/>
    </row>
    <row r="432" spans="1:17" ht="20.399999999999999">
      <c r="B432" s="273" t="s">
        <v>1973</v>
      </c>
      <c r="C432" s="280" t="s">
        <v>1957</v>
      </c>
      <c r="D432" s="256" t="e">
        <f>$D$386</f>
        <v>#VALUE!</v>
      </c>
      <c r="E432" s="243"/>
      <c r="F432" s="258"/>
    </row>
    <row r="433" spans="1:17" ht="20.399999999999999">
      <c r="B433" s="273" t="s">
        <v>2060</v>
      </c>
      <c r="C433" s="280" t="s">
        <v>1974</v>
      </c>
      <c r="D433" s="256">
        <f>$D$391</f>
        <v>1</v>
      </c>
      <c r="E433" s="243"/>
      <c r="F433" s="258"/>
    </row>
    <row r="434" spans="1:17" ht="37.200000000000003">
      <c r="B434" s="273" t="s">
        <v>2014</v>
      </c>
      <c r="C434" s="282"/>
      <c r="D434" s="252"/>
      <c r="E434" s="243"/>
      <c r="F434" s="258"/>
    </row>
    <row r="435" spans="1:17" ht="20.399999999999999">
      <c r="B435" s="270" t="s">
        <v>1993</v>
      </c>
      <c r="C435" s="280"/>
      <c r="D435" s="243"/>
      <c r="E435" s="256"/>
      <c r="F435" s="258"/>
    </row>
    <row r="436" spans="1:17">
      <c r="B436" s="273" t="s">
        <v>1975</v>
      </c>
      <c r="C436" s="280" t="s">
        <v>2062</v>
      </c>
      <c r="D436" s="243" t="e">
        <f>(((($D$432)/($D$433))-1)/(($D$431)*($D$432)))+1</f>
        <v>#VALUE!</v>
      </c>
      <c r="E436" s="243"/>
      <c r="F436" s="258"/>
    </row>
    <row r="437" spans="1:17">
      <c r="B437" s="273" t="s">
        <v>2015</v>
      </c>
      <c r="C437" s="282" t="s">
        <v>1823</v>
      </c>
      <c r="D437" s="252" t="s">
        <v>1483</v>
      </c>
      <c r="E437" s="243"/>
      <c r="F437" s="258"/>
    </row>
    <row r="438" spans="1:17" ht="33.6">
      <c r="B438" s="273" t="s">
        <v>2013</v>
      </c>
      <c r="C438" s="282" t="s">
        <v>1823</v>
      </c>
      <c r="D438" s="252" t="str">
        <f>$D$437</f>
        <v>xxx</v>
      </c>
      <c r="E438" s="243"/>
      <c r="F438" s="258"/>
      <c r="I438" s="268" t="s">
        <v>2063</v>
      </c>
    </row>
    <row r="439" spans="1:17" s="261" customFormat="1">
      <c r="A439" s="292" t="s">
        <v>2019</v>
      </c>
      <c r="B439" s="263" t="s">
        <v>2016</v>
      </c>
      <c r="C439" s="250"/>
      <c r="D439" s="298"/>
      <c r="E439" s="306"/>
      <c r="F439" s="299"/>
      <c r="Q439" s="316"/>
    </row>
    <row r="440" spans="1:17">
      <c r="B440" s="273" t="s">
        <v>2017</v>
      </c>
      <c r="C440" s="282"/>
      <c r="D440" s="252"/>
      <c r="E440" s="243"/>
      <c r="F440" s="258"/>
    </row>
    <row r="441" spans="1:17" ht="20.399999999999999">
      <c r="B441" s="273" t="s">
        <v>1994</v>
      </c>
      <c r="C441" s="280" t="s">
        <v>1957</v>
      </c>
      <c r="D441" s="256" t="e">
        <f>$D$432</f>
        <v>#VALUE!</v>
      </c>
      <c r="E441" s="243"/>
      <c r="F441" s="258"/>
    </row>
    <row r="442" spans="1:17" ht="20.399999999999999">
      <c r="B442" s="273" t="s">
        <v>2018</v>
      </c>
      <c r="C442" s="280" t="s">
        <v>1974</v>
      </c>
      <c r="D442" s="256">
        <f>$D$433</f>
        <v>1</v>
      </c>
      <c r="E442" s="243"/>
      <c r="F442" s="258"/>
    </row>
    <row r="443" spans="1:17">
      <c r="B443" s="273" t="s">
        <v>1998</v>
      </c>
      <c r="C443" s="280" t="s">
        <v>1823</v>
      </c>
      <c r="D443" s="256" t="str">
        <f>$D$438</f>
        <v>xxx</v>
      </c>
      <c r="E443" s="256"/>
      <c r="F443" s="258"/>
    </row>
    <row r="444" spans="1:17" s="274" customFormat="1">
      <c r="A444" s="296"/>
      <c r="B444" s="273" t="s">
        <v>1995</v>
      </c>
      <c r="C444" s="280"/>
      <c r="D444" s="256"/>
      <c r="E444" s="256"/>
      <c r="F444" s="275"/>
      <c r="Q444" s="272"/>
    </row>
    <row r="445" spans="1:17" s="274" customFormat="1" ht="20.399999999999999">
      <c r="A445" s="296"/>
      <c r="B445" s="273" t="s">
        <v>2027</v>
      </c>
      <c r="C445" s="280"/>
      <c r="D445" s="256"/>
      <c r="E445" s="256"/>
      <c r="F445" s="275"/>
      <c r="Q445" s="272"/>
    </row>
    <row r="446" spans="1:17" s="274" customFormat="1">
      <c r="A446" s="296"/>
      <c r="B446" s="273"/>
      <c r="C446" s="280" t="s">
        <v>1652</v>
      </c>
      <c r="D446" s="256" t="e">
        <f>(((($D$441)/($D$442))-1)/(($D$443)-1))/$D$441</f>
        <v>#VALUE!</v>
      </c>
      <c r="E446" s="256" t="s">
        <v>1985</v>
      </c>
      <c r="F446" s="275" t="str">
        <f>$D$427</f>
        <v>(... ÷ ...)</v>
      </c>
      <c r="I446" s="268" t="s">
        <v>2064</v>
      </c>
      <c r="Q446" s="272"/>
    </row>
    <row r="447" spans="1:17" s="262" customFormat="1">
      <c r="A447" s="302" t="s">
        <v>2020</v>
      </c>
      <c r="B447" s="263" t="s">
        <v>1953</v>
      </c>
      <c r="C447" s="308"/>
      <c r="D447" s="307"/>
      <c r="E447" s="307"/>
      <c r="F447" s="303"/>
      <c r="Q447" s="316"/>
    </row>
    <row r="448" spans="1:17" s="274" customFormat="1" ht="33.6">
      <c r="A448" s="296"/>
      <c r="B448" s="273" t="s">
        <v>2000</v>
      </c>
      <c r="C448" s="280"/>
      <c r="D448" s="256"/>
      <c r="E448" s="256"/>
      <c r="F448" s="275"/>
      <c r="Q448" s="272"/>
    </row>
    <row r="449" spans="1:17" s="274" customFormat="1">
      <c r="A449" s="296"/>
      <c r="B449" s="273" t="s">
        <v>1996</v>
      </c>
      <c r="C449" s="280" t="s">
        <v>1652</v>
      </c>
      <c r="D449" s="256" t="e">
        <f>$D$446</f>
        <v>#VALUE!</v>
      </c>
      <c r="E449" s="256" t="s">
        <v>1985</v>
      </c>
      <c r="F449" s="275" t="str">
        <f>$D$427</f>
        <v>(... ÷ ...)</v>
      </c>
      <c r="Q449" s="272"/>
    </row>
    <row r="450" spans="1:17" s="274" customFormat="1" ht="20.399999999999999">
      <c r="A450" s="296"/>
      <c r="B450" s="273" t="s">
        <v>1997</v>
      </c>
      <c r="C450" s="280" t="s">
        <v>1957</v>
      </c>
      <c r="D450" s="256" t="e">
        <f>$D$432</f>
        <v>#VALUE!</v>
      </c>
      <c r="E450" s="256"/>
      <c r="F450" s="275"/>
      <c r="Q450" s="272"/>
    </row>
    <row r="451" spans="1:17" s="274" customFormat="1">
      <c r="A451" s="296"/>
      <c r="B451" s="273" t="s">
        <v>1999</v>
      </c>
      <c r="C451" s="280" t="s">
        <v>1823</v>
      </c>
      <c r="D451" s="256" t="str">
        <f>$D$437</f>
        <v>xxx</v>
      </c>
      <c r="E451" s="256"/>
      <c r="F451" s="275"/>
      <c r="Q451" s="272"/>
    </row>
    <row r="452" spans="1:17" s="274" customFormat="1">
      <c r="A452" s="296"/>
      <c r="B452" s="273" t="s">
        <v>2001</v>
      </c>
      <c r="C452" s="280"/>
      <c r="Q452" s="272"/>
    </row>
    <row r="453" spans="1:17" s="274" customFormat="1" ht="20.399999999999999">
      <c r="A453" s="296"/>
      <c r="B453" s="273" t="s">
        <v>2028</v>
      </c>
      <c r="C453" s="280" t="s">
        <v>2029</v>
      </c>
      <c r="D453" s="274" t="e">
        <f>($D$450)/(1+($D$449)*($D$450))</f>
        <v>#VALUE!</v>
      </c>
      <c r="I453" s="268" t="s">
        <v>2065</v>
      </c>
      <c r="Q453" s="272"/>
    </row>
    <row r="454" spans="1:17" s="274" customFormat="1">
      <c r="A454" s="296"/>
      <c r="B454" s="273" t="s">
        <v>2002</v>
      </c>
      <c r="C454" s="280"/>
      <c r="Q454" s="272"/>
    </row>
    <row r="455" spans="1:17" s="274" customFormat="1" ht="20.399999999999999">
      <c r="A455" s="296"/>
      <c r="B455" s="273" t="s">
        <v>2030</v>
      </c>
      <c r="C455" s="280" t="s">
        <v>1961</v>
      </c>
      <c r="D455" s="274" t="e">
        <f>($D$450)/(1+2*($D$449)*($D$450))</f>
        <v>#VALUE!</v>
      </c>
      <c r="I455" s="268" t="s">
        <v>2069</v>
      </c>
      <c r="Q455" s="272"/>
    </row>
    <row r="456" spans="1:17" s="274" customFormat="1">
      <c r="A456" s="296"/>
      <c r="B456" s="273" t="s">
        <v>2003</v>
      </c>
      <c r="C456" s="280"/>
      <c r="Q456" s="272"/>
    </row>
    <row r="457" spans="1:17" s="274" customFormat="1" ht="20.399999999999999">
      <c r="A457" s="296"/>
      <c r="B457" s="273" t="s">
        <v>2031</v>
      </c>
      <c r="C457" s="280" t="s">
        <v>2032</v>
      </c>
      <c r="D457" s="274" t="e">
        <f>($D$450)/(1+3*($D$449)*($D$450))</f>
        <v>#VALUE!</v>
      </c>
      <c r="I457" s="268" t="s">
        <v>2066</v>
      </c>
      <c r="Q457" s="272"/>
    </row>
    <row r="458" spans="1:17" s="274" customFormat="1">
      <c r="A458" s="296"/>
      <c r="B458" s="273" t="s">
        <v>2004</v>
      </c>
      <c r="C458" s="280"/>
      <c r="Q458" s="272"/>
    </row>
    <row r="459" spans="1:17" s="274" customFormat="1" ht="20.399999999999999">
      <c r="A459" s="296"/>
      <c r="B459" s="273" t="s">
        <v>2033</v>
      </c>
      <c r="C459" s="280" t="s">
        <v>1965</v>
      </c>
      <c r="D459" s="274" t="e">
        <f>($D$450)/(1+4*($D$449)*($D$450))</f>
        <v>#VALUE!</v>
      </c>
      <c r="I459" s="268" t="s">
        <v>2067</v>
      </c>
      <c r="Q459" s="272"/>
    </row>
    <row r="460" spans="1:17" s="253" customFormat="1">
      <c r="A460" s="296">
        <v>4.5</v>
      </c>
      <c r="B460" s="300" t="s">
        <v>2023</v>
      </c>
      <c r="C460" s="304"/>
      <c r="Q460" s="314"/>
    </row>
    <row r="461" spans="1:17" s="274" customFormat="1" ht="20.399999999999999">
      <c r="A461" s="296"/>
      <c r="B461" s="273" t="s">
        <v>2034</v>
      </c>
      <c r="C461" s="280"/>
      <c r="D461" s="256"/>
      <c r="E461" s="256"/>
      <c r="Q461" s="272"/>
    </row>
    <row r="462" spans="1:17" s="274" customFormat="1">
      <c r="A462" s="296"/>
      <c r="B462" s="273" t="s">
        <v>1438</v>
      </c>
      <c r="C462" s="280"/>
      <c r="D462" s="256"/>
      <c r="E462" s="256"/>
      <c r="Q462" s="272"/>
    </row>
    <row r="463" spans="1:17" s="274" customFormat="1">
      <c r="A463" s="296"/>
      <c r="B463" s="273" t="s">
        <v>2024</v>
      </c>
      <c r="C463" s="280"/>
      <c r="D463" s="256"/>
      <c r="E463" s="256"/>
      <c r="Q463" s="272"/>
    </row>
    <row r="464" spans="1:17" s="274" customFormat="1" ht="20.399999999999999">
      <c r="A464" s="296"/>
      <c r="B464" s="273" t="s">
        <v>2035</v>
      </c>
      <c r="C464" s="280"/>
      <c r="D464" s="256"/>
      <c r="E464" s="256"/>
      <c r="Q464" s="272"/>
    </row>
    <row r="465" spans="1:17" s="274" customFormat="1">
      <c r="A465" s="296"/>
      <c r="B465" s="257" t="s">
        <v>1476</v>
      </c>
      <c r="C465" s="280"/>
      <c r="D465" s="256"/>
      <c r="E465" s="256"/>
      <c r="Q465" s="272"/>
    </row>
    <row r="466" spans="1:17" s="274" customFormat="1" ht="20.399999999999999">
      <c r="A466" s="296"/>
      <c r="B466" s="273" t="s">
        <v>2025</v>
      </c>
      <c r="C466" s="280" t="s">
        <v>1957</v>
      </c>
      <c r="D466" s="274" t="e">
        <f>$D$386</f>
        <v>#VALUE!</v>
      </c>
      <c r="Q466" s="272"/>
    </row>
    <row r="467" spans="1:17" s="274" customFormat="1" ht="33.6">
      <c r="A467" s="296"/>
      <c r="B467" s="273" t="s">
        <v>2026</v>
      </c>
      <c r="C467" s="280" t="s">
        <v>1983</v>
      </c>
      <c r="D467" s="256" t="s">
        <v>2021</v>
      </c>
      <c r="E467" s="256"/>
      <c r="Q467" s="272"/>
    </row>
    <row r="468" spans="1:17" s="274" customFormat="1">
      <c r="A468" s="296"/>
      <c r="B468" s="257" t="s">
        <v>2022</v>
      </c>
      <c r="C468" s="280" t="s">
        <v>1652</v>
      </c>
      <c r="D468" s="256" t="s">
        <v>1483</v>
      </c>
      <c r="E468" s="256" t="s">
        <v>1985</v>
      </c>
      <c r="F468" s="274" t="str">
        <f>$D$467</f>
        <v>(1.2 ÷ 1.3)</v>
      </c>
      <c r="Q468" s="272"/>
    </row>
    <row r="469" spans="1:17" s="274" customFormat="1">
      <c r="A469" s="296"/>
      <c r="B469" s="257" t="s">
        <v>2012</v>
      </c>
      <c r="C469" s="280"/>
      <c r="D469" s="256"/>
      <c r="E469" s="256"/>
      <c r="Q469" s="272"/>
    </row>
    <row r="470" spans="1:17" s="274" customFormat="1" ht="20.399999999999999">
      <c r="A470" s="296"/>
      <c r="B470" s="273"/>
      <c r="C470" s="280" t="s">
        <v>2036</v>
      </c>
      <c r="D470" s="274" t="e">
        <f>($D$468)*($D$466)</f>
        <v>#VALUE!</v>
      </c>
      <c r="I470" s="268" t="s">
        <v>2070</v>
      </c>
      <c r="Q470" s="272"/>
    </row>
    <row r="471" spans="1:17" s="253" customFormat="1">
      <c r="A471" s="296">
        <v>5</v>
      </c>
      <c r="B471" s="300" t="s">
        <v>2045</v>
      </c>
      <c r="C471" s="309"/>
      <c r="Q471" s="314"/>
    </row>
    <row r="472" spans="1:17" s="253" customFormat="1">
      <c r="A472" s="296" t="s">
        <v>2046</v>
      </c>
      <c r="B472" s="300" t="s">
        <v>2050</v>
      </c>
      <c r="C472" s="309"/>
      <c r="Q472" s="314"/>
    </row>
    <row r="473" spans="1:17" s="262" customFormat="1">
      <c r="A473" s="302" t="s">
        <v>551</v>
      </c>
      <c r="B473" s="313" t="s">
        <v>2140</v>
      </c>
      <c r="C473" s="248"/>
      <c r="Q473" s="316"/>
    </row>
    <row r="474" spans="1:17" s="274" customFormat="1" ht="54">
      <c r="A474" s="296"/>
      <c r="B474" s="270" t="s">
        <v>2047</v>
      </c>
      <c r="C474" s="258"/>
      <c r="D474" s="270"/>
      <c r="E474" s="270"/>
      <c r="Q474" s="272"/>
    </row>
    <row r="475" spans="1:17" s="274" customFormat="1" ht="21">
      <c r="A475" s="296"/>
      <c r="B475" s="270" t="s">
        <v>2048</v>
      </c>
      <c r="C475" s="258"/>
      <c r="E475" s="270"/>
      <c r="F475" s="311"/>
      <c r="Q475" s="272"/>
    </row>
    <row r="476" spans="1:17" s="274" customFormat="1">
      <c r="A476" s="296"/>
      <c r="B476" s="270" t="s">
        <v>1438</v>
      </c>
      <c r="C476" s="258"/>
      <c r="Q476" s="272"/>
    </row>
    <row r="477" spans="1:17" s="274" customFormat="1" ht="20.399999999999999">
      <c r="A477" s="296"/>
      <c r="B477" s="270" t="s">
        <v>2051</v>
      </c>
      <c r="C477" s="270"/>
      <c r="Q477" s="272"/>
    </row>
    <row r="478" spans="1:17" s="274" customFormat="1" ht="20.399999999999999">
      <c r="A478" s="296"/>
      <c r="B478" s="270"/>
      <c r="C478" s="270" t="s">
        <v>1763</v>
      </c>
      <c r="D478" s="274" t="str">
        <f>$D$201</f>
        <v>xxx</v>
      </c>
      <c r="H478" s="274" t="s">
        <v>1753</v>
      </c>
      <c r="Q478" s="272"/>
    </row>
    <row r="479" spans="1:17" s="274" customFormat="1" ht="20.399999999999999">
      <c r="A479" s="296"/>
      <c r="B479" s="270" t="s">
        <v>2052</v>
      </c>
      <c r="C479" s="270"/>
      <c r="Q479" s="272"/>
    </row>
    <row r="480" spans="1:17" s="274" customFormat="1" ht="20.399999999999999">
      <c r="A480" s="296"/>
      <c r="B480" s="270"/>
      <c r="C480" s="270" t="s">
        <v>2056</v>
      </c>
      <c r="D480" s="274" t="str">
        <f>$D$202</f>
        <v>xxx</v>
      </c>
      <c r="H480" s="274" t="s">
        <v>1768</v>
      </c>
      <c r="Q480" s="272"/>
    </row>
    <row r="481" spans="1:17" s="274" customFormat="1" ht="20.399999999999999">
      <c r="A481" s="296"/>
      <c r="B481" s="270" t="s">
        <v>2053</v>
      </c>
      <c r="C481" s="270"/>
      <c r="Q481" s="272"/>
    </row>
    <row r="482" spans="1:17" s="274" customFormat="1" ht="20.399999999999999">
      <c r="A482" s="296"/>
      <c r="B482" s="270"/>
      <c r="C482" s="270" t="s">
        <v>2057</v>
      </c>
      <c r="D482" s="274" t="e">
        <f>($D$192)*($D$480)</f>
        <v>#VALUE!</v>
      </c>
      <c r="H482" s="274" t="s">
        <v>1768</v>
      </c>
      <c r="Q482" s="272"/>
    </row>
    <row r="483" spans="1:17" s="274" customFormat="1">
      <c r="A483" s="296"/>
      <c r="B483" s="270" t="s">
        <v>2054</v>
      </c>
      <c r="C483" s="270"/>
      <c r="Q483" s="272"/>
    </row>
    <row r="484" spans="1:17" s="274" customFormat="1">
      <c r="A484" s="296"/>
      <c r="B484" s="270"/>
      <c r="C484" s="270" t="s">
        <v>1652</v>
      </c>
      <c r="D484" s="274" t="str">
        <f>$D$161</f>
        <v>xxx</v>
      </c>
      <c r="Q484" s="272"/>
    </row>
    <row r="485" spans="1:17" s="274" customFormat="1">
      <c r="A485" s="296"/>
      <c r="B485" s="270"/>
      <c r="C485" s="270" t="s">
        <v>1651</v>
      </c>
      <c r="D485" s="274" t="str">
        <f>$D$162</f>
        <v>xxx</v>
      </c>
      <c r="Q485" s="272"/>
    </row>
    <row r="486" spans="1:17" s="274" customFormat="1">
      <c r="A486" s="296"/>
      <c r="B486" s="270"/>
      <c r="C486" s="270" t="s">
        <v>1653</v>
      </c>
      <c r="D486" s="274" t="str">
        <f>$D$163</f>
        <v>xxx</v>
      </c>
      <c r="Q486" s="272"/>
    </row>
    <row r="487" spans="1:17" s="265" customFormat="1" ht="20.399999999999999">
      <c r="A487" s="302" t="s">
        <v>553</v>
      </c>
      <c r="B487" s="292" t="s">
        <v>2080</v>
      </c>
      <c r="C487" s="312"/>
      <c r="Q487" s="317"/>
    </row>
    <row r="488" spans="1:17" s="274" customFormat="1" ht="37.200000000000003">
      <c r="A488" s="296"/>
      <c r="B488" s="270" t="s">
        <v>2075</v>
      </c>
      <c r="C488" s="258"/>
      <c r="Q488" s="272"/>
    </row>
    <row r="489" spans="1:17" s="274" customFormat="1" ht="20.399999999999999">
      <c r="A489" s="296"/>
      <c r="B489" s="270" t="s">
        <v>2049</v>
      </c>
      <c r="C489" s="270"/>
      <c r="Q489" s="272"/>
    </row>
    <row r="490" spans="1:17" s="274" customFormat="1" ht="21">
      <c r="A490" s="296"/>
      <c r="B490" s="270" t="s">
        <v>2079</v>
      </c>
      <c r="C490" s="270"/>
      <c r="Q490" s="272"/>
    </row>
    <row r="491" spans="1:17" s="274" customFormat="1">
      <c r="A491" s="296"/>
      <c r="B491" s="270" t="s">
        <v>2076</v>
      </c>
      <c r="C491" s="258"/>
      <c r="Q491" s="272"/>
    </row>
    <row r="492" spans="1:17" s="274" customFormat="1" ht="20.399999999999999">
      <c r="A492" s="296"/>
      <c r="B492" s="270" t="s">
        <v>2077</v>
      </c>
      <c r="C492" s="270"/>
      <c r="Q492" s="272"/>
    </row>
    <row r="493" spans="1:17" s="274" customFormat="1" ht="20.399999999999999">
      <c r="A493" s="296"/>
      <c r="B493" s="270" t="s">
        <v>2078</v>
      </c>
      <c r="C493" s="270"/>
      <c r="Q493" s="272"/>
    </row>
    <row r="494" spans="1:17" s="274" customFormat="1" ht="20.399999999999999">
      <c r="A494" s="296"/>
      <c r="B494" s="270" t="s">
        <v>2055</v>
      </c>
      <c r="C494" s="270"/>
      <c r="Q494" s="272"/>
    </row>
    <row r="495" spans="1:17" s="265" customFormat="1" ht="20.399999999999999">
      <c r="A495" s="302" t="s">
        <v>555</v>
      </c>
      <c r="B495" s="292" t="s">
        <v>2141</v>
      </c>
      <c r="C495" s="312"/>
      <c r="Q495" s="317"/>
    </row>
    <row r="496" spans="1:17" s="274" customFormat="1">
      <c r="A496" s="296"/>
      <c r="B496" s="270"/>
      <c r="C496" s="270"/>
      <c r="Q496" s="272"/>
    </row>
    <row r="497" spans="1:17" s="253" customFormat="1">
      <c r="A497" s="296" t="s">
        <v>2071</v>
      </c>
      <c r="B497" s="300" t="s">
        <v>2072</v>
      </c>
      <c r="C497" s="309"/>
      <c r="Q497" s="314"/>
    </row>
    <row r="498" spans="1:17" s="274" customFormat="1">
      <c r="A498" s="296" t="s">
        <v>2073</v>
      </c>
      <c r="B498" s="270" t="s">
        <v>2074</v>
      </c>
      <c r="C498" s="270"/>
      <c r="Q498" s="272"/>
    </row>
    <row r="499" spans="1:17" s="274" customFormat="1">
      <c r="A499" s="296"/>
      <c r="B499" s="270" t="s">
        <v>2142</v>
      </c>
      <c r="C499" s="270"/>
      <c r="Q499" s="272"/>
    </row>
    <row r="500" spans="1:17" s="274" customFormat="1" ht="20.399999999999999">
      <c r="A500" s="296"/>
      <c r="B500" s="270" t="s">
        <v>2143</v>
      </c>
      <c r="C500" s="270"/>
      <c r="Q500" s="272"/>
    </row>
    <row r="501" spans="1:17" s="274" customFormat="1" ht="33.6">
      <c r="A501" s="296"/>
      <c r="B501" s="245" t="s">
        <v>2144</v>
      </c>
      <c r="C501" s="270"/>
      <c r="Q501" s="272"/>
    </row>
    <row r="502" spans="1:17" s="274" customFormat="1" ht="20.399999999999999">
      <c r="A502" s="296"/>
      <c r="B502" s="270" t="s">
        <v>2145</v>
      </c>
      <c r="Q502" s="272"/>
    </row>
    <row r="503" spans="1:17" s="274" customFormat="1">
      <c r="A503" s="296"/>
      <c r="B503" s="270" t="s">
        <v>2146</v>
      </c>
      <c r="Q503" s="272"/>
    </row>
    <row r="504" spans="1:17" s="274" customFormat="1" ht="20.399999999999999">
      <c r="A504" s="296"/>
      <c r="B504" s="270" t="s">
        <v>2148</v>
      </c>
      <c r="Q504" s="272"/>
    </row>
    <row r="505" spans="1:17" s="274" customFormat="1" ht="20.399999999999999">
      <c r="A505" s="296"/>
      <c r="B505" s="270" t="s">
        <v>2082</v>
      </c>
      <c r="Q505" s="272"/>
    </row>
    <row r="506" spans="1:17" s="274" customFormat="1" ht="20.399999999999999">
      <c r="A506" s="296"/>
      <c r="B506" s="270" t="s">
        <v>2147</v>
      </c>
      <c r="Q506" s="272"/>
    </row>
    <row r="507" spans="1:17" s="274" customFormat="1" ht="20.399999999999999">
      <c r="A507" s="296"/>
      <c r="B507" s="270" t="s">
        <v>2149</v>
      </c>
      <c r="Q507" s="272"/>
    </row>
    <row r="508" spans="1:17" s="274" customFormat="1">
      <c r="A508" s="296"/>
      <c r="B508" s="270" t="s">
        <v>1410</v>
      </c>
      <c r="Q508" s="272"/>
    </row>
    <row r="509" spans="1:17" s="274" customFormat="1" ht="20.399999999999999">
      <c r="A509" s="296"/>
      <c r="B509" s="270" t="s">
        <v>2081</v>
      </c>
      <c r="Q509" s="272"/>
    </row>
    <row r="510" spans="1:17" s="274" customFormat="1">
      <c r="A510" s="296"/>
      <c r="B510" s="270" t="s">
        <v>1438</v>
      </c>
      <c r="Q510" s="272"/>
    </row>
    <row r="511" spans="1:17" s="274" customFormat="1" ht="20.399999999999999">
      <c r="A511" s="296"/>
      <c r="B511" s="270"/>
      <c r="C511" s="270" t="s">
        <v>2091</v>
      </c>
      <c r="D511" s="274" t="e">
        <f>$D$313</f>
        <v>#VALUE!</v>
      </c>
      <c r="Q511" s="272"/>
    </row>
    <row r="512" spans="1:17" s="274" customFormat="1" ht="20.399999999999999">
      <c r="A512" s="296"/>
      <c r="B512" s="270"/>
      <c r="C512" s="270" t="s">
        <v>2092</v>
      </c>
      <c r="D512" s="274" t="str">
        <f>$D$173</f>
        <v>xxx</v>
      </c>
      <c r="Q512" s="272"/>
    </row>
    <row r="513" spans="1:17" s="274" customFormat="1">
      <c r="A513" s="296"/>
      <c r="B513" s="270"/>
      <c r="C513" s="270"/>
      <c r="Q513" s="272"/>
    </row>
    <row r="514" spans="1:17" s="274" customFormat="1">
      <c r="A514" s="296"/>
      <c r="B514" s="270"/>
      <c r="Q514" s="272"/>
    </row>
    <row r="515" spans="1:17" s="274" customFormat="1" ht="20.399999999999999">
      <c r="A515" s="296"/>
      <c r="B515" s="270"/>
      <c r="C515" s="270" t="s">
        <v>2083</v>
      </c>
      <c r="D515" s="274" t="e">
        <f>$D$358</f>
        <v>#VALUE!</v>
      </c>
      <c r="Q515" s="272"/>
    </row>
    <row r="516" spans="1:17" s="274" customFormat="1" ht="20.399999999999999">
      <c r="A516" s="296"/>
      <c r="B516" s="270"/>
      <c r="C516" s="270" t="s">
        <v>2089</v>
      </c>
      <c r="D516" s="274" t="e">
        <f>$D$470</f>
        <v>#VALUE!</v>
      </c>
      <c r="Q516" s="272"/>
    </row>
    <row r="517" spans="1:17" s="274" customFormat="1" ht="20.399999999999999">
      <c r="A517" s="296"/>
      <c r="B517" s="270"/>
      <c r="C517" s="270" t="s">
        <v>2085</v>
      </c>
      <c r="D517" s="274" t="e">
        <f>$D$386</f>
        <v>#VALUE!</v>
      </c>
      <c r="Q517" s="272"/>
    </row>
    <row r="518" spans="1:17" s="274" customFormat="1" ht="20.399999999999999">
      <c r="A518" s="296"/>
      <c r="B518" s="270"/>
      <c r="C518" s="270" t="s">
        <v>2084</v>
      </c>
      <c r="D518" s="274" t="e">
        <f>$D$415</f>
        <v>#VALUE!</v>
      </c>
      <c r="Q518" s="272"/>
    </row>
    <row r="519" spans="1:17" s="274" customFormat="1" ht="20.399999999999999">
      <c r="A519" s="296"/>
      <c r="B519" s="270"/>
      <c r="C519" s="270" t="s">
        <v>2086</v>
      </c>
      <c r="D519" s="274" t="e">
        <f>$D$417</f>
        <v>#VALUE!</v>
      </c>
      <c r="Q519" s="272"/>
    </row>
    <row r="520" spans="1:17" s="274" customFormat="1" ht="20.399999999999999">
      <c r="A520" s="296"/>
      <c r="B520" s="270"/>
      <c r="C520" s="270" t="s">
        <v>2087</v>
      </c>
      <c r="D520" s="274" t="e">
        <f>$D$419</f>
        <v>#VALUE!</v>
      </c>
      <c r="Q520" s="272"/>
    </row>
    <row r="521" spans="1:17" s="274" customFormat="1" ht="20.399999999999999">
      <c r="A521" s="296"/>
      <c r="B521" s="270"/>
      <c r="C521" s="270" t="s">
        <v>2088</v>
      </c>
      <c r="D521" s="274" t="e">
        <f>$D$421</f>
        <v>#VALUE!</v>
      </c>
      <c r="Q521" s="272"/>
    </row>
    <row r="522" spans="1:17" s="274" customFormat="1" ht="20.399999999999999">
      <c r="A522" s="296"/>
      <c r="B522" s="270"/>
      <c r="C522" s="270" t="s">
        <v>2090</v>
      </c>
      <c r="D522" s="274" t="e">
        <f>$D$423</f>
        <v>#VALUE!</v>
      </c>
      <c r="Q522" s="272"/>
    </row>
    <row r="523" spans="1:17" s="274" customFormat="1">
      <c r="A523" s="296"/>
      <c r="B523" s="270"/>
      <c r="C523" s="270"/>
      <c r="Q523" s="272"/>
    </row>
    <row r="524" spans="1:17" s="274" customFormat="1">
      <c r="A524" s="296"/>
      <c r="B524" s="270"/>
      <c r="C524" s="270"/>
      <c r="Q524" s="272"/>
    </row>
    <row r="525" spans="1:17" s="274" customFormat="1">
      <c r="A525" s="296"/>
      <c r="B525" s="270"/>
      <c r="C525" s="270"/>
      <c r="Q525" s="272"/>
    </row>
    <row r="526" spans="1:17" s="274" customFormat="1" ht="20.399999999999999">
      <c r="A526" s="296"/>
      <c r="B526" s="270"/>
      <c r="C526" s="270" t="s">
        <v>2093</v>
      </c>
      <c r="D526" s="274" t="e">
        <f>(($D$515)*($D$516)*($D$512))/(($D$511)*(10^(-3)))</f>
        <v>#VALUE!</v>
      </c>
      <c r="Q526" s="272"/>
    </row>
    <row r="527" spans="1:17" s="274" customFormat="1" ht="20.399999999999999">
      <c r="A527" s="296"/>
      <c r="B527" s="270"/>
      <c r="C527" s="270" t="s">
        <v>2094</v>
      </c>
      <c r="D527" s="274" t="e">
        <f>(($D$515)*($D$517)*($D$512))/(($D$511)*(10^(-3)))</f>
        <v>#VALUE!</v>
      </c>
      <c r="Q527" s="272"/>
    </row>
    <row r="528" spans="1:17" s="274" customFormat="1" ht="20.399999999999999">
      <c r="A528" s="296"/>
      <c r="B528" s="270"/>
      <c r="C528" s="270" t="s">
        <v>2095</v>
      </c>
      <c r="D528" s="274" t="e">
        <f>(($D$515)*($D$518)*($D$512))/(($D$511)*(10^(-3)))</f>
        <v>#VALUE!</v>
      </c>
      <c r="Q528" s="272"/>
    </row>
    <row r="529" spans="1:20" s="274" customFormat="1" ht="20.399999999999999">
      <c r="A529" s="296"/>
      <c r="B529" s="270"/>
      <c r="C529" s="270" t="s">
        <v>2096</v>
      </c>
      <c r="D529" s="274" t="e">
        <f>(($D$515)*($D$519)*(D512))/(($D$511)*(10^(-3)))</f>
        <v>#VALUE!</v>
      </c>
      <c r="Q529" s="272"/>
    </row>
    <row r="530" spans="1:20" s="274" customFormat="1" ht="20.399999999999999">
      <c r="A530" s="296"/>
      <c r="B530" s="270"/>
      <c r="C530" s="270" t="s">
        <v>2097</v>
      </c>
      <c r="D530" s="274" t="e">
        <f>(($D$515)*($D$520)*($D$512))/(($D$511)*(10^(-3)))</f>
        <v>#VALUE!</v>
      </c>
      <c r="Q530" s="272"/>
    </row>
    <row r="531" spans="1:20" s="274" customFormat="1" ht="20.399999999999999">
      <c r="A531" s="296"/>
      <c r="B531" s="270"/>
      <c r="C531" s="270" t="s">
        <v>2098</v>
      </c>
      <c r="D531" s="274" t="e">
        <f>(($D$515)*($D$521)*($D$512))/(($D$511)*(10^(-3)))</f>
        <v>#VALUE!</v>
      </c>
      <c r="Q531" s="272"/>
    </row>
    <row r="532" spans="1:20" s="274" customFormat="1" ht="20.399999999999999">
      <c r="A532" s="296"/>
      <c r="B532" s="270"/>
      <c r="C532" s="270" t="s">
        <v>2099</v>
      </c>
      <c r="D532" s="274" t="e">
        <f>(($D$515)*($D$522)*($D$512))/(($D$511)*(10^(-3)))</f>
        <v>#VALUE!</v>
      </c>
      <c r="Q532" s="272"/>
    </row>
    <row r="533" spans="1:20" s="274" customFormat="1">
      <c r="A533" s="296"/>
      <c r="B533" s="270"/>
      <c r="C533" s="270"/>
      <c r="Q533" s="272"/>
    </row>
    <row r="534" spans="1:20" s="274" customFormat="1">
      <c r="A534" s="296"/>
      <c r="B534" s="270"/>
      <c r="C534" s="270"/>
      <c r="Q534" s="272"/>
    </row>
    <row r="535" spans="1:20" s="274" customFormat="1" ht="20.399999999999999">
      <c r="B535" s="257" t="s">
        <v>2119</v>
      </c>
      <c r="C535" s="243">
        <v>1100</v>
      </c>
      <c r="D535" s="266">
        <v>1200</v>
      </c>
      <c r="E535" s="274">
        <v>1500</v>
      </c>
      <c r="F535" s="274">
        <v>2000</v>
      </c>
      <c r="G535" s="274">
        <v>3199</v>
      </c>
      <c r="H535" s="272">
        <v>3200</v>
      </c>
      <c r="I535" s="274">
        <v>3201</v>
      </c>
      <c r="J535" s="274">
        <v>4000</v>
      </c>
      <c r="K535" s="274">
        <v>4500</v>
      </c>
      <c r="L535" s="274">
        <v>5000</v>
      </c>
      <c r="M535" s="274">
        <v>5500</v>
      </c>
      <c r="N535" s="274">
        <v>6350</v>
      </c>
      <c r="O535" s="274">
        <v>6400</v>
      </c>
      <c r="P535" s="274">
        <v>6450</v>
      </c>
      <c r="Q535" s="272">
        <v>7531.39</v>
      </c>
      <c r="R535" s="274">
        <v>7532</v>
      </c>
      <c r="S535" s="274">
        <v>7600</v>
      </c>
      <c r="T535" s="274">
        <v>7680</v>
      </c>
    </row>
    <row r="536" spans="1:20" s="274" customFormat="1">
      <c r="B536" s="257"/>
      <c r="C536" s="243"/>
      <c r="D536" s="266"/>
      <c r="H536" s="272"/>
      <c r="Q536" s="272"/>
    </row>
    <row r="537" spans="1:20" s="274" customFormat="1" ht="20.399999999999999">
      <c r="B537" s="257" t="s">
        <v>2120</v>
      </c>
      <c r="C537" s="243" t="e">
        <f t="shared" ref="C537:T537" si="0">($D$478)*(($D$484)*(C535/$D$480)+($D$485)*(C535/$D$480)^2-($D$486)*(C535/$D$480)^3)</f>
        <v>#VALUE!</v>
      </c>
      <c r="D537" s="243" t="e">
        <f t="shared" si="0"/>
        <v>#VALUE!</v>
      </c>
      <c r="E537" s="243" t="e">
        <f t="shared" si="0"/>
        <v>#VALUE!</v>
      </c>
      <c r="F537" s="243" t="e">
        <f t="shared" si="0"/>
        <v>#VALUE!</v>
      </c>
      <c r="G537" s="243" t="e">
        <f t="shared" si="0"/>
        <v>#VALUE!</v>
      </c>
      <c r="H537" s="252" t="e">
        <f t="shared" si="0"/>
        <v>#VALUE!</v>
      </c>
      <c r="I537" s="243" t="e">
        <f t="shared" si="0"/>
        <v>#VALUE!</v>
      </c>
      <c r="J537" s="243" t="e">
        <f t="shared" si="0"/>
        <v>#VALUE!</v>
      </c>
      <c r="K537" s="243" t="e">
        <f t="shared" si="0"/>
        <v>#VALUE!</v>
      </c>
      <c r="L537" s="243" t="e">
        <f t="shared" si="0"/>
        <v>#VALUE!</v>
      </c>
      <c r="M537" s="243" t="e">
        <f t="shared" si="0"/>
        <v>#VALUE!</v>
      </c>
      <c r="N537" s="243" t="e">
        <f t="shared" si="0"/>
        <v>#VALUE!</v>
      </c>
      <c r="O537" s="252" t="e">
        <f t="shared" si="0"/>
        <v>#VALUE!</v>
      </c>
      <c r="P537" s="243" t="e">
        <f t="shared" si="0"/>
        <v>#VALUE!</v>
      </c>
      <c r="Q537" s="252" t="e">
        <f t="shared" si="0"/>
        <v>#VALUE!</v>
      </c>
      <c r="R537" s="243" t="e">
        <f t="shared" si="0"/>
        <v>#VALUE!</v>
      </c>
      <c r="S537" s="243" t="e">
        <f t="shared" si="0"/>
        <v>#VALUE!</v>
      </c>
      <c r="T537" s="243" t="e">
        <f t="shared" si="0"/>
        <v>#VALUE!</v>
      </c>
    </row>
    <row r="538" spans="1:20" s="274" customFormat="1">
      <c r="B538" s="257"/>
      <c r="C538" s="243"/>
      <c r="D538" s="243"/>
      <c r="E538" s="243"/>
      <c r="F538" s="243"/>
      <c r="G538" s="243"/>
      <c r="H538" s="252"/>
      <c r="I538" s="243"/>
      <c r="J538" s="243"/>
      <c r="K538" s="243"/>
      <c r="L538" s="243"/>
      <c r="M538" s="243"/>
      <c r="N538" s="243"/>
      <c r="O538" s="252"/>
      <c r="P538" s="243"/>
      <c r="Q538" s="252"/>
      <c r="R538" s="243"/>
      <c r="S538" s="243"/>
      <c r="T538" s="243"/>
    </row>
    <row r="539" spans="1:20" s="274" customFormat="1" ht="20.399999999999999">
      <c r="B539" s="257" t="s">
        <v>2121</v>
      </c>
      <c r="C539" s="243" t="e">
        <f t="shared" ref="C539:T539" si="1">((C537)*(10^3))/(((2*PI())/60)*(C535))</f>
        <v>#VALUE!</v>
      </c>
      <c r="D539" s="243" t="e">
        <f t="shared" si="1"/>
        <v>#VALUE!</v>
      </c>
      <c r="E539" s="243" t="e">
        <f t="shared" si="1"/>
        <v>#VALUE!</v>
      </c>
      <c r="F539" s="243" t="e">
        <f t="shared" si="1"/>
        <v>#VALUE!</v>
      </c>
      <c r="G539" s="243" t="e">
        <f t="shared" si="1"/>
        <v>#VALUE!</v>
      </c>
      <c r="H539" s="252" t="e">
        <f t="shared" si="1"/>
        <v>#VALUE!</v>
      </c>
      <c r="I539" s="243" t="e">
        <f t="shared" si="1"/>
        <v>#VALUE!</v>
      </c>
      <c r="J539" s="243" t="e">
        <f t="shared" si="1"/>
        <v>#VALUE!</v>
      </c>
      <c r="K539" s="243" t="e">
        <f t="shared" si="1"/>
        <v>#VALUE!</v>
      </c>
      <c r="L539" s="243" t="e">
        <f t="shared" si="1"/>
        <v>#VALUE!</v>
      </c>
      <c r="M539" s="243" t="e">
        <f t="shared" si="1"/>
        <v>#VALUE!</v>
      </c>
      <c r="N539" s="243" t="e">
        <f t="shared" si="1"/>
        <v>#VALUE!</v>
      </c>
      <c r="O539" s="243" t="e">
        <f t="shared" si="1"/>
        <v>#VALUE!</v>
      </c>
      <c r="P539" s="243" t="e">
        <f t="shared" si="1"/>
        <v>#VALUE!</v>
      </c>
      <c r="Q539" s="252" t="e">
        <f t="shared" si="1"/>
        <v>#VALUE!</v>
      </c>
      <c r="R539" s="243" t="e">
        <f t="shared" si="1"/>
        <v>#VALUE!</v>
      </c>
      <c r="S539" s="243" t="e">
        <f t="shared" si="1"/>
        <v>#VALUE!</v>
      </c>
      <c r="T539" s="243" t="e">
        <f t="shared" si="1"/>
        <v>#VALUE!</v>
      </c>
    </row>
    <row r="540" spans="1:20" s="274" customFormat="1" ht="20.399999999999999">
      <c r="B540" s="243" t="s">
        <v>1797</v>
      </c>
      <c r="C540" s="243"/>
      <c r="D540" s="243"/>
      <c r="E540" s="243"/>
      <c r="F540" s="243"/>
      <c r="G540" s="243"/>
      <c r="H540" s="252"/>
      <c r="I540" s="243"/>
      <c r="J540" s="243"/>
      <c r="K540" s="243"/>
      <c r="L540" s="243"/>
      <c r="M540" s="243"/>
      <c r="N540" s="243"/>
      <c r="O540" s="243"/>
      <c r="P540" s="243"/>
      <c r="Q540" s="252"/>
      <c r="R540" s="243"/>
      <c r="S540" s="243"/>
      <c r="T540" s="243"/>
    </row>
    <row r="541" spans="1:20" s="274" customFormat="1" ht="20.399999999999999">
      <c r="B541" s="257" t="s">
        <v>2122</v>
      </c>
      <c r="C541" s="243" t="e">
        <f t="shared" ref="C541:T541" si="2">2*(PI())*(($D$313)*((10)^(-3)))*((C535)/60)/(($D$516)*($D$515))</f>
        <v>#VALUE!</v>
      </c>
      <c r="D541" s="243" t="e">
        <f t="shared" si="2"/>
        <v>#VALUE!</v>
      </c>
      <c r="E541" s="243" t="e">
        <f t="shared" si="2"/>
        <v>#VALUE!</v>
      </c>
      <c r="F541" s="243" t="e">
        <f t="shared" si="2"/>
        <v>#VALUE!</v>
      </c>
      <c r="G541" s="243" t="e">
        <f t="shared" si="2"/>
        <v>#VALUE!</v>
      </c>
      <c r="H541" s="243" t="e">
        <f t="shared" si="2"/>
        <v>#VALUE!</v>
      </c>
      <c r="I541" s="243" t="e">
        <f t="shared" si="2"/>
        <v>#VALUE!</v>
      </c>
      <c r="J541" s="243" t="e">
        <f t="shared" si="2"/>
        <v>#VALUE!</v>
      </c>
      <c r="K541" s="243" t="e">
        <f t="shared" si="2"/>
        <v>#VALUE!</v>
      </c>
      <c r="L541" s="243" t="e">
        <f t="shared" si="2"/>
        <v>#VALUE!</v>
      </c>
      <c r="M541" s="243" t="e">
        <f t="shared" si="2"/>
        <v>#VALUE!</v>
      </c>
      <c r="N541" s="243" t="e">
        <f t="shared" si="2"/>
        <v>#VALUE!</v>
      </c>
      <c r="O541" s="243" t="e">
        <f t="shared" si="2"/>
        <v>#VALUE!</v>
      </c>
      <c r="P541" s="243" t="e">
        <f t="shared" si="2"/>
        <v>#VALUE!</v>
      </c>
      <c r="Q541" s="252" t="e">
        <f t="shared" si="2"/>
        <v>#VALUE!</v>
      </c>
      <c r="R541" s="243" t="e">
        <f t="shared" si="2"/>
        <v>#VALUE!</v>
      </c>
      <c r="S541" s="243" t="e">
        <f t="shared" si="2"/>
        <v>#VALUE!</v>
      </c>
      <c r="T541" s="243" t="e">
        <f t="shared" si="2"/>
        <v>#VALUE!</v>
      </c>
    </row>
    <row r="542" spans="1:20" s="274" customFormat="1" ht="20.399999999999999">
      <c r="B542" s="257" t="s">
        <v>2123</v>
      </c>
      <c r="C542" s="243" t="e">
        <f>(2*(PI())*(($D$313)*((10)^(-3)))*((C535)/60)/(($D$517)*($D$515)))</f>
        <v>#VALUE!</v>
      </c>
      <c r="D542" s="243" t="e">
        <f t="shared" ref="D542:T542" si="3">2*(PI())*(($D$313)*((10)^(-3)))*((D535)/60)/(($D$517)*($D$515))</f>
        <v>#VALUE!</v>
      </c>
      <c r="E542" s="243" t="e">
        <f t="shared" si="3"/>
        <v>#VALUE!</v>
      </c>
      <c r="F542" s="243" t="e">
        <f t="shared" si="3"/>
        <v>#VALUE!</v>
      </c>
      <c r="G542" s="243" t="e">
        <f t="shared" si="3"/>
        <v>#VALUE!</v>
      </c>
      <c r="H542" s="243" t="e">
        <f t="shared" si="3"/>
        <v>#VALUE!</v>
      </c>
      <c r="I542" s="243" t="e">
        <f t="shared" si="3"/>
        <v>#VALUE!</v>
      </c>
      <c r="J542" s="243" t="e">
        <f t="shared" si="3"/>
        <v>#VALUE!</v>
      </c>
      <c r="K542" s="243" t="e">
        <f t="shared" si="3"/>
        <v>#VALUE!</v>
      </c>
      <c r="L542" s="243" t="e">
        <f t="shared" si="3"/>
        <v>#VALUE!</v>
      </c>
      <c r="M542" s="243" t="e">
        <f t="shared" si="3"/>
        <v>#VALUE!</v>
      </c>
      <c r="N542" s="243" t="e">
        <f t="shared" si="3"/>
        <v>#VALUE!</v>
      </c>
      <c r="O542" s="243" t="e">
        <f t="shared" si="3"/>
        <v>#VALUE!</v>
      </c>
      <c r="P542" s="243" t="e">
        <f t="shared" si="3"/>
        <v>#VALUE!</v>
      </c>
      <c r="Q542" s="252" t="e">
        <f t="shared" si="3"/>
        <v>#VALUE!</v>
      </c>
      <c r="R542" s="243" t="e">
        <f t="shared" si="3"/>
        <v>#VALUE!</v>
      </c>
      <c r="S542" s="243" t="e">
        <f t="shared" si="3"/>
        <v>#VALUE!</v>
      </c>
      <c r="T542" s="243" t="e">
        <f t="shared" si="3"/>
        <v>#VALUE!</v>
      </c>
    </row>
    <row r="543" spans="1:20" s="274" customFormat="1" ht="20.399999999999999">
      <c r="B543" s="257" t="s">
        <v>2124</v>
      </c>
      <c r="C543" s="243" t="e">
        <f t="shared" ref="C543:T543" si="4">2*(PI())*(($D$313)*((10)^(-3)))*((C535)/60)/(($D$518)*($D$515))</f>
        <v>#VALUE!</v>
      </c>
      <c r="D543" s="243" t="e">
        <f t="shared" si="4"/>
        <v>#VALUE!</v>
      </c>
      <c r="E543" s="243" t="e">
        <f t="shared" si="4"/>
        <v>#VALUE!</v>
      </c>
      <c r="F543" s="243" t="e">
        <f t="shared" si="4"/>
        <v>#VALUE!</v>
      </c>
      <c r="G543" s="243" t="e">
        <f t="shared" si="4"/>
        <v>#VALUE!</v>
      </c>
      <c r="H543" s="243" t="e">
        <f t="shared" si="4"/>
        <v>#VALUE!</v>
      </c>
      <c r="I543" s="243" t="e">
        <f t="shared" si="4"/>
        <v>#VALUE!</v>
      </c>
      <c r="J543" s="243" t="e">
        <f t="shared" si="4"/>
        <v>#VALUE!</v>
      </c>
      <c r="K543" s="243" t="e">
        <f t="shared" si="4"/>
        <v>#VALUE!</v>
      </c>
      <c r="L543" s="243" t="e">
        <f t="shared" si="4"/>
        <v>#VALUE!</v>
      </c>
      <c r="M543" s="243" t="e">
        <f t="shared" si="4"/>
        <v>#VALUE!</v>
      </c>
      <c r="N543" s="243" t="e">
        <f t="shared" si="4"/>
        <v>#VALUE!</v>
      </c>
      <c r="O543" s="243" t="e">
        <f t="shared" si="4"/>
        <v>#VALUE!</v>
      </c>
      <c r="P543" s="243" t="e">
        <f t="shared" si="4"/>
        <v>#VALUE!</v>
      </c>
      <c r="Q543" s="252" t="e">
        <f t="shared" si="4"/>
        <v>#VALUE!</v>
      </c>
      <c r="R543" s="243" t="e">
        <f t="shared" si="4"/>
        <v>#VALUE!</v>
      </c>
      <c r="S543" s="243" t="e">
        <f t="shared" si="4"/>
        <v>#VALUE!</v>
      </c>
      <c r="T543" s="243" t="e">
        <f t="shared" si="4"/>
        <v>#VALUE!</v>
      </c>
    </row>
    <row r="544" spans="1:20" s="274" customFormat="1" ht="20.399999999999999">
      <c r="B544" s="257" t="s">
        <v>2125</v>
      </c>
      <c r="C544" s="243" t="e">
        <f t="shared" ref="C544:T544" si="5">2*(PI())*(($D$313)*((10)^(-3)))*((C535)/60)/(($D$519)*($D$515))</f>
        <v>#VALUE!</v>
      </c>
      <c r="D544" s="243" t="e">
        <f t="shared" si="5"/>
        <v>#VALUE!</v>
      </c>
      <c r="E544" s="243" t="e">
        <f t="shared" si="5"/>
        <v>#VALUE!</v>
      </c>
      <c r="F544" s="243" t="e">
        <f t="shared" si="5"/>
        <v>#VALUE!</v>
      </c>
      <c r="G544" s="243" t="e">
        <f t="shared" si="5"/>
        <v>#VALUE!</v>
      </c>
      <c r="H544" s="243" t="e">
        <f t="shared" si="5"/>
        <v>#VALUE!</v>
      </c>
      <c r="I544" s="243" t="e">
        <f t="shared" si="5"/>
        <v>#VALUE!</v>
      </c>
      <c r="J544" s="243" t="e">
        <f t="shared" si="5"/>
        <v>#VALUE!</v>
      </c>
      <c r="K544" s="243" t="e">
        <f t="shared" si="5"/>
        <v>#VALUE!</v>
      </c>
      <c r="L544" s="243" t="e">
        <f t="shared" si="5"/>
        <v>#VALUE!</v>
      </c>
      <c r="M544" s="243" t="e">
        <f t="shared" si="5"/>
        <v>#VALUE!</v>
      </c>
      <c r="N544" s="243" t="e">
        <f t="shared" si="5"/>
        <v>#VALUE!</v>
      </c>
      <c r="O544" s="243" t="e">
        <f t="shared" si="5"/>
        <v>#VALUE!</v>
      </c>
      <c r="P544" s="243" t="e">
        <f t="shared" si="5"/>
        <v>#VALUE!</v>
      </c>
      <c r="Q544" s="252" t="e">
        <f t="shared" si="5"/>
        <v>#VALUE!</v>
      </c>
      <c r="R544" s="243" t="e">
        <f t="shared" si="5"/>
        <v>#VALUE!</v>
      </c>
      <c r="S544" s="243" t="e">
        <f t="shared" si="5"/>
        <v>#VALUE!</v>
      </c>
      <c r="T544" s="243" t="e">
        <f t="shared" si="5"/>
        <v>#VALUE!</v>
      </c>
    </row>
    <row r="545" spans="2:20" s="274" customFormat="1" ht="20.399999999999999">
      <c r="B545" s="257" t="s">
        <v>2126</v>
      </c>
      <c r="C545" s="243" t="e">
        <f t="shared" ref="C545:T545" si="6">2*(PI())*(($D$313)*((10)^(-3)))*((C535)/60)/(($D$520)*($D$515))</f>
        <v>#VALUE!</v>
      </c>
      <c r="D545" s="243" t="e">
        <f t="shared" si="6"/>
        <v>#VALUE!</v>
      </c>
      <c r="E545" s="243" t="e">
        <f t="shared" si="6"/>
        <v>#VALUE!</v>
      </c>
      <c r="F545" s="243" t="e">
        <f t="shared" si="6"/>
        <v>#VALUE!</v>
      </c>
      <c r="G545" s="243" t="e">
        <f t="shared" si="6"/>
        <v>#VALUE!</v>
      </c>
      <c r="H545" s="243" t="e">
        <f t="shared" si="6"/>
        <v>#VALUE!</v>
      </c>
      <c r="I545" s="243" t="e">
        <f t="shared" si="6"/>
        <v>#VALUE!</v>
      </c>
      <c r="J545" s="243" t="e">
        <f t="shared" si="6"/>
        <v>#VALUE!</v>
      </c>
      <c r="K545" s="243" t="e">
        <f t="shared" si="6"/>
        <v>#VALUE!</v>
      </c>
      <c r="L545" s="243" t="e">
        <f t="shared" si="6"/>
        <v>#VALUE!</v>
      </c>
      <c r="M545" s="243" t="e">
        <f t="shared" si="6"/>
        <v>#VALUE!</v>
      </c>
      <c r="N545" s="243" t="e">
        <f t="shared" si="6"/>
        <v>#VALUE!</v>
      </c>
      <c r="O545" s="243" t="e">
        <f t="shared" si="6"/>
        <v>#VALUE!</v>
      </c>
      <c r="P545" s="243" t="e">
        <f t="shared" si="6"/>
        <v>#VALUE!</v>
      </c>
      <c r="Q545" s="252" t="e">
        <f t="shared" si="6"/>
        <v>#VALUE!</v>
      </c>
      <c r="R545" s="243" t="e">
        <f t="shared" si="6"/>
        <v>#VALUE!</v>
      </c>
      <c r="S545" s="243" t="e">
        <f t="shared" si="6"/>
        <v>#VALUE!</v>
      </c>
      <c r="T545" s="243" t="e">
        <f t="shared" si="6"/>
        <v>#VALUE!</v>
      </c>
    </row>
    <row r="546" spans="2:20" s="274" customFormat="1" ht="20.399999999999999">
      <c r="B546" s="257" t="s">
        <v>2127</v>
      </c>
      <c r="C546" s="243" t="e">
        <f t="shared" ref="C546:T546" si="7">2*(PI())*(($D$313)*((10)^(-3)))*((C535)/60)/(($D$521)*($D$515))</f>
        <v>#VALUE!</v>
      </c>
      <c r="D546" s="243" t="e">
        <f t="shared" si="7"/>
        <v>#VALUE!</v>
      </c>
      <c r="E546" s="243" t="e">
        <f t="shared" si="7"/>
        <v>#VALUE!</v>
      </c>
      <c r="F546" s="243" t="e">
        <f t="shared" si="7"/>
        <v>#VALUE!</v>
      </c>
      <c r="G546" s="243" t="e">
        <f t="shared" si="7"/>
        <v>#VALUE!</v>
      </c>
      <c r="H546" s="243" t="e">
        <f t="shared" si="7"/>
        <v>#VALUE!</v>
      </c>
      <c r="I546" s="243" t="e">
        <f t="shared" si="7"/>
        <v>#VALUE!</v>
      </c>
      <c r="J546" s="243" t="e">
        <f t="shared" si="7"/>
        <v>#VALUE!</v>
      </c>
      <c r="K546" s="243" t="e">
        <f t="shared" si="7"/>
        <v>#VALUE!</v>
      </c>
      <c r="L546" s="243" t="e">
        <f t="shared" si="7"/>
        <v>#VALUE!</v>
      </c>
      <c r="M546" s="243" t="e">
        <f t="shared" si="7"/>
        <v>#VALUE!</v>
      </c>
      <c r="N546" s="243" t="e">
        <f t="shared" si="7"/>
        <v>#VALUE!</v>
      </c>
      <c r="O546" s="243" t="e">
        <f t="shared" si="7"/>
        <v>#VALUE!</v>
      </c>
      <c r="P546" s="243" t="e">
        <f t="shared" si="7"/>
        <v>#VALUE!</v>
      </c>
      <c r="Q546" s="252" t="e">
        <f t="shared" si="7"/>
        <v>#VALUE!</v>
      </c>
      <c r="R546" s="243" t="e">
        <f t="shared" si="7"/>
        <v>#VALUE!</v>
      </c>
      <c r="S546" s="243" t="e">
        <f t="shared" si="7"/>
        <v>#VALUE!</v>
      </c>
      <c r="T546" s="243" t="e">
        <f t="shared" si="7"/>
        <v>#VALUE!</v>
      </c>
    </row>
    <row r="547" spans="2:20" s="274" customFormat="1" ht="20.399999999999999">
      <c r="B547" s="257" t="s">
        <v>2128</v>
      </c>
      <c r="C547" s="243" t="e">
        <f t="shared" ref="C547:P547" si="8">2*(PI())*(($D$313)*((10)^(-3)))*((C535)/60)/(($D$522)*($D$515))</f>
        <v>#VALUE!</v>
      </c>
      <c r="D547" s="243" t="e">
        <f t="shared" si="8"/>
        <v>#VALUE!</v>
      </c>
      <c r="E547" s="243" t="e">
        <f t="shared" si="8"/>
        <v>#VALUE!</v>
      </c>
      <c r="F547" s="243" t="e">
        <f t="shared" si="8"/>
        <v>#VALUE!</v>
      </c>
      <c r="G547" s="243" t="e">
        <f t="shared" si="8"/>
        <v>#VALUE!</v>
      </c>
      <c r="H547" s="243" t="e">
        <f t="shared" si="8"/>
        <v>#VALUE!</v>
      </c>
      <c r="I547" s="243" t="e">
        <f t="shared" si="8"/>
        <v>#VALUE!</v>
      </c>
      <c r="J547" s="243" t="e">
        <f t="shared" si="8"/>
        <v>#VALUE!</v>
      </c>
      <c r="K547" s="243" t="e">
        <f t="shared" si="8"/>
        <v>#VALUE!</v>
      </c>
      <c r="L547" s="243" t="e">
        <f t="shared" si="8"/>
        <v>#VALUE!</v>
      </c>
      <c r="M547" s="243" t="e">
        <f t="shared" si="8"/>
        <v>#VALUE!</v>
      </c>
      <c r="N547" s="243" t="e">
        <f t="shared" si="8"/>
        <v>#VALUE!</v>
      </c>
      <c r="O547" s="243" t="e">
        <f t="shared" si="8"/>
        <v>#VALUE!</v>
      </c>
      <c r="P547" s="243" t="e">
        <f t="shared" si="8"/>
        <v>#VALUE!</v>
      </c>
      <c r="Q547" s="252" t="e">
        <f>(2*(PI())*(($D$313)*((10)^(-3)))*((Q535)/60)/(($D$522)*($D$515)))</f>
        <v>#VALUE!</v>
      </c>
      <c r="R547" s="243" t="e">
        <f>2*(PI())*(($D$313)*((10)^(-3)))*((R535)/60)/(($D$522)*($D$515))</f>
        <v>#VALUE!</v>
      </c>
      <c r="S547" s="243" t="e">
        <f>2*(PI())*(($D$313)*((10)^(-3)))*((S535)/60)/(($D$522)*($D$515))</f>
        <v>#VALUE!</v>
      </c>
      <c r="T547" s="243" t="e">
        <f>2*(PI())*(($D$313)*((10)^(-3)))*((T535)/60)/(($D$522)*($D$515))</f>
        <v>#VALUE!</v>
      </c>
    </row>
    <row r="548" spans="2:20" s="274" customFormat="1">
      <c r="B548" s="257"/>
      <c r="C548" s="243"/>
      <c r="D548" s="243"/>
      <c r="E548" s="243"/>
      <c r="F548" s="243"/>
      <c r="G548" s="243"/>
      <c r="H548" s="243"/>
      <c r="I548" s="243"/>
      <c r="J548" s="243"/>
      <c r="K548" s="243"/>
      <c r="L548" s="243"/>
      <c r="M548" s="243"/>
      <c r="N548" s="243"/>
      <c r="O548" s="243"/>
      <c r="P548" s="243"/>
      <c r="Q548" s="252"/>
      <c r="R548" s="243"/>
      <c r="S548" s="243"/>
      <c r="T548" s="243"/>
    </row>
    <row r="549" spans="2:20" s="272" customFormat="1" ht="20.399999999999999">
      <c r="B549" s="315" t="s">
        <v>2129</v>
      </c>
      <c r="C549" s="252" t="e">
        <f>$D$246</f>
        <v>#VALUE!</v>
      </c>
      <c r="D549" s="252" t="e">
        <f t="shared" ref="D549:T549" si="9">$D$246</f>
        <v>#VALUE!</v>
      </c>
      <c r="E549" s="252" t="e">
        <f t="shared" si="9"/>
        <v>#VALUE!</v>
      </c>
      <c r="F549" s="252" t="e">
        <f t="shared" si="9"/>
        <v>#VALUE!</v>
      </c>
      <c r="G549" s="252" t="e">
        <f t="shared" si="9"/>
        <v>#VALUE!</v>
      </c>
      <c r="H549" s="252" t="e">
        <f t="shared" si="9"/>
        <v>#VALUE!</v>
      </c>
      <c r="I549" s="252" t="e">
        <f t="shared" si="9"/>
        <v>#VALUE!</v>
      </c>
      <c r="J549" s="252" t="e">
        <f t="shared" si="9"/>
        <v>#VALUE!</v>
      </c>
      <c r="K549" s="252" t="e">
        <f t="shared" si="9"/>
        <v>#VALUE!</v>
      </c>
      <c r="L549" s="252" t="e">
        <f t="shared" si="9"/>
        <v>#VALUE!</v>
      </c>
      <c r="M549" s="252" t="e">
        <f t="shared" si="9"/>
        <v>#VALUE!</v>
      </c>
      <c r="N549" s="252" t="e">
        <f t="shared" si="9"/>
        <v>#VALUE!</v>
      </c>
      <c r="O549" s="252" t="e">
        <f t="shared" si="9"/>
        <v>#VALUE!</v>
      </c>
      <c r="P549" s="252" t="e">
        <f t="shared" si="9"/>
        <v>#VALUE!</v>
      </c>
      <c r="Q549" s="252" t="e">
        <f t="shared" si="9"/>
        <v>#VALUE!</v>
      </c>
      <c r="R549" s="252" t="e">
        <f t="shared" si="9"/>
        <v>#VALUE!</v>
      </c>
      <c r="S549" s="252" t="e">
        <f t="shared" si="9"/>
        <v>#VALUE!</v>
      </c>
      <c r="T549" s="252" t="e">
        <f t="shared" si="9"/>
        <v>#VALUE!</v>
      </c>
    </row>
    <row r="550" spans="2:20" s="272" customFormat="1" ht="20.399999999999999">
      <c r="B550" s="315" t="s">
        <v>2129</v>
      </c>
      <c r="C550" s="252" t="e">
        <f>$D$247</f>
        <v>#VALUE!</v>
      </c>
      <c r="D550" s="252" t="e">
        <f t="shared" ref="D550:T550" si="10">$D$247</f>
        <v>#VALUE!</v>
      </c>
      <c r="E550" s="252" t="e">
        <f t="shared" si="10"/>
        <v>#VALUE!</v>
      </c>
      <c r="F550" s="252" t="e">
        <f t="shared" si="10"/>
        <v>#VALUE!</v>
      </c>
      <c r="G550" s="252" t="e">
        <f t="shared" si="10"/>
        <v>#VALUE!</v>
      </c>
      <c r="H550" s="252" t="e">
        <f t="shared" si="10"/>
        <v>#VALUE!</v>
      </c>
      <c r="I550" s="252" t="e">
        <f t="shared" si="10"/>
        <v>#VALUE!</v>
      </c>
      <c r="J550" s="252" t="e">
        <f t="shared" si="10"/>
        <v>#VALUE!</v>
      </c>
      <c r="K550" s="252" t="e">
        <f t="shared" si="10"/>
        <v>#VALUE!</v>
      </c>
      <c r="L550" s="252" t="e">
        <f t="shared" si="10"/>
        <v>#VALUE!</v>
      </c>
      <c r="M550" s="252" t="e">
        <f t="shared" si="10"/>
        <v>#VALUE!</v>
      </c>
      <c r="N550" s="252" t="e">
        <f t="shared" si="10"/>
        <v>#VALUE!</v>
      </c>
      <c r="O550" s="252" t="e">
        <f t="shared" si="10"/>
        <v>#VALUE!</v>
      </c>
      <c r="P550" s="252" t="e">
        <f t="shared" si="10"/>
        <v>#VALUE!</v>
      </c>
      <c r="Q550" s="252" t="e">
        <f t="shared" si="10"/>
        <v>#VALUE!</v>
      </c>
      <c r="R550" s="252" t="e">
        <f t="shared" si="10"/>
        <v>#VALUE!</v>
      </c>
      <c r="S550" s="252" t="e">
        <f t="shared" si="10"/>
        <v>#VALUE!</v>
      </c>
      <c r="T550" s="252" t="e">
        <f t="shared" si="10"/>
        <v>#VALUE!</v>
      </c>
    </row>
    <row r="551" spans="2:20" s="272" customFormat="1" ht="20.399999999999999">
      <c r="B551" s="315" t="s">
        <v>2130</v>
      </c>
      <c r="C551" s="252" t="e">
        <f>$D$250</f>
        <v>#VALUE!</v>
      </c>
      <c r="D551" s="252" t="e">
        <f t="shared" ref="D551:T551" si="11">$D$250</f>
        <v>#VALUE!</v>
      </c>
      <c r="E551" s="252" t="e">
        <f t="shared" si="11"/>
        <v>#VALUE!</v>
      </c>
      <c r="F551" s="252" t="e">
        <f t="shared" si="11"/>
        <v>#VALUE!</v>
      </c>
      <c r="G551" s="252" t="e">
        <f t="shared" si="11"/>
        <v>#VALUE!</v>
      </c>
      <c r="H551" s="252" t="e">
        <f t="shared" si="11"/>
        <v>#VALUE!</v>
      </c>
      <c r="I551" s="252" t="e">
        <f t="shared" si="11"/>
        <v>#VALUE!</v>
      </c>
      <c r="J551" s="252" t="e">
        <f t="shared" si="11"/>
        <v>#VALUE!</v>
      </c>
      <c r="K551" s="252" t="e">
        <f t="shared" si="11"/>
        <v>#VALUE!</v>
      </c>
      <c r="L551" s="252" t="e">
        <f t="shared" si="11"/>
        <v>#VALUE!</v>
      </c>
      <c r="M551" s="252" t="e">
        <f t="shared" si="11"/>
        <v>#VALUE!</v>
      </c>
      <c r="N551" s="252" t="e">
        <f t="shared" si="11"/>
        <v>#VALUE!</v>
      </c>
      <c r="O551" s="252" t="e">
        <f t="shared" si="11"/>
        <v>#VALUE!</v>
      </c>
      <c r="P551" s="252" t="e">
        <f t="shared" si="11"/>
        <v>#VALUE!</v>
      </c>
      <c r="Q551" s="252" t="e">
        <f t="shared" si="11"/>
        <v>#VALUE!</v>
      </c>
      <c r="R551" s="252" t="e">
        <f t="shared" si="11"/>
        <v>#VALUE!</v>
      </c>
      <c r="S551" s="252" t="e">
        <f t="shared" si="11"/>
        <v>#VALUE!</v>
      </c>
      <c r="T551" s="252" t="e">
        <f t="shared" si="11"/>
        <v>#VALUE!</v>
      </c>
    </row>
    <row r="552" spans="2:20" s="272" customFormat="1" ht="20.399999999999999">
      <c r="B552" s="315" t="s">
        <v>2130</v>
      </c>
      <c r="C552" s="252" t="e">
        <f>$D$251</f>
        <v>#VALUE!</v>
      </c>
      <c r="D552" s="252" t="e">
        <f t="shared" ref="D552:T552" si="12">$D$251</f>
        <v>#VALUE!</v>
      </c>
      <c r="E552" s="252" t="e">
        <f t="shared" si="12"/>
        <v>#VALUE!</v>
      </c>
      <c r="F552" s="252" t="e">
        <f t="shared" si="12"/>
        <v>#VALUE!</v>
      </c>
      <c r="G552" s="252" t="e">
        <f t="shared" si="12"/>
        <v>#VALUE!</v>
      </c>
      <c r="H552" s="252" t="e">
        <f t="shared" si="12"/>
        <v>#VALUE!</v>
      </c>
      <c r="I552" s="252" t="e">
        <f t="shared" si="12"/>
        <v>#VALUE!</v>
      </c>
      <c r="J552" s="252" t="e">
        <f t="shared" si="12"/>
        <v>#VALUE!</v>
      </c>
      <c r="K552" s="252" t="e">
        <f t="shared" si="12"/>
        <v>#VALUE!</v>
      </c>
      <c r="L552" s="252" t="e">
        <f t="shared" si="12"/>
        <v>#VALUE!</v>
      </c>
      <c r="M552" s="252" t="e">
        <f t="shared" si="12"/>
        <v>#VALUE!</v>
      </c>
      <c r="N552" s="252" t="e">
        <f t="shared" si="12"/>
        <v>#VALUE!</v>
      </c>
      <c r="O552" s="252" t="e">
        <f t="shared" si="12"/>
        <v>#VALUE!</v>
      </c>
      <c r="P552" s="252" t="e">
        <f t="shared" si="12"/>
        <v>#VALUE!</v>
      </c>
      <c r="Q552" s="252" t="e">
        <f t="shared" si="12"/>
        <v>#VALUE!</v>
      </c>
      <c r="R552" s="252" t="e">
        <f t="shared" si="12"/>
        <v>#VALUE!</v>
      </c>
      <c r="S552" s="252" t="e">
        <f t="shared" si="12"/>
        <v>#VALUE!</v>
      </c>
      <c r="T552" s="252" t="e">
        <f t="shared" si="12"/>
        <v>#VALUE!</v>
      </c>
    </row>
    <row r="553" spans="2:20" s="272" customFormat="1" ht="20.399999999999999">
      <c r="B553" s="243" t="s">
        <v>2081</v>
      </c>
      <c r="C553" s="252"/>
      <c r="D553" s="252"/>
      <c r="E553" s="252"/>
      <c r="F553" s="252"/>
      <c r="G553" s="252"/>
      <c r="H553" s="252"/>
      <c r="I553" s="252"/>
      <c r="J553" s="252"/>
      <c r="K553" s="252"/>
      <c r="L553" s="252"/>
      <c r="M553" s="252"/>
      <c r="N553" s="252"/>
      <c r="O553" s="252"/>
      <c r="P553" s="252"/>
      <c r="Q553" s="252"/>
      <c r="R553" s="252"/>
      <c r="S553" s="252"/>
      <c r="T553" s="252"/>
    </row>
    <row r="554" spans="2:20" s="274" customFormat="1" ht="20.399999999999999">
      <c r="B554" s="257" t="s">
        <v>2131</v>
      </c>
      <c r="C554" s="243" t="e">
        <f t="shared" ref="C554:T554" si="13">C539*$D$526</f>
        <v>#VALUE!</v>
      </c>
      <c r="D554" s="243" t="e">
        <f t="shared" si="13"/>
        <v>#VALUE!</v>
      </c>
      <c r="E554" s="243" t="e">
        <f t="shared" si="13"/>
        <v>#VALUE!</v>
      </c>
      <c r="F554" s="243" t="e">
        <f t="shared" si="13"/>
        <v>#VALUE!</v>
      </c>
      <c r="G554" s="243" t="e">
        <f t="shared" si="13"/>
        <v>#VALUE!</v>
      </c>
      <c r="H554" s="252" t="e">
        <f t="shared" si="13"/>
        <v>#VALUE!</v>
      </c>
      <c r="I554" s="243" t="e">
        <f t="shared" si="13"/>
        <v>#VALUE!</v>
      </c>
      <c r="J554" s="243" t="e">
        <f t="shared" si="13"/>
        <v>#VALUE!</v>
      </c>
      <c r="K554" s="243" t="e">
        <f t="shared" si="13"/>
        <v>#VALUE!</v>
      </c>
      <c r="L554" s="243" t="e">
        <f t="shared" si="13"/>
        <v>#VALUE!</v>
      </c>
      <c r="M554" s="243" t="e">
        <f t="shared" si="13"/>
        <v>#VALUE!</v>
      </c>
      <c r="N554" s="243" t="e">
        <f t="shared" si="13"/>
        <v>#VALUE!</v>
      </c>
      <c r="O554" s="243" t="e">
        <f t="shared" si="13"/>
        <v>#VALUE!</v>
      </c>
      <c r="P554" s="243" t="e">
        <f t="shared" si="13"/>
        <v>#VALUE!</v>
      </c>
      <c r="Q554" s="252" t="e">
        <f t="shared" si="13"/>
        <v>#VALUE!</v>
      </c>
      <c r="R554" s="243" t="e">
        <f t="shared" si="13"/>
        <v>#VALUE!</v>
      </c>
      <c r="S554" s="243" t="e">
        <f t="shared" si="13"/>
        <v>#VALUE!</v>
      </c>
      <c r="T554" s="243" t="e">
        <f t="shared" si="13"/>
        <v>#VALUE!</v>
      </c>
    </row>
    <row r="555" spans="2:20" s="274" customFormat="1" ht="20.399999999999999">
      <c r="B555" s="257" t="s">
        <v>2132</v>
      </c>
      <c r="C555" s="243" t="e">
        <f t="shared" ref="C555:T555" si="14">(C539)*$D$527</f>
        <v>#VALUE!</v>
      </c>
      <c r="D555" s="243" t="e">
        <f t="shared" si="14"/>
        <v>#VALUE!</v>
      </c>
      <c r="E555" s="243" t="e">
        <f t="shared" si="14"/>
        <v>#VALUE!</v>
      </c>
      <c r="F555" s="243" t="e">
        <f t="shared" si="14"/>
        <v>#VALUE!</v>
      </c>
      <c r="G555" s="243" t="e">
        <f t="shared" si="14"/>
        <v>#VALUE!</v>
      </c>
      <c r="H555" s="243" t="e">
        <f t="shared" si="14"/>
        <v>#VALUE!</v>
      </c>
      <c r="I555" s="243" t="e">
        <f t="shared" si="14"/>
        <v>#VALUE!</v>
      </c>
      <c r="J555" s="243" t="e">
        <f t="shared" si="14"/>
        <v>#VALUE!</v>
      </c>
      <c r="K555" s="243" t="e">
        <f t="shared" si="14"/>
        <v>#VALUE!</v>
      </c>
      <c r="L555" s="243" t="e">
        <f t="shared" si="14"/>
        <v>#VALUE!</v>
      </c>
      <c r="M555" s="243" t="e">
        <f t="shared" si="14"/>
        <v>#VALUE!</v>
      </c>
      <c r="N555" s="243" t="e">
        <f t="shared" si="14"/>
        <v>#VALUE!</v>
      </c>
      <c r="O555" s="243" t="e">
        <f t="shared" si="14"/>
        <v>#VALUE!</v>
      </c>
      <c r="P555" s="243" t="e">
        <f t="shared" si="14"/>
        <v>#VALUE!</v>
      </c>
      <c r="Q555" s="252" t="e">
        <f t="shared" si="14"/>
        <v>#VALUE!</v>
      </c>
      <c r="R555" s="243" t="e">
        <f t="shared" si="14"/>
        <v>#VALUE!</v>
      </c>
      <c r="S555" s="243" t="e">
        <f t="shared" si="14"/>
        <v>#VALUE!</v>
      </c>
      <c r="T555" s="243" t="e">
        <f t="shared" si="14"/>
        <v>#VALUE!</v>
      </c>
    </row>
    <row r="556" spans="2:20" s="274" customFormat="1" ht="20.399999999999999">
      <c r="B556" s="257" t="s">
        <v>2133</v>
      </c>
      <c r="C556" s="243" t="e">
        <f t="shared" ref="C556:T556" si="15">(C539)*($D$528)</f>
        <v>#VALUE!</v>
      </c>
      <c r="D556" s="243" t="e">
        <f t="shared" si="15"/>
        <v>#VALUE!</v>
      </c>
      <c r="E556" s="243" t="e">
        <f t="shared" si="15"/>
        <v>#VALUE!</v>
      </c>
      <c r="F556" s="243" t="e">
        <f t="shared" si="15"/>
        <v>#VALUE!</v>
      </c>
      <c r="G556" s="243" t="e">
        <f t="shared" si="15"/>
        <v>#VALUE!</v>
      </c>
      <c r="H556" s="243" t="e">
        <f t="shared" si="15"/>
        <v>#VALUE!</v>
      </c>
      <c r="I556" s="243" t="e">
        <f t="shared" si="15"/>
        <v>#VALUE!</v>
      </c>
      <c r="J556" s="243" t="e">
        <f t="shared" si="15"/>
        <v>#VALUE!</v>
      </c>
      <c r="K556" s="243" t="e">
        <f t="shared" si="15"/>
        <v>#VALUE!</v>
      </c>
      <c r="L556" s="243" t="e">
        <f t="shared" si="15"/>
        <v>#VALUE!</v>
      </c>
      <c r="M556" s="243" t="e">
        <f t="shared" si="15"/>
        <v>#VALUE!</v>
      </c>
      <c r="N556" s="243" t="e">
        <f t="shared" si="15"/>
        <v>#VALUE!</v>
      </c>
      <c r="O556" s="243" t="e">
        <f t="shared" si="15"/>
        <v>#VALUE!</v>
      </c>
      <c r="P556" s="243" t="e">
        <f t="shared" si="15"/>
        <v>#VALUE!</v>
      </c>
      <c r="Q556" s="252" t="e">
        <f t="shared" si="15"/>
        <v>#VALUE!</v>
      </c>
      <c r="R556" s="243" t="e">
        <f t="shared" si="15"/>
        <v>#VALUE!</v>
      </c>
      <c r="S556" s="243" t="e">
        <f t="shared" si="15"/>
        <v>#VALUE!</v>
      </c>
      <c r="T556" s="243" t="e">
        <f t="shared" si="15"/>
        <v>#VALUE!</v>
      </c>
    </row>
    <row r="557" spans="2:20" s="274" customFormat="1" ht="20.399999999999999">
      <c r="B557" s="257" t="s">
        <v>2134</v>
      </c>
      <c r="C557" s="243" t="e">
        <f t="shared" ref="C557:T557" si="16">(C539)*($D$529)</f>
        <v>#VALUE!</v>
      </c>
      <c r="D557" s="243" t="e">
        <f t="shared" si="16"/>
        <v>#VALUE!</v>
      </c>
      <c r="E557" s="243" t="e">
        <f t="shared" si="16"/>
        <v>#VALUE!</v>
      </c>
      <c r="F557" s="243" t="e">
        <f t="shared" si="16"/>
        <v>#VALUE!</v>
      </c>
      <c r="G557" s="243" t="e">
        <f t="shared" si="16"/>
        <v>#VALUE!</v>
      </c>
      <c r="H557" s="243" t="e">
        <f t="shared" si="16"/>
        <v>#VALUE!</v>
      </c>
      <c r="I557" s="243" t="e">
        <f t="shared" si="16"/>
        <v>#VALUE!</v>
      </c>
      <c r="J557" s="243" t="e">
        <f t="shared" si="16"/>
        <v>#VALUE!</v>
      </c>
      <c r="K557" s="243" t="e">
        <f t="shared" si="16"/>
        <v>#VALUE!</v>
      </c>
      <c r="L557" s="243" t="e">
        <f t="shared" si="16"/>
        <v>#VALUE!</v>
      </c>
      <c r="M557" s="243" t="e">
        <f t="shared" si="16"/>
        <v>#VALUE!</v>
      </c>
      <c r="N557" s="243" t="e">
        <f t="shared" si="16"/>
        <v>#VALUE!</v>
      </c>
      <c r="O557" s="243" t="e">
        <f t="shared" si="16"/>
        <v>#VALUE!</v>
      </c>
      <c r="P557" s="243" t="e">
        <f t="shared" si="16"/>
        <v>#VALUE!</v>
      </c>
      <c r="Q557" s="252" t="e">
        <f t="shared" si="16"/>
        <v>#VALUE!</v>
      </c>
      <c r="R557" s="243" t="e">
        <f t="shared" si="16"/>
        <v>#VALUE!</v>
      </c>
      <c r="S557" s="243" t="e">
        <f t="shared" si="16"/>
        <v>#VALUE!</v>
      </c>
      <c r="T557" s="243" t="e">
        <f t="shared" si="16"/>
        <v>#VALUE!</v>
      </c>
    </row>
    <row r="558" spans="2:20" s="274" customFormat="1" ht="20.399999999999999">
      <c r="B558" s="257" t="s">
        <v>2135</v>
      </c>
      <c r="C558" s="243" t="e">
        <f t="shared" ref="C558:T558" si="17">(C539)*($D$530)</f>
        <v>#VALUE!</v>
      </c>
      <c r="D558" s="243" t="e">
        <f t="shared" si="17"/>
        <v>#VALUE!</v>
      </c>
      <c r="E558" s="243" t="e">
        <f t="shared" si="17"/>
        <v>#VALUE!</v>
      </c>
      <c r="F558" s="243" t="e">
        <f t="shared" si="17"/>
        <v>#VALUE!</v>
      </c>
      <c r="G558" s="243" t="e">
        <f t="shared" si="17"/>
        <v>#VALUE!</v>
      </c>
      <c r="H558" s="243" t="e">
        <f t="shared" si="17"/>
        <v>#VALUE!</v>
      </c>
      <c r="I558" s="243" t="e">
        <f t="shared" si="17"/>
        <v>#VALUE!</v>
      </c>
      <c r="J558" s="243" t="e">
        <f t="shared" si="17"/>
        <v>#VALUE!</v>
      </c>
      <c r="K558" s="243" t="e">
        <f t="shared" si="17"/>
        <v>#VALUE!</v>
      </c>
      <c r="L558" s="243" t="e">
        <f t="shared" si="17"/>
        <v>#VALUE!</v>
      </c>
      <c r="M558" s="243" t="e">
        <f t="shared" si="17"/>
        <v>#VALUE!</v>
      </c>
      <c r="N558" s="243" t="e">
        <f t="shared" si="17"/>
        <v>#VALUE!</v>
      </c>
      <c r="O558" s="243" t="e">
        <f t="shared" si="17"/>
        <v>#VALUE!</v>
      </c>
      <c r="P558" s="243" t="e">
        <f t="shared" si="17"/>
        <v>#VALUE!</v>
      </c>
      <c r="Q558" s="252" t="e">
        <f t="shared" si="17"/>
        <v>#VALUE!</v>
      </c>
      <c r="R558" s="243" t="e">
        <f t="shared" si="17"/>
        <v>#VALUE!</v>
      </c>
      <c r="S558" s="243" t="e">
        <f t="shared" si="17"/>
        <v>#VALUE!</v>
      </c>
      <c r="T558" s="243" t="e">
        <f t="shared" si="17"/>
        <v>#VALUE!</v>
      </c>
    </row>
    <row r="559" spans="2:20" s="274" customFormat="1" ht="20.399999999999999">
      <c r="B559" s="257" t="s">
        <v>2136</v>
      </c>
      <c r="C559" s="243" t="e">
        <f t="shared" ref="C559:T559" si="18">(C539)*($D$531)</f>
        <v>#VALUE!</v>
      </c>
      <c r="D559" s="243" t="e">
        <f t="shared" si="18"/>
        <v>#VALUE!</v>
      </c>
      <c r="E559" s="243" t="e">
        <f t="shared" si="18"/>
        <v>#VALUE!</v>
      </c>
      <c r="F559" s="243" t="e">
        <f t="shared" si="18"/>
        <v>#VALUE!</v>
      </c>
      <c r="G559" s="243" t="e">
        <f t="shared" si="18"/>
        <v>#VALUE!</v>
      </c>
      <c r="H559" s="243" t="e">
        <f t="shared" si="18"/>
        <v>#VALUE!</v>
      </c>
      <c r="I559" s="243" t="e">
        <f t="shared" si="18"/>
        <v>#VALUE!</v>
      </c>
      <c r="J559" s="243" t="e">
        <f t="shared" si="18"/>
        <v>#VALUE!</v>
      </c>
      <c r="K559" s="243" t="e">
        <f t="shared" si="18"/>
        <v>#VALUE!</v>
      </c>
      <c r="L559" s="243" t="e">
        <f t="shared" si="18"/>
        <v>#VALUE!</v>
      </c>
      <c r="M559" s="243" t="e">
        <f t="shared" si="18"/>
        <v>#VALUE!</v>
      </c>
      <c r="N559" s="243" t="e">
        <f t="shared" si="18"/>
        <v>#VALUE!</v>
      </c>
      <c r="O559" s="243" t="e">
        <f t="shared" si="18"/>
        <v>#VALUE!</v>
      </c>
      <c r="P559" s="243" t="e">
        <f t="shared" si="18"/>
        <v>#VALUE!</v>
      </c>
      <c r="Q559" s="252" t="e">
        <f t="shared" si="18"/>
        <v>#VALUE!</v>
      </c>
      <c r="R559" s="243" t="e">
        <f t="shared" si="18"/>
        <v>#VALUE!</v>
      </c>
      <c r="S559" s="243" t="e">
        <f t="shared" si="18"/>
        <v>#VALUE!</v>
      </c>
      <c r="T559" s="243" t="e">
        <f t="shared" si="18"/>
        <v>#VALUE!</v>
      </c>
    </row>
    <row r="560" spans="2:20" s="274" customFormat="1" ht="20.399999999999999">
      <c r="B560" s="257" t="s">
        <v>2137</v>
      </c>
      <c r="C560" s="243" t="e">
        <f t="shared" ref="C560:T560" si="19">(C539)*($D$532)</f>
        <v>#VALUE!</v>
      </c>
      <c r="D560" s="243" t="e">
        <f t="shared" si="19"/>
        <v>#VALUE!</v>
      </c>
      <c r="E560" s="243" t="e">
        <f t="shared" si="19"/>
        <v>#VALUE!</v>
      </c>
      <c r="F560" s="243" t="e">
        <f t="shared" si="19"/>
        <v>#VALUE!</v>
      </c>
      <c r="G560" s="243" t="e">
        <f t="shared" si="19"/>
        <v>#VALUE!</v>
      </c>
      <c r="H560" s="243" t="e">
        <f t="shared" si="19"/>
        <v>#VALUE!</v>
      </c>
      <c r="I560" s="243" t="e">
        <f t="shared" si="19"/>
        <v>#VALUE!</v>
      </c>
      <c r="J560" s="243" t="e">
        <f t="shared" si="19"/>
        <v>#VALUE!</v>
      </c>
      <c r="K560" s="243" t="e">
        <f t="shared" si="19"/>
        <v>#VALUE!</v>
      </c>
      <c r="L560" s="243" t="e">
        <f t="shared" si="19"/>
        <v>#VALUE!</v>
      </c>
      <c r="M560" s="243" t="e">
        <f t="shared" si="19"/>
        <v>#VALUE!</v>
      </c>
      <c r="N560" s="243" t="e">
        <f t="shared" si="19"/>
        <v>#VALUE!</v>
      </c>
      <c r="O560" s="243" t="e">
        <f t="shared" si="19"/>
        <v>#VALUE!</v>
      </c>
      <c r="P560" s="243" t="e">
        <f t="shared" si="19"/>
        <v>#VALUE!</v>
      </c>
      <c r="Q560" s="252" t="e">
        <f t="shared" si="19"/>
        <v>#VALUE!</v>
      </c>
      <c r="R560" s="243" t="e">
        <f t="shared" si="19"/>
        <v>#VALUE!</v>
      </c>
      <c r="S560" s="243" t="e">
        <f t="shared" si="19"/>
        <v>#VALUE!</v>
      </c>
      <c r="T560" s="243" t="e">
        <f t="shared" si="19"/>
        <v>#VALUE!</v>
      </c>
    </row>
    <row r="561" spans="1:20" s="274" customFormat="1" ht="20.399999999999999">
      <c r="B561" s="268" t="s">
        <v>2117</v>
      </c>
      <c r="C561" s="243"/>
      <c r="D561" s="243"/>
      <c r="E561" s="243"/>
      <c r="F561" s="243"/>
      <c r="G561" s="243"/>
      <c r="H561" s="243"/>
      <c r="I561" s="243"/>
      <c r="J561" s="243"/>
      <c r="K561" s="243"/>
      <c r="L561" s="243"/>
      <c r="M561" s="243"/>
      <c r="N561" s="243"/>
      <c r="O561" s="243"/>
      <c r="P561" s="243"/>
      <c r="Q561" s="252"/>
      <c r="R561" s="243"/>
      <c r="S561" s="243"/>
      <c r="T561" s="243"/>
    </row>
    <row r="562" spans="1:20" s="274" customFormat="1" ht="20.399999999999999">
      <c r="B562" s="270" t="s">
        <v>2118</v>
      </c>
      <c r="C562" s="243" t="e">
        <f t="shared" ref="C562:T562" si="20">((32+C547)/2800)+($D$96)</f>
        <v>#VALUE!</v>
      </c>
      <c r="D562" s="243" t="e">
        <f t="shared" si="20"/>
        <v>#VALUE!</v>
      </c>
      <c r="E562" s="243" t="e">
        <f t="shared" si="20"/>
        <v>#VALUE!</v>
      </c>
      <c r="F562" s="243" t="e">
        <f t="shared" si="20"/>
        <v>#VALUE!</v>
      </c>
      <c r="G562" s="243" t="e">
        <f t="shared" si="20"/>
        <v>#VALUE!</v>
      </c>
      <c r="H562" s="243" t="e">
        <f t="shared" si="20"/>
        <v>#VALUE!</v>
      </c>
      <c r="I562" s="243" t="e">
        <f t="shared" si="20"/>
        <v>#VALUE!</v>
      </c>
      <c r="J562" s="243" t="e">
        <f t="shared" si="20"/>
        <v>#VALUE!</v>
      </c>
      <c r="K562" s="243" t="e">
        <f t="shared" si="20"/>
        <v>#VALUE!</v>
      </c>
      <c r="L562" s="243" t="e">
        <f t="shared" si="20"/>
        <v>#VALUE!</v>
      </c>
      <c r="M562" s="243" t="e">
        <f t="shared" si="20"/>
        <v>#VALUE!</v>
      </c>
      <c r="N562" s="243" t="e">
        <f t="shared" si="20"/>
        <v>#VALUE!</v>
      </c>
      <c r="O562" s="243" t="e">
        <f t="shared" si="20"/>
        <v>#VALUE!</v>
      </c>
      <c r="P562" s="243" t="e">
        <f t="shared" si="20"/>
        <v>#VALUE!</v>
      </c>
      <c r="Q562" s="252" t="e">
        <f t="shared" si="20"/>
        <v>#VALUE!</v>
      </c>
      <c r="R562" s="243" t="e">
        <f t="shared" si="20"/>
        <v>#VALUE!</v>
      </c>
      <c r="S562" s="243" t="e">
        <f t="shared" si="20"/>
        <v>#VALUE!</v>
      </c>
      <c r="T562" s="243" t="e">
        <f t="shared" si="20"/>
        <v>#VALUE!</v>
      </c>
    </row>
    <row r="563" spans="1:20" s="274" customFormat="1" ht="20.399999999999999">
      <c r="B563" s="257" t="s">
        <v>2151</v>
      </c>
      <c r="C563" s="243" t="e">
        <f>(($D$60)*(10))*C562</f>
        <v>#VALUE!</v>
      </c>
      <c r="D563" s="243" t="e">
        <f t="shared" ref="D563:T563" si="21">(($D$60)*(10))*D562</f>
        <v>#VALUE!</v>
      </c>
      <c r="E563" s="243" t="e">
        <f t="shared" si="21"/>
        <v>#VALUE!</v>
      </c>
      <c r="F563" s="243" t="e">
        <f t="shared" si="21"/>
        <v>#VALUE!</v>
      </c>
      <c r="G563" s="243" t="e">
        <f t="shared" si="21"/>
        <v>#VALUE!</v>
      </c>
      <c r="H563" s="243" t="e">
        <f t="shared" si="21"/>
        <v>#VALUE!</v>
      </c>
      <c r="I563" s="243" t="e">
        <f t="shared" si="21"/>
        <v>#VALUE!</v>
      </c>
      <c r="J563" s="243" t="e">
        <f t="shared" si="21"/>
        <v>#VALUE!</v>
      </c>
      <c r="K563" s="243" t="e">
        <f t="shared" si="21"/>
        <v>#VALUE!</v>
      </c>
      <c r="L563" s="243" t="e">
        <f t="shared" si="21"/>
        <v>#VALUE!</v>
      </c>
      <c r="M563" s="243" t="e">
        <f t="shared" si="21"/>
        <v>#VALUE!</v>
      </c>
      <c r="N563" s="243" t="e">
        <f t="shared" si="21"/>
        <v>#VALUE!</v>
      </c>
      <c r="O563" s="243" t="e">
        <f t="shared" si="21"/>
        <v>#VALUE!</v>
      </c>
      <c r="P563" s="243" t="e">
        <f t="shared" si="21"/>
        <v>#VALUE!</v>
      </c>
      <c r="Q563" s="243" t="e">
        <f t="shared" si="21"/>
        <v>#VALUE!</v>
      </c>
      <c r="R563" s="243" t="e">
        <f t="shared" si="21"/>
        <v>#VALUE!</v>
      </c>
      <c r="S563" s="243" t="e">
        <f t="shared" si="21"/>
        <v>#VALUE!</v>
      </c>
      <c r="T563" s="243" t="e">
        <f t="shared" si="21"/>
        <v>#VALUE!</v>
      </c>
    </row>
    <row r="564" spans="1:20" s="274" customFormat="1" ht="20.399999999999999">
      <c r="B564" s="257" t="s">
        <v>2152</v>
      </c>
      <c r="C564" s="243" t="e">
        <f t="shared" ref="C564:T564" si="22">(($D$62)*(10))*C562</f>
        <v>#VALUE!</v>
      </c>
      <c r="D564" s="243" t="e">
        <f t="shared" si="22"/>
        <v>#VALUE!</v>
      </c>
      <c r="E564" s="243" t="e">
        <f t="shared" si="22"/>
        <v>#VALUE!</v>
      </c>
      <c r="F564" s="243" t="e">
        <f t="shared" si="22"/>
        <v>#VALUE!</v>
      </c>
      <c r="G564" s="243" t="e">
        <f t="shared" si="22"/>
        <v>#VALUE!</v>
      </c>
      <c r="H564" s="243" t="e">
        <f t="shared" si="22"/>
        <v>#VALUE!</v>
      </c>
      <c r="I564" s="243" t="e">
        <f t="shared" si="22"/>
        <v>#VALUE!</v>
      </c>
      <c r="J564" s="243" t="e">
        <f t="shared" si="22"/>
        <v>#VALUE!</v>
      </c>
      <c r="K564" s="243" t="e">
        <f t="shared" si="22"/>
        <v>#VALUE!</v>
      </c>
      <c r="L564" s="243" t="e">
        <f t="shared" si="22"/>
        <v>#VALUE!</v>
      </c>
      <c r="M564" s="243" t="e">
        <f t="shared" si="22"/>
        <v>#VALUE!</v>
      </c>
      <c r="N564" s="243" t="e">
        <f t="shared" si="22"/>
        <v>#VALUE!</v>
      </c>
      <c r="O564" s="243" t="e">
        <f t="shared" si="22"/>
        <v>#VALUE!</v>
      </c>
      <c r="P564" s="243" t="e">
        <f t="shared" si="22"/>
        <v>#VALUE!</v>
      </c>
      <c r="Q564" s="252" t="e">
        <f t="shared" si="22"/>
        <v>#VALUE!</v>
      </c>
      <c r="R564" s="243" t="e">
        <f t="shared" si="22"/>
        <v>#VALUE!</v>
      </c>
      <c r="S564" s="243" t="e">
        <f t="shared" si="22"/>
        <v>#VALUE!</v>
      </c>
      <c r="T564" s="243" t="e">
        <f t="shared" si="22"/>
        <v>#VALUE!</v>
      </c>
    </row>
    <row r="565" spans="1:20" s="274" customFormat="1" ht="21">
      <c r="B565" s="257" t="s">
        <v>2150</v>
      </c>
      <c r="C565" s="243" t="e">
        <f t="shared" ref="C565:T565" si="23">($D$133)*((C547)^2)</f>
        <v>#VALUE!</v>
      </c>
      <c r="D565" s="243" t="e">
        <f t="shared" si="23"/>
        <v>#VALUE!</v>
      </c>
      <c r="E565" s="243" t="e">
        <f t="shared" si="23"/>
        <v>#VALUE!</v>
      </c>
      <c r="F565" s="243" t="e">
        <f t="shared" si="23"/>
        <v>#VALUE!</v>
      </c>
      <c r="G565" s="243" t="e">
        <f t="shared" si="23"/>
        <v>#VALUE!</v>
      </c>
      <c r="H565" s="243" t="e">
        <f t="shared" si="23"/>
        <v>#VALUE!</v>
      </c>
      <c r="I565" s="243" t="e">
        <f t="shared" si="23"/>
        <v>#VALUE!</v>
      </c>
      <c r="J565" s="243" t="e">
        <f t="shared" si="23"/>
        <v>#VALUE!</v>
      </c>
      <c r="K565" s="243" t="e">
        <f t="shared" si="23"/>
        <v>#VALUE!</v>
      </c>
      <c r="L565" s="243" t="e">
        <f t="shared" si="23"/>
        <v>#VALUE!</v>
      </c>
      <c r="M565" s="243" t="e">
        <f t="shared" si="23"/>
        <v>#VALUE!</v>
      </c>
      <c r="N565" s="243" t="e">
        <f t="shared" si="23"/>
        <v>#VALUE!</v>
      </c>
      <c r="O565" s="243" t="e">
        <f t="shared" si="23"/>
        <v>#VALUE!</v>
      </c>
      <c r="P565" s="243" t="e">
        <f t="shared" si="23"/>
        <v>#VALUE!</v>
      </c>
      <c r="Q565" s="252" t="e">
        <f t="shared" si="23"/>
        <v>#VALUE!</v>
      </c>
      <c r="R565" s="243" t="e">
        <f t="shared" si="23"/>
        <v>#VALUE!</v>
      </c>
      <c r="S565" s="243" t="e">
        <f t="shared" si="23"/>
        <v>#VALUE!</v>
      </c>
      <c r="T565" s="243" t="e">
        <f t="shared" si="23"/>
        <v>#VALUE!</v>
      </c>
    </row>
    <row r="566" spans="1:20" s="274" customFormat="1" ht="20.399999999999999">
      <c r="B566" s="257" t="s">
        <v>2153</v>
      </c>
      <c r="C566" s="243" t="e">
        <f>C563+C565</f>
        <v>#VALUE!</v>
      </c>
      <c r="D566" s="243" t="e">
        <f t="shared" ref="D566:T566" si="24">D563+D565</f>
        <v>#VALUE!</v>
      </c>
      <c r="E566" s="243" t="e">
        <f t="shared" si="24"/>
        <v>#VALUE!</v>
      </c>
      <c r="F566" s="243" t="e">
        <f t="shared" si="24"/>
        <v>#VALUE!</v>
      </c>
      <c r="G566" s="243" t="e">
        <f t="shared" si="24"/>
        <v>#VALUE!</v>
      </c>
      <c r="H566" s="243" t="e">
        <f t="shared" si="24"/>
        <v>#VALUE!</v>
      </c>
      <c r="I566" s="243" t="e">
        <f t="shared" si="24"/>
        <v>#VALUE!</v>
      </c>
      <c r="J566" s="243" t="e">
        <f t="shared" si="24"/>
        <v>#VALUE!</v>
      </c>
      <c r="K566" s="243" t="e">
        <f t="shared" si="24"/>
        <v>#VALUE!</v>
      </c>
      <c r="L566" s="243" t="e">
        <f t="shared" si="24"/>
        <v>#VALUE!</v>
      </c>
      <c r="M566" s="243" t="e">
        <f t="shared" si="24"/>
        <v>#VALUE!</v>
      </c>
      <c r="N566" s="243" t="e">
        <f t="shared" si="24"/>
        <v>#VALUE!</v>
      </c>
      <c r="O566" s="243" t="e">
        <f t="shared" si="24"/>
        <v>#VALUE!</v>
      </c>
      <c r="P566" s="243" t="e">
        <f t="shared" si="24"/>
        <v>#VALUE!</v>
      </c>
      <c r="Q566" s="243" t="e">
        <f t="shared" si="24"/>
        <v>#VALUE!</v>
      </c>
      <c r="R566" s="243" t="e">
        <f t="shared" si="24"/>
        <v>#VALUE!</v>
      </c>
      <c r="S566" s="243" t="e">
        <f t="shared" si="24"/>
        <v>#VALUE!</v>
      </c>
      <c r="T566" s="243" t="e">
        <f t="shared" si="24"/>
        <v>#VALUE!</v>
      </c>
    </row>
    <row r="567" spans="1:20" s="274" customFormat="1" ht="20.399999999999999">
      <c r="B567" s="257" t="s">
        <v>2154</v>
      </c>
      <c r="C567" s="243" t="e">
        <f t="shared" ref="C567:T567" si="25">C564+C565</f>
        <v>#VALUE!</v>
      </c>
      <c r="D567" s="243" t="e">
        <f t="shared" si="25"/>
        <v>#VALUE!</v>
      </c>
      <c r="E567" s="243" t="e">
        <f t="shared" si="25"/>
        <v>#VALUE!</v>
      </c>
      <c r="F567" s="243" t="e">
        <f t="shared" si="25"/>
        <v>#VALUE!</v>
      </c>
      <c r="G567" s="243" t="e">
        <f t="shared" si="25"/>
        <v>#VALUE!</v>
      </c>
      <c r="H567" s="243" t="e">
        <f t="shared" si="25"/>
        <v>#VALUE!</v>
      </c>
      <c r="I567" s="243" t="e">
        <f t="shared" si="25"/>
        <v>#VALUE!</v>
      </c>
      <c r="J567" s="243" t="e">
        <f t="shared" si="25"/>
        <v>#VALUE!</v>
      </c>
      <c r="K567" s="243" t="e">
        <f t="shared" si="25"/>
        <v>#VALUE!</v>
      </c>
      <c r="L567" s="243" t="e">
        <f t="shared" si="25"/>
        <v>#VALUE!</v>
      </c>
      <c r="M567" s="243" t="e">
        <f t="shared" si="25"/>
        <v>#VALUE!</v>
      </c>
      <c r="N567" s="243" t="e">
        <f t="shared" si="25"/>
        <v>#VALUE!</v>
      </c>
      <c r="O567" s="243" t="e">
        <f t="shared" si="25"/>
        <v>#VALUE!</v>
      </c>
      <c r="P567" s="243" t="e">
        <f t="shared" si="25"/>
        <v>#VALUE!</v>
      </c>
      <c r="Q567" s="252" t="e">
        <f t="shared" si="25"/>
        <v>#VALUE!</v>
      </c>
      <c r="R567" s="243" t="e">
        <f t="shared" si="25"/>
        <v>#VALUE!</v>
      </c>
      <c r="S567" s="243" t="e">
        <f t="shared" si="25"/>
        <v>#VALUE!</v>
      </c>
      <c r="T567" s="243" t="e">
        <f t="shared" si="25"/>
        <v>#VALUE!</v>
      </c>
    </row>
    <row r="568" spans="1:20" s="274" customFormat="1" ht="20.399999999999999">
      <c r="B568" s="257" t="s">
        <v>2138</v>
      </c>
      <c r="C568" s="243" t="e">
        <f t="shared" ref="C568:T568" si="26">C549-C554</f>
        <v>#VALUE!</v>
      </c>
      <c r="D568" s="243" t="e">
        <f t="shared" si="26"/>
        <v>#VALUE!</v>
      </c>
      <c r="E568" s="243" t="e">
        <f t="shared" si="26"/>
        <v>#VALUE!</v>
      </c>
      <c r="F568" s="243" t="e">
        <f t="shared" si="26"/>
        <v>#VALUE!</v>
      </c>
      <c r="G568" s="243" t="e">
        <f t="shared" si="26"/>
        <v>#VALUE!</v>
      </c>
      <c r="H568" s="243" t="e">
        <f t="shared" si="26"/>
        <v>#VALUE!</v>
      </c>
      <c r="I568" s="243" t="e">
        <f t="shared" si="26"/>
        <v>#VALUE!</v>
      </c>
      <c r="J568" s="243" t="e">
        <f t="shared" si="26"/>
        <v>#VALUE!</v>
      </c>
      <c r="K568" s="243" t="e">
        <f t="shared" si="26"/>
        <v>#VALUE!</v>
      </c>
      <c r="L568" s="243" t="e">
        <f t="shared" si="26"/>
        <v>#VALUE!</v>
      </c>
      <c r="M568" s="243" t="e">
        <f t="shared" si="26"/>
        <v>#VALUE!</v>
      </c>
      <c r="N568" s="243" t="e">
        <f t="shared" si="26"/>
        <v>#VALUE!</v>
      </c>
      <c r="O568" s="243" t="e">
        <f t="shared" si="26"/>
        <v>#VALUE!</v>
      </c>
      <c r="P568" s="243" t="e">
        <f t="shared" si="26"/>
        <v>#VALUE!</v>
      </c>
      <c r="Q568" s="243" t="e">
        <f t="shared" si="26"/>
        <v>#VALUE!</v>
      </c>
      <c r="R568" s="243" t="e">
        <f t="shared" si="26"/>
        <v>#VALUE!</v>
      </c>
      <c r="S568" s="243" t="e">
        <f t="shared" si="26"/>
        <v>#VALUE!</v>
      </c>
      <c r="T568" s="243" t="e">
        <f t="shared" si="26"/>
        <v>#VALUE!</v>
      </c>
    </row>
    <row r="569" spans="1:20" s="274" customFormat="1" ht="20.399999999999999">
      <c r="B569" s="257" t="s">
        <v>2139</v>
      </c>
      <c r="C569" s="243" t="e">
        <f t="shared" ref="C569:T569" si="27">C549-C555</f>
        <v>#VALUE!</v>
      </c>
      <c r="D569" s="243" t="e">
        <f t="shared" si="27"/>
        <v>#VALUE!</v>
      </c>
      <c r="E569" s="243" t="e">
        <f t="shared" si="27"/>
        <v>#VALUE!</v>
      </c>
      <c r="F569" s="243" t="e">
        <f t="shared" si="27"/>
        <v>#VALUE!</v>
      </c>
      <c r="G569" s="243" t="e">
        <f t="shared" si="27"/>
        <v>#VALUE!</v>
      </c>
      <c r="H569" s="243" t="e">
        <f t="shared" si="27"/>
        <v>#VALUE!</v>
      </c>
      <c r="I569" s="243" t="e">
        <f t="shared" si="27"/>
        <v>#VALUE!</v>
      </c>
      <c r="J569" s="243" t="e">
        <f t="shared" si="27"/>
        <v>#VALUE!</v>
      </c>
      <c r="K569" s="243" t="e">
        <f t="shared" si="27"/>
        <v>#VALUE!</v>
      </c>
      <c r="L569" s="243" t="e">
        <f t="shared" si="27"/>
        <v>#VALUE!</v>
      </c>
      <c r="M569" s="243" t="e">
        <f t="shared" si="27"/>
        <v>#VALUE!</v>
      </c>
      <c r="N569" s="243" t="e">
        <f t="shared" si="27"/>
        <v>#VALUE!</v>
      </c>
      <c r="O569" s="243" t="e">
        <f t="shared" si="27"/>
        <v>#VALUE!</v>
      </c>
      <c r="P569" s="243" t="e">
        <f t="shared" si="27"/>
        <v>#VALUE!</v>
      </c>
      <c r="Q569" s="243" t="e">
        <f t="shared" si="27"/>
        <v>#VALUE!</v>
      </c>
      <c r="R569" s="243" t="e">
        <f t="shared" si="27"/>
        <v>#VALUE!</v>
      </c>
      <c r="S569" s="243" t="e">
        <f t="shared" si="27"/>
        <v>#VALUE!</v>
      </c>
      <c r="T569" s="243" t="e">
        <f t="shared" si="27"/>
        <v>#VALUE!</v>
      </c>
    </row>
    <row r="570" spans="1:20" s="274" customFormat="1" ht="20.399999999999999">
      <c r="B570" s="257" t="s">
        <v>2155</v>
      </c>
      <c r="C570" s="243" t="e">
        <f>C560-C566</f>
        <v>#VALUE!</v>
      </c>
      <c r="D570" s="243" t="e">
        <f t="shared" ref="D570:T570" si="28">D560-D566</f>
        <v>#VALUE!</v>
      </c>
      <c r="E570" s="243" t="e">
        <f t="shared" si="28"/>
        <v>#VALUE!</v>
      </c>
      <c r="F570" s="243" t="e">
        <f t="shared" si="28"/>
        <v>#VALUE!</v>
      </c>
      <c r="G570" s="243" t="e">
        <f t="shared" si="28"/>
        <v>#VALUE!</v>
      </c>
      <c r="H570" s="243" t="e">
        <f t="shared" si="28"/>
        <v>#VALUE!</v>
      </c>
      <c r="I570" s="243" t="e">
        <f t="shared" si="28"/>
        <v>#VALUE!</v>
      </c>
      <c r="J570" s="243" t="e">
        <f t="shared" si="28"/>
        <v>#VALUE!</v>
      </c>
      <c r="K570" s="243" t="e">
        <f t="shared" si="28"/>
        <v>#VALUE!</v>
      </c>
      <c r="L570" s="243" t="e">
        <f t="shared" si="28"/>
        <v>#VALUE!</v>
      </c>
      <c r="M570" s="243" t="e">
        <f t="shared" si="28"/>
        <v>#VALUE!</v>
      </c>
      <c r="N570" s="243" t="e">
        <f t="shared" si="28"/>
        <v>#VALUE!</v>
      </c>
      <c r="O570" s="243" t="e">
        <f t="shared" si="28"/>
        <v>#VALUE!</v>
      </c>
      <c r="P570" s="243" t="e">
        <f t="shared" si="28"/>
        <v>#VALUE!</v>
      </c>
      <c r="Q570" s="243" t="e">
        <f t="shared" si="28"/>
        <v>#VALUE!</v>
      </c>
      <c r="R570" s="243" t="e">
        <f t="shared" si="28"/>
        <v>#VALUE!</v>
      </c>
      <c r="S570" s="243" t="e">
        <f t="shared" si="28"/>
        <v>#VALUE!</v>
      </c>
      <c r="T570" s="243" t="e">
        <f t="shared" si="28"/>
        <v>#VALUE!</v>
      </c>
    </row>
    <row r="571" spans="1:20" s="274" customFormat="1" ht="20.399999999999999">
      <c r="B571" s="257" t="s">
        <v>2156</v>
      </c>
      <c r="C571" s="243" t="e">
        <f t="shared" ref="C571:T571" si="29">C560-C567</f>
        <v>#VALUE!</v>
      </c>
      <c r="D571" s="243" t="e">
        <f t="shared" si="29"/>
        <v>#VALUE!</v>
      </c>
      <c r="E571" s="243" t="e">
        <f t="shared" si="29"/>
        <v>#VALUE!</v>
      </c>
      <c r="F571" s="243" t="e">
        <f t="shared" si="29"/>
        <v>#VALUE!</v>
      </c>
      <c r="G571" s="243" t="e">
        <f t="shared" si="29"/>
        <v>#VALUE!</v>
      </c>
      <c r="H571" s="243" t="e">
        <f t="shared" si="29"/>
        <v>#VALUE!</v>
      </c>
      <c r="I571" s="243" t="e">
        <f t="shared" si="29"/>
        <v>#VALUE!</v>
      </c>
      <c r="J571" s="243" t="e">
        <f t="shared" si="29"/>
        <v>#VALUE!</v>
      </c>
      <c r="K571" s="243" t="e">
        <f t="shared" si="29"/>
        <v>#VALUE!</v>
      </c>
      <c r="L571" s="243" t="e">
        <f t="shared" si="29"/>
        <v>#VALUE!</v>
      </c>
      <c r="M571" s="243" t="e">
        <f t="shared" si="29"/>
        <v>#VALUE!</v>
      </c>
      <c r="N571" s="243" t="e">
        <f t="shared" si="29"/>
        <v>#VALUE!</v>
      </c>
      <c r="O571" s="243" t="e">
        <f t="shared" si="29"/>
        <v>#VALUE!</v>
      </c>
      <c r="P571" s="243" t="e">
        <f t="shared" si="29"/>
        <v>#VALUE!</v>
      </c>
      <c r="Q571" s="252" t="e">
        <f t="shared" si="29"/>
        <v>#VALUE!</v>
      </c>
      <c r="R571" s="243" t="e">
        <f t="shared" si="29"/>
        <v>#VALUE!</v>
      </c>
      <c r="S571" s="243" t="e">
        <f t="shared" si="29"/>
        <v>#VALUE!</v>
      </c>
      <c r="T571" s="243" t="e">
        <f t="shared" si="29"/>
        <v>#VALUE!</v>
      </c>
    </row>
    <row r="572" spans="1:20" s="274" customFormat="1">
      <c r="B572" s="257"/>
      <c r="C572" s="243"/>
      <c r="D572" s="243"/>
      <c r="E572" s="243"/>
      <c r="F572" s="243"/>
      <c r="G572" s="243"/>
      <c r="H572" s="243"/>
      <c r="I572" s="243"/>
      <c r="J572" s="243"/>
      <c r="K572" s="243"/>
      <c r="L572" s="243"/>
      <c r="M572" s="243"/>
      <c r="N572" s="243"/>
      <c r="O572" s="243"/>
      <c r="P572" s="243"/>
      <c r="Q572" s="252"/>
      <c r="R572" s="243"/>
      <c r="S572" s="243"/>
      <c r="T572" s="243"/>
    </row>
    <row r="573" spans="1:20" s="274" customFormat="1">
      <c r="B573" s="257"/>
      <c r="C573" s="243"/>
      <c r="D573" s="243"/>
      <c r="E573" s="243"/>
      <c r="F573" s="243"/>
      <c r="G573" s="243"/>
      <c r="H573" s="243"/>
      <c r="I573" s="243"/>
      <c r="J573" s="243"/>
      <c r="K573" s="243"/>
      <c r="L573" s="243"/>
      <c r="M573" s="243"/>
      <c r="N573" s="243"/>
      <c r="O573" s="243"/>
      <c r="P573" s="243"/>
      <c r="Q573" s="252"/>
      <c r="R573" s="243"/>
      <c r="S573" s="243"/>
      <c r="T573" s="243"/>
    </row>
    <row r="574" spans="1:20" s="274" customFormat="1">
      <c r="B574" s="257"/>
      <c r="C574" s="243"/>
      <c r="D574" s="243"/>
      <c r="E574" s="243"/>
      <c r="F574" s="243"/>
      <c r="G574" s="243"/>
      <c r="H574" s="243"/>
      <c r="I574" s="243"/>
      <c r="J574" s="243"/>
      <c r="K574" s="243"/>
      <c r="L574" s="243"/>
      <c r="M574" s="243"/>
      <c r="N574" s="243"/>
      <c r="O574" s="243"/>
      <c r="P574" s="243"/>
      <c r="Q574" s="252"/>
      <c r="R574" s="243"/>
      <c r="S574" s="243"/>
      <c r="T574" s="243"/>
    </row>
    <row r="575" spans="1:20" s="274" customFormat="1">
      <c r="B575" s="257"/>
      <c r="C575" s="243"/>
      <c r="D575" s="243"/>
      <c r="E575" s="243"/>
      <c r="F575" s="243"/>
      <c r="G575" s="243"/>
      <c r="H575" s="243"/>
      <c r="I575" s="243"/>
      <c r="J575" s="243"/>
      <c r="K575" s="243"/>
      <c r="L575" s="243"/>
      <c r="M575" s="243"/>
      <c r="N575" s="243"/>
      <c r="O575" s="243"/>
      <c r="P575" s="243"/>
      <c r="Q575" s="252"/>
      <c r="R575" s="243"/>
      <c r="S575" s="243"/>
      <c r="T575" s="243"/>
    </row>
    <row r="576" spans="1:20">
      <c r="A576" s="293" t="s">
        <v>1663</v>
      </c>
      <c r="B576" s="271"/>
      <c r="C576" s="281"/>
    </row>
    <row r="577" spans="1:3">
      <c r="A577" s="291" t="s">
        <v>551</v>
      </c>
      <c r="B577" s="271" t="s">
        <v>1664</v>
      </c>
      <c r="C577" s="281"/>
    </row>
    <row r="578" spans="1:3">
      <c r="A578" s="291" t="s">
        <v>553</v>
      </c>
      <c r="B578" s="271" t="s">
        <v>1665</v>
      </c>
      <c r="C578" s="281"/>
    </row>
    <row r="579" spans="1:3">
      <c r="A579" s="291"/>
      <c r="B579" s="271" t="s">
        <v>1633</v>
      </c>
      <c r="C579" s="281"/>
    </row>
    <row r="580" spans="1:3">
      <c r="A580" s="291"/>
      <c r="B580" s="271" t="s">
        <v>1634</v>
      </c>
      <c r="C580" s="281"/>
    </row>
    <row r="581" spans="1:3">
      <c r="A581" s="291" t="s">
        <v>555</v>
      </c>
      <c r="B581" s="271" t="s">
        <v>1666</v>
      </c>
      <c r="C581" s="281"/>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Đề </vt:lpstr>
      <vt:lpstr>DS</vt:lpstr>
      <vt:lpstr>Sheet1</vt:lpstr>
      <vt:lpstr>chuong</vt:lpstr>
      <vt:lpstr>2</vt:lpstr>
      <vt:lpstr>3</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Ngô</cp:lastModifiedBy>
  <dcterms:created xsi:type="dcterms:W3CDTF">2022-04-29T04:56:00Z</dcterms:created>
  <dcterms:modified xsi:type="dcterms:W3CDTF">2023-11-19T11:27:00Z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77DE52CAEBD647A3A3ECB19797082501</vt:lpwstr>
  </property>
  <property fmtid="{D5CDD505-2E9C-101B-9397-08002B2CF9AE}" pid="3" name="KSOProductBuildVer">
    <vt:lpwstr>1033-11.2.0.11516</vt:lpwstr>
  </property>
</Properties>
</file>