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TT SUC KEO\THIETKE OTO\"/>
    </mc:Choice>
  </mc:AlternateContent>
  <bookViews>
    <workbookView xWindow="0" yWindow="0" windowWidth="21600" windowHeight="9735"/>
  </bookViews>
  <sheets>
    <sheet name="Sheet1" sheetId="1" r:id="rId1"/>
  </sheets>
  <definedNames>
    <definedName name="_xlnm.Print_Area" localSheetId="0">Sheet1!$A$1:$H$171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1" i="1" l="1"/>
  <c r="G63" i="1"/>
  <c r="G59" i="1"/>
  <c r="G64" i="1" l="1"/>
  <c r="G60" i="1"/>
  <c r="G94" i="1" s="1"/>
  <c r="E139" i="1" l="1"/>
  <c r="D137" i="1"/>
  <c r="E118" i="1"/>
  <c r="E107" i="1"/>
  <c r="D124" i="1"/>
  <c r="G98" i="1"/>
  <c r="E123" i="1"/>
  <c r="D108" i="1"/>
  <c r="D140" i="1"/>
  <c r="D119" i="1"/>
  <c r="E134" i="1"/>
  <c r="E115" i="1"/>
  <c r="E131" i="1"/>
  <c r="E147" i="1"/>
  <c r="D116" i="1"/>
  <c r="D132" i="1"/>
  <c r="D148" i="1"/>
  <c r="G91" i="1"/>
  <c r="G92" i="1" s="1"/>
  <c r="D111" i="1"/>
  <c r="E142" i="1"/>
  <c r="E126" i="1"/>
  <c r="E110" i="1"/>
  <c r="G95" i="1"/>
  <c r="E111" i="1"/>
  <c r="E119" i="1"/>
  <c r="E127" i="1"/>
  <c r="E135" i="1"/>
  <c r="E143" i="1"/>
  <c r="G97" i="1"/>
  <c r="D112" i="1"/>
  <c r="D120" i="1"/>
  <c r="D128" i="1"/>
  <c r="D136" i="1"/>
  <c r="D144" i="1"/>
  <c r="D129" i="1"/>
  <c r="D145" i="1"/>
  <c r="D123" i="1"/>
  <c r="D115" i="1"/>
  <c r="D107" i="1"/>
  <c r="E146" i="1"/>
  <c r="E138" i="1"/>
  <c r="E130" i="1"/>
  <c r="E122" i="1"/>
  <c r="E114" i="1"/>
  <c r="E106" i="1"/>
  <c r="G85" i="1"/>
  <c r="D127" i="1"/>
  <c r="D131" i="1"/>
  <c r="D135" i="1"/>
  <c r="D139" i="1"/>
  <c r="D143" i="1"/>
  <c r="D147" i="1"/>
  <c r="G89" i="1"/>
  <c r="E109" i="1"/>
  <c r="E113" i="1"/>
  <c r="E117" i="1"/>
  <c r="E121" i="1"/>
  <c r="E125" i="1"/>
  <c r="E129" i="1"/>
  <c r="E133" i="1"/>
  <c r="E137" i="1"/>
  <c r="E141" i="1"/>
  <c r="E145" i="1"/>
  <c r="E104" i="1"/>
  <c r="F104" i="1" s="1"/>
  <c r="D106" i="1"/>
  <c r="D110" i="1"/>
  <c r="D114" i="1"/>
  <c r="D118" i="1"/>
  <c r="D122" i="1"/>
  <c r="D126" i="1"/>
  <c r="D130" i="1"/>
  <c r="D134" i="1"/>
  <c r="D138" i="1"/>
  <c r="D142" i="1"/>
  <c r="D146" i="1"/>
  <c r="D125" i="1"/>
  <c r="D133" i="1"/>
  <c r="D141" i="1"/>
  <c r="D104" i="1"/>
  <c r="G86" i="1"/>
  <c r="D121" i="1"/>
  <c r="D117" i="1"/>
  <c r="D113" i="1"/>
  <c r="D109" i="1"/>
  <c r="D105" i="1"/>
  <c r="E148" i="1"/>
  <c r="E144" i="1"/>
  <c r="E140" i="1"/>
  <c r="E136" i="1"/>
  <c r="E132" i="1"/>
  <c r="E128" i="1"/>
  <c r="E124" i="1"/>
  <c r="E120" i="1"/>
  <c r="E116" i="1"/>
  <c r="E112" i="1"/>
  <c r="E108" i="1"/>
  <c r="G88" i="1"/>
  <c r="G87" i="1"/>
  <c r="E105" i="1"/>
  <c r="G81" i="1"/>
  <c r="G8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04" i="1"/>
  <c r="F113" i="1" l="1"/>
  <c r="G72" i="1"/>
  <c r="G100" i="1" s="1"/>
  <c r="G54" i="1" l="1"/>
  <c r="G104" i="1" l="1"/>
  <c r="F147" i="1" l="1"/>
  <c r="G147" i="1" s="1"/>
  <c r="F143" i="1"/>
  <c r="G143" i="1" s="1"/>
  <c r="F139" i="1"/>
  <c r="G139" i="1" s="1"/>
  <c r="F135" i="1"/>
  <c r="G135" i="1" s="1"/>
  <c r="F131" i="1"/>
  <c r="G131" i="1" s="1"/>
  <c r="F127" i="1"/>
  <c r="G127" i="1" s="1"/>
  <c r="F123" i="1"/>
  <c r="G123" i="1" s="1"/>
  <c r="F119" i="1"/>
  <c r="G119" i="1" s="1"/>
  <c r="F115" i="1"/>
  <c r="G115" i="1" s="1"/>
  <c r="F107" i="1"/>
  <c r="G107" i="1" s="1"/>
  <c r="F146" i="1"/>
  <c r="G146" i="1" s="1"/>
  <c r="F142" i="1"/>
  <c r="G142" i="1" s="1"/>
  <c r="F138" i="1"/>
  <c r="G138" i="1" s="1"/>
  <c r="F134" i="1"/>
  <c r="G134" i="1" s="1"/>
  <c r="F130" i="1"/>
  <c r="G130" i="1" s="1"/>
  <c r="F126" i="1"/>
  <c r="G126" i="1" s="1"/>
  <c r="F122" i="1"/>
  <c r="G122" i="1" s="1"/>
  <c r="F118" i="1"/>
  <c r="G118" i="1" s="1"/>
  <c r="F114" i="1"/>
  <c r="G114" i="1" s="1"/>
  <c r="F110" i="1"/>
  <c r="G110" i="1" s="1"/>
  <c r="F106" i="1"/>
  <c r="G106" i="1" s="1"/>
  <c r="F145" i="1"/>
  <c r="G145" i="1" s="1"/>
  <c r="F137" i="1"/>
  <c r="G137" i="1" s="1"/>
  <c r="F133" i="1"/>
  <c r="G133" i="1" s="1"/>
  <c r="F129" i="1"/>
  <c r="G129" i="1" s="1"/>
  <c r="F125" i="1"/>
  <c r="G125" i="1" s="1"/>
  <c r="F121" i="1"/>
  <c r="G121" i="1" s="1"/>
  <c r="F117" i="1"/>
  <c r="G117" i="1" s="1"/>
  <c r="G113" i="1"/>
  <c r="F109" i="1"/>
  <c r="G109" i="1" s="1"/>
  <c r="F105" i="1"/>
  <c r="G105" i="1" s="1"/>
  <c r="F148" i="1"/>
  <c r="G148" i="1" s="1"/>
  <c r="F144" i="1"/>
  <c r="G144" i="1" s="1"/>
  <c r="F140" i="1"/>
  <c r="G140" i="1" s="1"/>
  <c r="F136" i="1"/>
  <c r="G136" i="1" s="1"/>
  <c r="F132" i="1"/>
  <c r="G132" i="1" s="1"/>
  <c r="F128" i="1"/>
  <c r="G128" i="1" s="1"/>
  <c r="F124" i="1"/>
  <c r="G124" i="1" s="1"/>
  <c r="F120" i="1"/>
  <c r="G120" i="1" s="1"/>
  <c r="F116" i="1"/>
  <c r="G116" i="1" s="1"/>
  <c r="F112" i="1"/>
  <c r="G112" i="1" s="1"/>
  <c r="F108" i="1" l="1"/>
  <c r="G108" i="1" s="1"/>
  <c r="F111" i="1"/>
  <c r="G111" i="1" s="1"/>
  <c r="F141" i="1"/>
  <c r="G141" i="1" s="1"/>
</calcChain>
</file>

<file path=xl/sharedStrings.xml><?xml version="1.0" encoding="utf-8"?>
<sst xmlns="http://schemas.openxmlformats.org/spreadsheetml/2006/main" count="102" uniqueCount="83">
  <si>
    <t>Degrees</t>
  </si>
  <si>
    <t>Radians</t>
  </si>
  <si>
    <t>%</t>
  </si>
  <si>
    <t>3. THIẾT KẾ HÌNH THANG LÁI</t>
  </si>
  <si>
    <t>3.2. Dựng đường cong lý thuyết</t>
  </si>
  <si>
    <t>mm</t>
  </si>
  <si>
    <t>Hình 1. Ô tô quay vòng không bị trượt lê</t>
  </si>
  <si>
    <t>Hình 2. Sơ đồ hình thang lái nằm phía trước trục trước</t>
  </si>
  <si>
    <r>
      <t xml:space="preserve">     Điều kiện để các bánh xe trên ô tô "</t>
    </r>
    <r>
      <rPr>
        <b/>
        <i/>
        <sz val="13"/>
        <color theme="1"/>
        <rFont val="Times New Roman"/>
        <family val="1"/>
      </rPr>
      <t>khi quay vòng</t>
    </r>
    <r>
      <rPr>
        <sz val="13"/>
        <color theme="1"/>
        <rFont val="Times New Roman"/>
        <family val="1"/>
      </rPr>
      <t xml:space="preserve">" lăn tròn không bị trượt, thì: 
tại mỗi thời điểm, tất cả mọi đường tâm các bánh xe - khi quay vòng - đều phải tập trung tại một tâm quay. Tâm quay đó gọi là tâm quay tức thời (Điểm O - hình 1) </t>
    </r>
  </si>
  <si>
    <t xml:space="preserve">       Trong đó:
       AB  = W - khoảng cách hai đường tâm trục quay đứng, (m);
       AD = BC = m - chiều dài đòn xiên hình thang lái ABMN, (m);
       CD = n - chiều dài đòn ngang hình thang lái ABMN (m);
       AN = BM = L - chiều dài cơ sở hay khoảng cách hai trục, (m);    </t>
  </si>
  <si>
    <t xml:space="preserve">       θ - góc tạo bởi đường tâm đòn xiên hình thang lái - khi các bánh xe dẫn hướng ở ở hướng thẳng - với chiều dọc xe, (Radians);        
       α - góc tạo bởi tức thời giữa đường tâm trục sau với bán kính quay vòng của bánh xe dẫn hướng phía trước, bên trong,(Radians); 
       β - góc tương ứng α của bánh xe dẫn hướng phía trước, bên ngoài, (Radians).
</t>
  </si>
  <si>
    <r>
      <t xml:space="preserve">       Từ hình 2, lập được biểu thức như sau:
          </t>
    </r>
    <r>
      <rPr>
        <sz val="13"/>
        <color theme="1"/>
        <rFont val="Symbol"/>
        <family val="1"/>
        <charset val="2"/>
      </rPr>
      <t xml:space="preserve">  = </t>
    </r>
    <r>
      <rPr>
        <sz val="13"/>
        <color theme="1"/>
        <rFont val="Times New Roman"/>
        <family val="1"/>
      </rPr>
      <t xml:space="preserve"> + arctan[mcos(</t>
    </r>
    <r>
      <rPr>
        <sz val="13"/>
        <color theme="1"/>
        <rFont val="Symbol"/>
        <family val="1"/>
        <charset val="2"/>
      </rPr>
      <t>+</t>
    </r>
    <r>
      <rPr>
        <sz val="13"/>
        <color theme="1"/>
        <rFont val="Times New Roman"/>
        <family val="1"/>
      </rPr>
      <t>)/(W-msin(</t>
    </r>
    <r>
      <rPr>
        <sz val="13"/>
        <color theme="1"/>
        <rFont val="Symbol"/>
        <family val="1"/>
        <charset val="2"/>
      </rPr>
      <t>+</t>
    </r>
    <r>
      <rPr>
        <sz val="13"/>
        <color theme="1"/>
        <rFont val="Times New Roman"/>
        <family val="1"/>
      </rPr>
      <t>))] -
                          - arcsin[(m - Wsin(</t>
    </r>
    <r>
      <rPr>
        <sz val="13"/>
        <color theme="1"/>
        <rFont val="Symbol"/>
        <family val="1"/>
        <charset val="2"/>
      </rPr>
      <t>q+a</t>
    </r>
    <r>
      <rPr>
        <sz val="13"/>
        <color theme="1"/>
        <rFont val="Times New Roman"/>
        <family val="1"/>
      </rPr>
      <t>) - 2m(sin</t>
    </r>
    <r>
      <rPr>
        <sz val="13"/>
        <color theme="1"/>
        <rFont val="Symbol"/>
        <family val="1"/>
        <charset val="2"/>
      </rPr>
      <t>q</t>
    </r>
    <r>
      <rPr>
        <sz val="13"/>
        <color theme="1"/>
        <rFont val="Times New Roman"/>
        <family val="1"/>
      </rPr>
      <t>)^2+2Wsin</t>
    </r>
    <r>
      <rPr>
        <sz val="13"/>
        <color theme="1"/>
        <rFont val="Symbol"/>
        <family val="1"/>
        <charset val="2"/>
      </rPr>
      <t>q</t>
    </r>
    <r>
      <rPr>
        <sz val="13"/>
        <color theme="1"/>
        <rFont val="Times New Roman"/>
        <family val="1"/>
      </rPr>
      <t>)/
                                         /((mcos(</t>
    </r>
    <r>
      <rPr>
        <sz val="13"/>
        <color theme="1"/>
        <rFont val="Symbol"/>
        <family val="1"/>
        <charset val="2"/>
      </rPr>
      <t>q+a</t>
    </r>
    <r>
      <rPr>
        <sz val="13"/>
        <color theme="1"/>
        <rFont val="Times New Roman"/>
        <family val="1"/>
      </rPr>
      <t>))^2 +(W-msin(</t>
    </r>
    <r>
      <rPr>
        <sz val="13"/>
        <color theme="1"/>
        <rFont val="Symbol"/>
        <family val="1"/>
        <charset val="2"/>
      </rPr>
      <t>q+a</t>
    </r>
    <r>
      <rPr>
        <sz val="13"/>
        <color theme="1"/>
        <rFont val="Times New Roman"/>
        <family val="1"/>
      </rPr>
      <t>))^2)^0.5]               [2]</t>
    </r>
  </si>
  <si>
    <t>3.1. Kinh nghiệm thiết kế Hình Thang Lái"Charles Jeantand"</t>
  </si>
  <si>
    <r>
      <t xml:space="preserve">b. Kinh nghiệm
 </t>
    </r>
    <r>
      <rPr>
        <b/>
        <i/>
        <sz val="13"/>
        <color theme="1"/>
        <rFont val="Times New Roman"/>
        <family val="1"/>
      </rPr>
      <t xml:space="preserve">  </t>
    </r>
    <r>
      <rPr>
        <i/>
        <sz val="13"/>
        <color theme="1"/>
        <rFont val="Times New Roman"/>
        <family val="1"/>
      </rPr>
      <t xml:space="preserve"> Thường thường</t>
    </r>
    <r>
      <rPr>
        <sz val="13"/>
        <color theme="1"/>
        <rFont val="Times New Roman"/>
        <family val="1"/>
      </rPr>
      <t>:</t>
    </r>
    <r>
      <rPr>
        <b/>
        <sz val="13"/>
        <color theme="1"/>
        <rFont val="Times New Roman"/>
        <family val="1"/>
      </rPr>
      <t xml:space="preserve">
                   </t>
    </r>
    <r>
      <rPr>
        <sz val="13"/>
        <color theme="1"/>
        <rFont val="Times New Roman"/>
        <family val="1"/>
      </rPr>
      <t xml:space="preserve">L/W = (1.5  ÷  2.5)
                    m    = (0.14  ÷  0.16).W = t.W
                    θ     &lt; 35 độ, hoặc x =        </t>
    </r>
    <r>
      <rPr>
        <sz val="13"/>
        <color theme="1"/>
        <rFont val="Symbol"/>
        <family val="1"/>
        <charset val="2"/>
      </rPr>
      <t>®</t>
    </r>
    <r>
      <rPr>
        <sz val="13"/>
        <color theme="1"/>
        <rFont val="Times New Roman"/>
        <family val="1"/>
      </rPr>
      <t xml:space="preserve">     Sinθ = (n - W)/2m</t>
    </r>
  </si>
  <si>
    <t>c. Thông số đã có</t>
  </si>
  <si>
    <t>L =</t>
  </si>
  <si>
    <t xml:space="preserve">     W =</t>
  </si>
  <si>
    <t>d. Thông số chọn có hiệu chỉnh</t>
  </si>
  <si>
    <t>x =</t>
  </si>
  <si>
    <r>
      <t xml:space="preserve">       α - góc tạo bởi tức thời giữa đường tâm trục phía sau với bán kính quay vòng       của bánh xe dẫn hướng phía trước, bên trong; 
       </t>
    </r>
    <r>
      <rPr>
        <sz val="13"/>
        <color theme="1"/>
        <rFont val="Calibri"/>
        <family val="2"/>
      </rPr>
      <t>β</t>
    </r>
    <r>
      <rPr>
        <sz val="13"/>
        <color theme="1"/>
        <rFont val="Times New Roman"/>
        <family val="1"/>
      </rPr>
      <t xml:space="preserve"> - góc tương ứng với góc a của bánh xe dẫn hướng phía trước, bên ngoài.
       </t>
    </r>
    <r>
      <rPr>
        <b/>
        <sz val="13"/>
        <color theme="1"/>
        <rFont val="Times New Roman"/>
        <family val="1"/>
      </rPr>
      <t xml:space="preserve">Biểu thức
     </t>
    </r>
    <r>
      <rPr>
        <sz val="13"/>
        <color theme="1"/>
        <rFont val="Times New Roman"/>
        <family val="1"/>
      </rPr>
      <t xml:space="preserve">  Dựa theo điều kiện, và hình 1 đã dựng, lập biểu thức:
         Cot</t>
    </r>
    <r>
      <rPr>
        <sz val="13"/>
        <color theme="1"/>
        <rFont val="Symbol"/>
        <family val="1"/>
        <charset val="2"/>
      </rPr>
      <t>b</t>
    </r>
    <r>
      <rPr>
        <sz val="13"/>
        <color theme="1"/>
        <rFont val="Times New Roman"/>
        <family val="1"/>
      </rPr>
      <t xml:space="preserve"> = OM/BM = (ON+NM)/AN =  ON/AN +AB/BM
         Cot</t>
    </r>
    <r>
      <rPr>
        <sz val="13"/>
        <color theme="1"/>
        <rFont val="Symbol"/>
        <family val="1"/>
        <charset val="2"/>
      </rPr>
      <t>b</t>
    </r>
    <r>
      <rPr>
        <sz val="13"/>
        <color theme="1"/>
        <rFont val="Times New Roman"/>
        <family val="1"/>
      </rPr>
      <t xml:space="preserve"> = Cot</t>
    </r>
    <r>
      <rPr>
        <sz val="13"/>
        <color theme="1"/>
        <rFont val="Symbol"/>
        <family val="1"/>
        <charset val="2"/>
      </rPr>
      <t>a</t>
    </r>
    <r>
      <rPr>
        <sz val="13"/>
        <color theme="1"/>
        <rFont val="Times New Roman"/>
        <family val="1"/>
      </rPr>
      <t xml:space="preserve"> + AB/BM
         Cot</t>
    </r>
    <r>
      <rPr>
        <sz val="13"/>
        <color theme="1"/>
        <rFont val="Symbol"/>
        <family val="1"/>
        <charset val="2"/>
      </rPr>
      <t>b</t>
    </r>
    <r>
      <rPr>
        <sz val="13"/>
        <color theme="1"/>
        <rFont val="Times New Roman"/>
        <family val="1"/>
      </rPr>
      <t xml:space="preserve"> = Cot</t>
    </r>
    <r>
      <rPr>
        <sz val="13"/>
        <color theme="1"/>
        <rFont val="Symbol"/>
        <family val="1"/>
        <charset val="2"/>
      </rPr>
      <t>a</t>
    </r>
    <r>
      <rPr>
        <sz val="13"/>
        <color theme="1"/>
        <rFont val="Times New Roman"/>
        <family val="1"/>
      </rPr>
      <t xml:space="preserve"> + W/L
               Hay:           </t>
    </r>
    <r>
      <rPr>
        <b/>
        <sz val="13"/>
        <color theme="1"/>
        <rFont val="Times New Roman"/>
        <family val="1"/>
      </rPr>
      <t xml:space="preserve"> </t>
    </r>
    <r>
      <rPr>
        <b/>
        <sz val="13"/>
        <color theme="1"/>
        <rFont val="Symbol"/>
        <family val="1"/>
        <charset val="2"/>
      </rPr>
      <t>b</t>
    </r>
    <r>
      <rPr>
        <b/>
        <sz val="13"/>
        <color theme="1"/>
        <rFont val="Times New Roman"/>
        <family val="1"/>
      </rPr>
      <t xml:space="preserve"> = ArcCot(Cota + W/L)</t>
    </r>
    <r>
      <rPr>
        <sz val="13"/>
        <color theme="1"/>
        <rFont val="Times New Roman"/>
        <family val="1"/>
      </rPr>
      <t xml:space="preserve">                                                [1]
</t>
    </r>
    <r>
      <rPr>
        <b/>
        <sz val="13"/>
        <color theme="1"/>
        <rFont val="Times New Roman"/>
        <family val="1"/>
      </rPr>
      <t xml:space="preserve">
</t>
    </r>
  </si>
  <si>
    <t>a. Các thông số cần thiết kế</t>
  </si>
  <si>
    <t>Hình 3. Sơ đồ giao điểm đòn bên hình thang lái nằm phía trước trục trước</t>
  </si>
  <si>
    <r>
      <rPr>
        <b/>
        <sz val="13"/>
        <color theme="1"/>
        <rFont val="Symbol"/>
        <family val="1"/>
        <charset val="2"/>
      </rPr>
      <t xml:space="preserve">®  </t>
    </r>
    <r>
      <rPr>
        <b/>
        <sz val="13"/>
        <color theme="1"/>
        <rFont val="Times New Roman"/>
        <family val="1"/>
      </rPr>
      <t xml:space="preserve"> L/W =</t>
    </r>
  </si>
  <si>
    <r>
      <rPr>
        <b/>
        <i/>
        <sz val="13"/>
        <color theme="1"/>
        <rFont val="Times New Roman"/>
        <family val="1"/>
      </rPr>
      <t xml:space="preserve">     Chọn x:</t>
    </r>
    <r>
      <rPr>
        <sz val="13"/>
        <color theme="1"/>
        <rFont val="Times New Roman"/>
        <family val="1"/>
      </rPr>
      <t xml:space="preserve"> vừa chọn và vừa hiệu chỉnh x, sao cho phù hợp</t>
    </r>
  </si>
  <si>
    <r>
      <t xml:space="preserve">     Tính m, n: </t>
    </r>
    <r>
      <rPr>
        <sz val="13"/>
        <color theme="1"/>
        <rFont val="Times New Roman"/>
        <family val="1"/>
      </rPr>
      <t>từ việc chọn t</t>
    </r>
  </si>
  <si>
    <t>a. Lập bảng mối quan hệ giữa α, β=f(α)</t>
  </si>
  <si>
    <t xml:space="preserve">     a.1. Lý thuyết</t>
  </si>
  <si>
    <t xml:space="preserve">     a.2. Thực tế</t>
  </si>
  <si>
    <r>
      <rPr>
        <b/>
        <sz val="13"/>
        <color theme="1"/>
        <rFont val="Symbol"/>
        <family val="1"/>
        <charset val="2"/>
      </rPr>
      <t>b</t>
    </r>
    <r>
      <rPr>
        <b/>
        <i/>
        <sz val="13"/>
        <color theme="1"/>
        <rFont val="Times New Roman"/>
        <family val="1"/>
      </rPr>
      <t>tt</t>
    </r>
    <r>
      <rPr>
        <b/>
        <sz val="13"/>
        <color theme="1"/>
        <rFont val="Times New Roman"/>
        <family val="1"/>
      </rPr>
      <t xml:space="preserve">= </t>
    </r>
    <r>
      <rPr>
        <b/>
        <sz val="13"/>
        <color theme="1"/>
        <rFont val="Symbol"/>
        <family val="1"/>
        <charset val="2"/>
      </rPr>
      <t>q</t>
    </r>
    <r>
      <rPr>
        <b/>
        <sz val="13"/>
        <color theme="1"/>
        <rFont val="Times New Roman"/>
        <family val="1"/>
      </rPr>
      <t xml:space="preserve"> + arctan(</t>
    </r>
    <r>
      <rPr>
        <b/>
        <sz val="13"/>
        <color rgb="FFFF0000"/>
        <rFont val="Times New Roman"/>
        <family val="1"/>
      </rPr>
      <t>A</t>
    </r>
    <r>
      <rPr>
        <b/>
        <sz val="10"/>
        <color rgb="FFFF0000"/>
        <rFont val="Times New Roman"/>
        <family val="1"/>
      </rPr>
      <t>1</t>
    </r>
    <r>
      <rPr>
        <b/>
        <sz val="13"/>
        <color rgb="FFFF0000"/>
        <rFont val="Times New Roman"/>
        <family val="1"/>
      </rPr>
      <t>/A</t>
    </r>
    <r>
      <rPr>
        <b/>
        <sz val="10"/>
        <color rgb="FFFF0000"/>
        <rFont val="Times New Roman"/>
        <family val="1"/>
      </rPr>
      <t>2</t>
    </r>
    <r>
      <rPr>
        <b/>
        <sz val="13"/>
        <color rgb="FFFF0000"/>
        <rFont val="Times New Roman"/>
        <family val="1"/>
      </rPr>
      <t>)</t>
    </r>
    <r>
      <rPr>
        <b/>
        <sz val="13"/>
        <color theme="1"/>
        <rFont val="Times New Roman"/>
        <family val="1"/>
      </rPr>
      <t xml:space="preserve"> - arcsin(A</t>
    </r>
    <r>
      <rPr>
        <b/>
        <sz val="10"/>
        <color theme="1"/>
        <rFont val="Times New Roman"/>
        <family val="1"/>
      </rPr>
      <t>3</t>
    </r>
    <r>
      <rPr>
        <b/>
        <sz val="13"/>
        <color theme="1"/>
        <rFont val="Times New Roman"/>
        <family val="1"/>
      </rPr>
      <t>/A</t>
    </r>
    <r>
      <rPr>
        <b/>
        <sz val="10"/>
        <color theme="1"/>
        <rFont val="Times New Roman"/>
        <family val="1"/>
      </rPr>
      <t>4</t>
    </r>
    <r>
      <rPr>
        <b/>
        <sz val="13"/>
        <color theme="1"/>
        <rFont val="Times New Roman"/>
        <family val="1"/>
      </rPr>
      <t>)</t>
    </r>
  </si>
  <si>
    <t>Với:</t>
  </si>
  <si>
    <t>α</t>
  </si>
  <si>
    <r>
      <t>b</t>
    </r>
    <r>
      <rPr>
        <b/>
        <i/>
        <sz val="10"/>
        <color theme="1"/>
        <rFont val="Times New Roman"/>
        <family val="1"/>
      </rPr>
      <t>tt</t>
    </r>
    <r>
      <rPr>
        <b/>
        <sz val="13"/>
        <color theme="1"/>
        <rFont val="Times New Roman"/>
        <family val="1"/>
      </rPr>
      <t xml:space="preserve"> - </t>
    </r>
    <r>
      <rPr>
        <b/>
        <sz val="13"/>
        <color theme="1"/>
        <rFont val="Symbol"/>
        <family val="1"/>
        <charset val="2"/>
      </rPr>
      <t>b</t>
    </r>
    <r>
      <rPr>
        <b/>
        <i/>
        <sz val="10"/>
        <color theme="1"/>
        <rFont val="Times New Roman"/>
        <family val="1"/>
      </rPr>
      <t>lt</t>
    </r>
  </si>
  <si>
    <r>
      <t>b</t>
    </r>
    <r>
      <rPr>
        <b/>
        <i/>
        <sz val="10"/>
        <color theme="1"/>
        <rFont val="Times New Roman"/>
        <family val="1"/>
      </rPr>
      <t>tt</t>
    </r>
  </si>
  <si>
    <r>
      <t>b</t>
    </r>
    <r>
      <rPr>
        <b/>
        <i/>
        <sz val="10"/>
        <color theme="1"/>
        <rFont val="Times New Roman"/>
        <family val="1"/>
      </rPr>
      <t>lt</t>
    </r>
  </si>
  <si>
    <t>THIẾT KẾ HÌNH THANG LÁI</t>
  </si>
  <si>
    <t>1. Điều kiện cho thiết kế</t>
  </si>
  <si>
    <t>2. GÓC QUAY VÒNG CÁC BÁNH XE TRÊN Ô TÔ</t>
  </si>
  <si>
    <r>
      <rPr>
        <b/>
        <sz val="13"/>
        <color theme="1"/>
        <rFont val="Times New Roman"/>
        <family val="1"/>
      </rPr>
      <t xml:space="preserve">3. HÌNH THANG LÁI </t>
    </r>
    <r>
      <rPr>
        <sz val="13"/>
        <color theme="1"/>
        <rFont val="Times New Roman"/>
        <family val="1"/>
      </rPr>
      <t xml:space="preserve">
Lập biểu thức theo Hình Thang Lái "Charles Jeantand"
       Để có thể đáp ứng gần đúng cho biểu thức (1), vào năm 1878, Charles Jeantand 
đã đưa ra một liên kết hình thang lái để bánh xe bên trong xoay quanh trục quay đứng (King Pin) của nó nhiều hơn so với bánh xe bên ngoài như hình 2</t>
    </r>
  </si>
  <si>
    <t xml:space="preserve">     Trong đó:</t>
  </si>
  <si>
    <t xml:space="preserve">       AB = W - khoảng cách hai đường tâm trục quay đứng, (m);
       AD = BC = m - chiều dài đòn xiên hình thang lái ABMN, (m);
       CD = n - chiều dài đòn ngang hình thang lái ABMN (m);
       AN = BM = L - chiều dài cơ sở hay khoảng cách hai trục, (m);    </t>
  </si>
  <si>
    <r>
      <t xml:space="preserve">     ArcTan(A</t>
    </r>
    <r>
      <rPr>
        <b/>
        <sz val="10"/>
        <rFont val="Times New Roman"/>
        <family val="1"/>
      </rPr>
      <t>1</t>
    </r>
    <r>
      <rPr>
        <b/>
        <sz val="13"/>
        <rFont val="Times New Roman"/>
        <family val="1"/>
      </rPr>
      <t>/A</t>
    </r>
    <r>
      <rPr>
        <b/>
        <sz val="10"/>
        <rFont val="Times New Roman"/>
        <family val="1"/>
      </rPr>
      <t>2</t>
    </r>
    <r>
      <rPr>
        <b/>
        <sz val="13"/>
        <rFont val="Times New Roman"/>
        <family val="1"/>
      </rPr>
      <t>) =</t>
    </r>
  </si>
  <si>
    <r>
      <t xml:space="preserve">     ArcSin(A</t>
    </r>
    <r>
      <rPr>
        <b/>
        <sz val="10"/>
        <rFont val="Times New Roman"/>
        <family val="1"/>
      </rPr>
      <t>3</t>
    </r>
    <r>
      <rPr>
        <b/>
        <sz val="13"/>
        <rFont val="Times New Roman"/>
        <family val="1"/>
      </rPr>
      <t>/A</t>
    </r>
    <r>
      <rPr>
        <b/>
        <sz val="10"/>
        <rFont val="Times New Roman"/>
        <family val="1"/>
      </rPr>
      <t>4</t>
    </r>
    <r>
      <rPr>
        <b/>
        <sz val="13"/>
        <rFont val="Times New Roman"/>
        <family val="1"/>
      </rPr>
      <t>) =</t>
    </r>
  </si>
  <si>
    <t xml:space="preserve">      Trong đó:</t>
  </si>
  <si>
    <r>
      <t xml:space="preserve">       ArcTan(A</t>
    </r>
    <r>
      <rPr>
        <sz val="10"/>
        <rFont val="Times New Roman"/>
        <family val="1"/>
      </rPr>
      <t>1</t>
    </r>
    <r>
      <rPr>
        <sz val="13"/>
        <rFont val="Times New Roman"/>
        <family val="1"/>
      </rPr>
      <t>/A</t>
    </r>
    <r>
      <rPr>
        <sz val="10"/>
        <rFont val="Times New Roman"/>
        <family val="1"/>
      </rPr>
      <t>2</t>
    </r>
    <r>
      <rPr>
        <sz val="13"/>
        <rFont val="Times New Roman"/>
        <family val="1"/>
      </rPr>
      <t>) = arctan[mcos(</t>
    </r>
    <r>
      <rPr>
        <sz val="13"/>
        <rFont val="Symbol"/>
        <family val="1"/>
        <charset val="2"/>
      </rPr>
      <t>+</t>
    </r>
    <r>
      <rPr>
        <sz val="13"/>
        <rFont val="Times New Roman"/>
        <family val="1"/>
      </rPr>
      <t>)/(W-msin(</t>
    </r>
    <r>
      <rPr>
        <sz val="13"/>
        <rFont val="Symbol"/>
        <family val="1"/>
        <charset val="2"/>
      </rPr>
      <t>+</t>
    </r>
    <r>
      <rPr>
        <sz val="13"/>
        <rFont val="Times New Roman"/>
        <family val="1"/>
      </rPr>
      <t>))]
       ArcSin(A</t>
    </r>
    <r>
      <rPr>
        <sz val="10"/>
        <rFont val="Times New Roman"/>
        <family val="1"/>
      </rPr>
      <t>3</t>
    </r>
    <r>
      <rPr>
        <sz val="13"/>
        <rFont val="Times New Roman"/>
        <family val="1"/>
      </rPr>
      <t>/A</t>
    </r>
    <r>
      <rPr>
        <sz val="10"/>
        <rFont val="Times New Roman"/>
        <family val="1"/>
      </rPr>
      <t>4</t>
    </r>
    <r>
      <rPr>
        <sz val="13"/>
        <rFont val="Times New Roman"/>
        <family val="1"/>
      </rPr>
      <t>)  = arcsin[(m - Wsin(</t>
    </r>
    <r>
      <rPr>
        <sz val="13"/>
        <rFont val="Symbol"/>
        <family val="1"/>
        <charset val="2"/>
      </rPr>
      <t>q+a</t>
    </r>
    <r>
      <rPr>
        <sz val="13"/>
        <rFont val="Times New Roman"/>
        <family val="1"/>
      </rPr>
      <t>) - 2m(sin</t>
    </r>
    <r>
      <rPr>
        <sz val="13"/>
        <rFont val="Symbol"/>
        <family val="1"/>
        <charset val="2"/>
      </rPr>
      <t>q</t>
    </r>
    <r>
      <rPr>
        <sz val="13"/>
        <rFont val="Times New Roman"/>
        <family val="1"/>
      </rPr>
      <t>)^2+2Wsin</t>
    </r>
    <r>
      <rPr>
        <sz val="13"/>
        <rFont val="Symbol"/>
        <family val="1"/>
        <charset val="2"/>
      </rPr>
      <t>q</t>
    </r>
    <r>
      <rPr>
        <sz val="13"/>
        <rFont val="Times New Roman"/>
        <family val="1"/>
      </rPr>
      <t>)/
                                         /((mcos(</t>
    </r>
    <r>
      <rPr>
        <sz val="13"/>
        <rFont val="Symbol"/>
        <family val="1"/>
        <charset val="2"/>
      </rPr>
      <t>q+a</t>
    </r>
    <r>
      <rPr>
        <sz val="13"/>
        <rFont val="Times New Roman"/>
        <family val="1"/>
      </rPr>
      <t>))^2 +(W-msin(</t>
    </r>
    <r>
      <rPr>
        <sz val="13"/>
        <rFont val="Symbol"/>
        <family val="1"/>
        <charset val="2"/>
      </rPr>
      <t>q+a</t>
    </r>
    <r>
      <rPr>
        <sz val="13"/>
        <rFont val="Times New Roman"/>
        <family val="1"/>
      </rPr>
      <t xml:space="preserve">))^2)^0.5]    
      </t>
    </r>
  </si>
  <si>
    <t xml:space="preserve">       θ =</t>
  </si>
  <si>
    <t xml:space="preserve">      Biểu thức thực tế, có thể viết lại:</t>
  </si>
  <si>
    <r>
      <t>Thì: 
       A</t>
    </r>
    <r>
      <rPr>
        <sz val="10"/>
        <rFont val="Times New Roman"/>
        <family val="1"/>
      </rPr>
      <t>1</t>
    </r>
    <r>
      <rPr>
        <sz val="13"/>
        <rFont val="Times New Roman"/>
        <family val="1"/>
      </rPr>
      <t>/A</t>
    </r>
    <r>
      <rPr>
        <sz val="10"/>
        <rFont val="Times New Roman"/>
        <family val="1"/>
      </rPr>
      <t>2</t>
    </r>
    <r>
      <rPr>
        <sz val="13"/>
        <rFont val="Times New Roman"/>
        <family val="1"/>
      </rPr>
      <t xml:space="preserve">  = mcos(</t>
    </r>
    <r>
      <rPr>
        <sz val="13"/>
        <rFont val="Symbol"/>
        <family val="1"/>
        <charset val="2"/>
      </rPr>
      <t>+</t>
    </r>
    <r>
      <rPr>
        <sz val="13"/>
        <rFont val="Times New Roman"/>
        <family val="1"/>
      </rPr>
      <t>)/(W-msin(</t>
    </r>
    <r>
      <rPr>
        <sz val="13"/>
        <rFont val="Symbol"/>
        <family val="1"/>
        <charset val="2"/>
      </rPr>
      <t>+</t>
    </r>
    <r>
      <rPr>
        <sz val="13"/>
        <rFont val="Times New Roman"/>
        <family val="1"/>
      </rPr>
      <t>))]
       A</t>
    </r>
    <r>
      <rPr>
        <sz val="10"/>
        <rFont val="Times New Roman"/>
        <family val="1"/>
      </rPr>
      <t>3</t>
    </r>
    <r>
      <rPr>
        <sz val="13"/>
        <rFont val="Times New Roman"/>
        <family val="1"/>
      </rPr>
      <t>/A</t>
    </r>
    <r>
      <rPr>
        <sz val="10"/>
        <rFont val="Times New Roman"/>
        <family val="1"/>
      </rPr>
      <t>4</t>
    </r>
    <r>
      <rPr>
        <sz val="13"/>
        <rFont val="Times New Roman"/>
        <family val="1"/>
      </rPr>
      <t xml:space="preserve"> = (m - Wsin(</t>
    </r>
    <r>
      <rPr>
        <sz val="13"/>
        <rFont val="Symbol"/>
        <family val="1"/>
        <charset val="2"/>
      </rPr>
      <t>q+a</t>
    </r>
    <r>
      <rPr>
        <sz val="13"/>
        <rFont val="Times New Roman"/>
        <family val="1"/>
      </rPr>
      <t>) - 2m(sin</t>
    </r>
    <r>
      <rPr>
        <sz val="13"/>
        <rFont val="Symbol"/>
        <family val="1"/>
        <charset val="2"/>
      </rPr>
      <t>q</t>
    </r>
    <r>
      <rPr>
        <sz val="13"/>
        <rFont val="Times New Roman"/>
        <family val="1"/>
      </rPr>
      <t>)^2+2Wsin</t>
    </r>
    <r>
      <rPr>
        <sz val="13"/>
        <rFont val="Symbol"/>
        <family val="1"/>
        <charset val="2"/>
      </rPr>
      <t>q</t>
    </r>
    <r>
      <rPr>
        <sz val="13"/>
        <rFont val="Times New Roman"/>
        <family val="1"/>
      </rPr>
      <t>)/
                                         /((mcos(</t>
    </r>
    <r>
      <rPr>
        <sz val="13"/>
        <rFont val="Symbol"/>
        <family val="1"/>
        <charset val="2"/>
      </rPr>
      <t>q+a</t>
    </r>
    <r>
      <rPr>
        <sz val="13"/>
        <rFont val="Times New Roman"/>
        <family val="1"/>
      </rPr>
      <t>))^2 +(W-msin(</t>
    </r>
    <r>
      <rPr>
        <sz val="13"/>
        <rFont val="Symbol"/>
        <family val="1"/>
        <charset val="2"/>
      </rPr>
      <t>q+a</t>
    </r>
    <r>
      <rPr>
        <sz val="13"/>
        <rFont val="Times New Roman"/>
        <family val="1"/>
      </rPr>
      <t xml:space="preserve">))^2)^0.5
      </t>
    </r>
  </si>
  <si>
    <r>
      <t xml:space="preserve">                </t>
    </r>
    <r>
      <rPr>
        <sz val="13"/>
        <color theme="1"/>
        <rFont val="Symbol"/>
        <family val="1"/>
        <charset val="2"/>
      </rPr>
      <t xml:space="preserve"> </t>
    </r>
    <r>
      <rPr>
        <b/>
        <sz val="13"/>
        <color theme="1"/>
        <rFont val="Symbol"/>
        <family val="1"/>
        <charset val="2"/>
      </rPr>
      <t></t>
    </r>
    <r>
      <rPr>
        <b/>
        <i/>
        <sz val="10"/>
        <color theme="1"/>
        <rFont val="Times New Roman"/>
        <family val="1"/>
      </rPr>
      <t>tt</t>
    </r>
    <r>
      <rPr>
        <sz val="13"/>
        <color theme="1"/>
        <rFont val="Symbol"/>
        <family val="1"/>
        <charset val="2"/>
      </rPr>
      <t xml:space="preserve"> = </t>
    </r>
    <r>
      <rPr>
        <b/>
        <sz val="13"/>
        <color theme="1"/>
        <rFont val="Symbol"/>
        <family val="1"/>
        <charset val="2"/>
      </rPr>
      <t></t>
    </r>
    <r>
      <rPr>
        <b/>
        <sz val="13"/>
        <color theme="1"/>
        <rFont val="Times New Roman"/>
        <family val="1"/>
      </rPr>
      <t xml:space="preserve"> + arctan[mcos(</t>
    </r>
    <r>
      <rPr>
        <b/>
        <sz val="13"/>
        <color theme="1"/>
        <rFont val="Symbol"/>
        <family val="1"/>
        <charset val="2"/>
      </rPr>
      <t>+</t>
    </r>
    <r>
      <rPr>
        <b/>
        <sz val="13"/>
        <color theme="1"/>
        <rFont val="Times New Roman"/>
        <family val="1"/>
      </rPr>
      <t>)/(W-msin(</t>
    </r>
    <r>
      <rPr>
        <b/>
        <sz val="13"/>
        <color theme="1"/>
        <rFont val="Symbol"/>
        <family val="1"/>
        <charset val="2"/>
      </rPr>
      <t>+</t>
    </r>
    <r>
      <rPr>
        <b/>
        <sz val="13"/>
        <color theme="1"/>
        <rFont val="Times New Roman"/>
        <family val="1"/>
      </rPr>
      <t>))] -
                          - arcsin[(m - Wsin(</t>
    </r>
    <r>
      <rPr>
        <b/>
        <sz val="13"/>
        <color theme="1"/>
        <rFont val="Symbol"/>
        <family val="1"/>
        <charset val="2"/>
      </rPr>
      <t>q+a</t>
    </r>
    <r>
      <rPr>
        <b/>
        <sz val="13"/>
        <color theme="1"/>
        <rFont val="Times New Roman"/>
        <family val="1"/>
      </rPr>
      <t>) - 2m(sin</t>
    </r>
    <r>
      <rPr>
        <b/>
        <sz val="13"/>
        <color theme="1"/>
        <rFont val="Symbol"/>
        <family val="1"/>
        <charset val="2"/>
      </rPr>
      <t>q</t>
    </r>
    <r>
      <rPr>
        <b/>
        <sz val="13"/>
        <color theme="1"/>
        <rFont val="Times New Roman"/>
        <family val="1"/>
      </rPr>
      <t>)^2+2Wsin</t>
    </r>
    <r>
      <rPr>
        <b/>
        <sz val="13"/>
        <color theme="1"/>
        <rFont val="Symbol"/>
        <family val="1"/>
        <charset val="2"/>
      </rPr>
      <t>q</t>
    </r>
    <r>
      <rPr>
        <b/>
        <sz val="13"/>
        <color theme="1"/>
        <rFont val="Times New Roman"/>
        <family val="1"/>
      </rPr>
      <t>)/
                                         /((mcos(</t>
    </r>
    <r>
      <rPr>
        <b/>
        <sz val="13"/>
        <color theme="1"/>
        <rFont val="Symbol"/>
        <family val="1"/>
        <charset val="2"/>
      </rPr>
      <t>q+a</t>
    </r>
    <r>
      <rPr>
        <b/>
        <sz val="13"/>
        <color theme="1"/>
        <rFont val="Times New Roman"/>
        <family val="1"/>
      </rPr>
      <t>))^2 +(W-msin(</t>
    </r>
    <r>
      <rPr>
        <b/>
        <sz val="13"/>
        <color theme="1"/>
        <rFont val="Symbol"/>
        <family val="1"/>
        <charset val="2"/>
      </rPr>
      <t>q+a</t>
    </r>
    <r>
      <rPr>
        <b/>
        <sz val="13"/>
        <color theme="1"/>
        <rFont val="Times New Roman"/>
        <family val="1"/>
      </rPr>
      <t>))^2)^0.5]</t>
    </r>
  </si>
  <si>
    <r>
      <rPr>
        <sz val="13"/>
        <color theme="1"/>
        <rFont val="Times New Roman"/>
        <family val="1"/>
      </rPr>
      <t>Các thông số cần thiết được thể hiện trên hình 3, đó là:</t>
    </r>
    <r>
      <rPr>
        <b/>
        <sz val="13"/>
        <color theme="1"/>
        <rFont val="Times New Roman"/>
        <family val="1"/>
      </rPr>
      <t xml:space="preserve">
 </t>
    </r>
    <r>
      <rPr>
        <sz val="13"/>
        <color theme="1"/>
        <rFont val="Times New Roman"/>
        <family val="1"/>
      </rPr>
      <t xml:space="preserve">     AB = W - khoảng cách hai đường tâm trụ đứng (KINGPIN), (m);
      AN = BM = L  - chiều dài cơ sở xe (khoảng cách đường tâm hai trục bánh xe),
                                  (m);
      </t>
    </r>
  </si>
  <si>
    <t xml:space="preserve">      AD = BC = m - chiều dài đòn bên (cạnh xiên) hình thang lái, (m);
      CD = n  - chiều dài đòn ngang (cạnh đáy) hình thang lái, (m);
      θ  - góc tạo bởi phương dọc xe với đòn bên, (độ), hoặc x
      x  - khoảng cách đường tâm trục trước đến giao điểm hai đòn bên hình thang lái,
            khi hai bánh xe dẫn hướng ở hướng thẳng.</t>
  </si>
  <si>
    <r>
      <t xml:space="preserve">      </t>
    </r>
    <r>
      <rPr>
        <b/>
        <i/>
        <sz val="13"/>
        <color theme="1"/>
        <rFont val="Times New Roman"/>
        <family val="1"/>
      </rPr>
      <t xml:space="preserve">  Để dễ nhìn, nên đặt:</t>
    </r>
    <r>
      <rPr>
        <sz val="13"/>
        <color theme="1"/>
        <rFont val="Times New Roman"/>
        <family val="1"/>
      </rPr>
      <t xml:space="preserve">      
        A</t>
    </r>
    <r>
      <rPr>
        <sz val="10"/>
        <color theme="1"/>
        <rFont val="Times New Roman"/>
        <family val="1"/>
      </rPr>
      <t>1</t>
    </r>
    <r>
      <rPr>
        <sz val="13"/>
        <color theme="1"/>
        <rFont val="Times New Roman"/>
        <family val="1"/>
      </rPr>
      <t xml:space="preserve"> = mcos(</t>
    </r>
    <r>
      <rPr>
        <sz val="13"/>
        <color theme="1"/>
        <rFont val="Symbol"/>
        <family val="1"/>
        <charset val="2"/>
      </rPr>
      <t>q+a</t>
    </r>
    <r>
      <rPr>
        <sz val="13"/>
        <color theme="1"/>
        <rFont val="Times New Roman"/>
        <family val="1"/>
      </rPr>
      <t>)
        A</t>
    </r>
    <r>
      <rPr>
        <sz val="10"/>
        <color theme="1"/>
        <rFont val="Times New Roman"/>
        <family val="1"/>
      </rPr>
      <t>2</t>
    </r>
    <r>
      <rPr>
        <sz val="13"/>
        <color theme="1"/>
        <rFont val="Times New Roman"/>
        <family val="1"/>
      </rPr>
      <t xml:space="preserve"> = W-msin(</t>
    </r>
    <r>
      <rPr>
        <sz val="13"/>
        <color theme="1"/>
        <rFont val="Symbol"/>
        <family val="1"/>
        <charset val="2"/>
      </rPr>
      <t>q+a</t>
    </r>
    <r>
      <rPr>
        <sz val="13"/>
        <color theme="1"/>
        <rFont val="Times New Roman"/>
        <family val="1"/>
      </rPr>
      <t>)
        A</t>
    </r>
    <r>
      <rPr>
        <sz val="10"/>
        <color theme="1"/>
        <rFont val="Times New Roman"/>
        <family val="1"/>
      </rPr>
      <t>3</t>
    </r>
    <r>
      <rPr>
        <sz val="13"/>
        <color theme="1"/>
        <rFont val="Times New Roman"/>
        <family val="1"/>
      </rPr>
      <t xml:space="preserve"> = m - Wsin(</t>
    </r>
    <r>
      <rPr>
        <sz val="13"/>
        <color theme="1"/>
        <rFont val="Symbol"/>
        <family val="1"/>
        <charset val="2"/>
      </rPr>
      <t>q+a</t>
    </r>
    <r>
      <rPr>
        <sz val="13"/>
        <color theme="1"/>
        <rFont val="Times New Roman"/>
        <family val="1"/>
      </rPr>
      <t>) - 2m(sin</t>
    </r>
    <r>
      <rPr>
        <sz val="13"/>
        <color theme="1"/>
        <rFont val="Symbol"/>
        <family val="1"/>
        <charset val="2"/>
      </rPr>
      <t>q</t>
    </r>
    <r>
      <rPr>
        <sz val="13"/>
        <color theme="1"/>
        <rFont val="Times New Roman"/>
        <family val="1"/>
      </rPr>
      <t>)^2+2Wsin</t>
    </r>
    <r>
      <rPr>
        <sz val="13"/>
        <color theme="1"/>
        <rFont val="Symbol"/>
        <family val="1"/>
        <charset val="2"/>
      </rPr>
      <t xml:space="preserve">q;
  </t>
    </r>
    <r>
      <rPr>
        <sz val="13"/>
        <color theme="1"/>
        <rFont val="Times New Roman"/>
        <family val="1"/>
      </rPr>
      <t xml:space="preserve">      A</t>
    </r>
    <r>
      <rPr>
        <sz val="10"/>
        <color theme="1"/>
        <rFont val="Times New Roman"/>
        <family val="1"/>
      </rPr>
      <t>4</t>
    </r>
    <r>
      <rPr>
        <sz val="13"/>
        <color theme="1"/>
        <rFont val="Times New Roman"/>
        <family val="1"/>
      </rPr>
      <t xml:space="preserve"> = [(mcos(</t>
    </r>
    <r>
      <rPr>
        <sz val="13"/>
        <color theme="1"/>
        <rFont val="Symbol"/>
        <family val="1"/>
        <charset val="2"/>
      </rPr>
      <t>q+a</t>
    </r>
    <r>
      <rPr>
        <sz val="13"/>
        <color theme="1"/>
        <rFont val="Times New Roman"/>
        <family val="1"/>
      </rPr>
      <t>))^2 +(W-msin(</t>
    </r>
    <r>
      <rPr>
        <sz val="13"/>
        <color theme="1"/>
        <rFont val="Symbol"/>
        <family val="1"/>
        <charset val="2"/>
      </rPr>
      <t>q+a</t>
    </r>
    <r>
      <rPr>
        <sz val="13"/>
        <color theme="1"/>
        <rFont val="Times New Roman"/>
        <family val="1"/>
      </rPr>
      <t>))^2]^0.5]</t>
    </r>
  </si>
  <si>
    <t>Biểu thức trên viết lại:</t>
  </si>
  <si>
    <r>
      <rPr>
        <b/>
        <sz val="13"/>
        <color theme="1"/>
        <rFont val="Times New Roman"/>
        <family val="1"/>
      </rPr>
      <t>Tính theo Radians:</t>
    </r>
    <r>
      <rPr>
        <sz val="13"/>
        <color theme="1"/>
        <rFont val="Times New Roman"/>
        <family val="1"/>
      </rPr>
      <t xml:space="preserve">  θ = ATAN(W/2*x*L),                     </t>
    </r>
    <r>
      <rPr>
        <b/>
        <sz val="13"/>
        <color theme="1"/>
        <rFont val="Times New Roman"/>
        <family val="1"/>
      </rPr>
      <t>θ =</t>
    </r>
  </si>
  <si>
    <r>
      <rPr>
        <b/>
        <sz val="13"/>
        <color theme="1"/>
        <rFont val="Times New Roman"/>
        <family val="1"/>
      </rPr>
      <t>Tính theo Degrees:</t>
    </r>
    <r>
      <rPr>
        <sz val="13"/>
        <color theme="1"/>
        <rFont val="Times New Roman"/>
        <family val="1"/>
      </rPr>
      <t xml:space="preserve"> θ = DEGREES(ATAN(W/2*x*L)),</t>
    </r>
    <r>
      <rPr>
        <b/>
        <sz val="13"/>
        <color theme="1"/>
        <rFont val="Times New Roman"/>
        <family val="1"/>
      </rPr>
      <t>θ =</t>
    </r>
  </si>
  <si>
    <r>
      <t xml:space="preserve">     </t>
    </r>
    <r>
      <rPr>
        <b/>
        <i/>
        <sz val="13"/>
        <color theme="1"/>
        <rFont val="Times New Roman"/>
        <family val="1"/>
      </rPr>
      <t>Tính m</t>
    </r>
    <r>
      <rPr>
        <sz val="13"/>
        <color theme="1"/>
        <rFont val="Times New Roman"/>
        <family val="1"/>
      </rPr>
      <t xml:space="preserve"> = t*W;                                                               </t>
    </r>
    <r>
      <rPr>
        <b/>
        <sz val="13"/>
        <color theme="1"/>
        <rFont val="Times New Roman"/>
        <family val="1"/>
      </rPr>
      <t>m =</t>
    </r>
    <r>
      <rPr>
        <sz val="13"/>
        <color theme="1"/>
        <rFont val="Times New Roman"/>
        <family val="1"/>
      </rPr>
      <t xml:space="preserve"> </t>
    </r>
  </si>
  <si>
    <r>
      <t xml:space="preserve">    </t>
    </r>
    <r>
      <rPr>
        <b/>
        <i/>
        <sz val="13"/>
        <color theme="1"/>
        <rFont val="Times New Roman"/>
        <family val="1"/>
      </rPr>
      <t xml:space="preserve"> Tính n</t>
    </r>
    <r>
      <rPr>
        <sz val="13"/>
        <color theme="1"/>
        <rFont val="Times New Roman"/>
        <family val="1"/>
      </rPr>
      <t xml:space="preserve"> = W+2*m*sinθ;                                                 </t>
    </r>
    <r>
      <rPr>
        <b/>
        <sz val="13"/>
        <color theme="1"/>
        <rFont val="Times New Roman"/>
        <family val="1"/>
      </rPr>
      <t xml:space="preserve">n </t>
    </r>
    <r>
      <rPr>
        <sz val="13"/>
        <color theme="1"/>
        <rFont val="Times New Roman"/>
        <family val="1"/>
      </rPr>
      <t xml:space="preserve">= </t>
    </r>
  </si>
  <si>
    <r>
      <rPr>
        <sz val="13"/>
        <color theme="1"/>
        <rFont val="Symbol"/>
        <family val="1"/>
        <charset val="2"/>
      </rPr>
      <t xml:space="preserve">     ® q </t>
    </r>
    <r>
      <rPr>
        <sz val="13"/>
        <color theme="1"/>
        <rFont val="Times New Roman"/>
        <family val="1"/>
      </rPr>
      <t xml:space="preserve">= ArcTanθ = ArcTan(W/2xL) </t>
    </r>
  </si>
  <si>
    <r>
      <t xml:space="preserve">     - Tính theo Radians,                                                   β</t>
    </r>
    <r>
      <rPr>
        <b/>
        <i/>
        <sz val="10"/>
        <color theme="1"/>
        <rFont val="Times New Roman"/>
        <family val="1"/>
      </rPr>
      <t>lt</t>
    </r>
    <r>
      <rPr>
        <b/>
        <i/>
        <sz val="13"/>
        <color theme="1"/>
        <rFont val="Times New Roman"/>
        <family val="1"/>
      </rPr>
      <t xml:space="preserve"> = </t>
    </r>
    <r>
      <rPr>
        <b/>
        <sz val="13"/>
        <color theme="1"/>
        <rFont val="Times New Roman"/>
        <family val="1"/>
      </rPr>
      <t xml:space="preserve"> </t>
    </r>
  </si>
  <si>
    <r>
      <t xml:space="preserve">     - Tính theo Degrees,                                                   β</t>
    </r>
    <r>
      <rPr>
        <b/>
        <i/>
        <sz val="10"/>
        <color theme="1"/>
        <rFont val="Times New Roman"/>
        <family val="1"/>
      </rPr>
      <t>lt</t>
    </r>
    <r>
      <rPr>
        <b/>
        <i/>
        <sz val="13"/>
        <color theme="1"/>
        <rFont val="Times New Roman"/>
        <family val="1"/>
      </rPr>
      <t xml:space="preserve"> = </t>
    </r>
    <r>
      <rPr>
        <b/>
        <sz val="13"/>
        <color theme="1"/>
        <rFont val="Times New Roman"/>
        <family val="1"/>
      </rPr>
      <t xml:space="preserve"> </t>
    </r>
  </si>
  <si>
    <r>
      <t xml:space="preserve">     A</t>
    </r>
    <r>
      <rPr>
        <sz val="10"/>
        <color theme="1"/>
        <rFont val="Times New Roman"/>
        <family val="1"/>
      </rPr>
      <t xml:space="preserve">1 </t>
    </r>
    <r>
      <rPr>
        <sz val="13"/>
        <color theme="1"/>
        <rFont val="Times New Roman"/>
        <family val="1"/>
      </rPr>
      <t>= m*cos(θ</t>
    </r>
    <r>
      <rPr>
        <sz val="13"/>
        <color theme="1"/>
        <rFont val="Symbol"/>
        <family val="1"/>
        <charset val="2"/>
      </rPr>
      <t>+</t>
    </r>
    <r>
      <rPr>
        <sz val="13"/>
        <color theme="1"/>
        <rFont val="Calibri"/>
        <family val="2"/>
      </rPr>
      <t>α</t>
    </r>
    <r>
      <rPr>
        <sz val="13"/>
        <color theme="1"/>
        <rFont val="Times New Roman"/>
        <family val="1"/>
      </rPr>
      <t xml:space="preserve">),                                                        </t>
    </r>
    <r>
      <rPr>
        <b/>
        <sz val="13"/>
        <color theme="1"/>
        <rFont val="Times New Roman"/>
        <family val="1"/>
      </rPr>
      <t xml:space="preserve">  A</t>
    </r>
    <r>
      <rPr>
        <b/>
        <sz val="10"/>
        <color theme="1"/>
        <rFont val="Times New Roman"/>
        <family val="1"/>
      </rPr>
      <t>1</t>
    </r>
    <r>
      <rPr>
        <b/>
        <sz val="13"/>
        <color theme="1"/>
        <rFont val="Times New Roman"/>
        <family val="1"/>
      </rPr>
      <t xml:space="preserve"> = </t>
    </r>
  </si>
  <si>
    <r>
      <t xml:space="preserve">     A</t>
    </r>
    <r>
      <rPr>
        <sz val="10"/>
        <rFont val="Times New Roman"/>
        <family val="1"/>
      </rPr>
      <t>2</t>
    </r>
    <r>
      <rPr>
        <sz val="13"/>
        <rFont val="Times New Roman"/>
        <family val="1"/>
      </rPr>
      <t xml:space="preserve"> = W-m*sin(</t>
    </r>
    <r>
      <rPr>
        <sz val="13"/>
        <rFont val="Symbol"/>
        <family val="1"/>
        <charset val="2"/>
      </rPr>
      <t>q</t>
    </r>
    <r>
      <rPr>
        <sz val="13"/>
        <rFont val="Times New Roman"/>
        <family val="1"/>
      </rPr>
      <t>+</t>
    </r>
    <r>
      <rPr>
        <sz val="13"/>
        <rFont val="Symbol"/>
        <family val="1"/>
        <charset val="2"/>
      </rPr>
      <t>a</t>
    </r>
    <r>
      <rPr>
        <sz val="13"/>
        <rFont val="Times New Roman"/>
        <family val="1"/>
      </rPr>
      <t xml:space="preserve">),                                                    </t>
    </r>
    <r>
      <rPr>
        <b/>
        <sz val="13"/>
        <rFont val="Times New Roman"/>
        <family val="1"/>
      </rPr>
      <t>A</t>
    </r>
    <r>
      <rPr>
        <b/>
        <sz val="10"/>
        <rFont val="Times New Roman"/>
        <family val="1"/>
      </rPr>
      <t>2</t>
    </r>
    <r>
      <rPr>
        <b/>
        <sz val="13"/>
        <rFont val="Times New Roman"/>
        <family val="1"/>
      </rPr>
      <t xml:space="preserve"> =</t>
    </r>
  </si>
  <si>
    <r>
      <t xml:space="preserve"> </t>
    </r>
    <r>
      <rPr>
        <sz val="13"/>
        <rFont val="Times New Roman"/>
        <family val="1"/>
      </rPr>
      <t xml:space="preserve">    A</t>
    </r>
    <r>
      <rPr>
        <sz val="10"/>
        <rFont val="Times New Roman"/>
        <family val="1"/>
      </rPr>
      <t>3</t>
    </r>
    <r>
      <rPr>
        <sz val="13"/>
        <rFont val="Times New Roman"/>
        <family val="1"/>
      </rPr>
      <t xml:space="preserve"> = m - W*sin(</t>
    </r>
    <r>
      <rPr>
        <sz val="13"/>
        <rFont val="Symbol"/>
        <family val="1"/>
        <charset val="2"/>
      </rPr>
      <t>q</t>
    </r>
    <r>
      <rPr>
        <sz val="13"/>
        <rFont val="Times New Roman"/>
        <family val="1"/>
      </rPr>
      <t>+</t>
    </r>
    <r>
      <rPr>
        <sz val="13"/>
        <rFont val="Symbol"/>
        <family val="1"/>
        <charset val="2"/>
      </rPr>
      <t>a</t>
    </r>
    <r>
      <rPr>
        <sz val="13"/>
        <rFont val="Times New Roman"/>
        <family val="1"/>
      </rPr>
      <t>) - 2m*(sin</t>
    </r>
    <r>
      <rPr>
        <sz val="13"/>
        <rFont val="Symbol"/>
        <family val="1"/>
        <charset val="2"/>
      </rPr>
      <t>q)</t>
    </r>
    <r>
      <rPr>
        <sz val="13"/>
        <rFont val="Times New Roman"/>
        <family val="1"/>
      </rPr>
      <t>^2+2*W*sin</t>
    </r>
    <r>
      <rPr>
        <sz val="13"/>
        <rFont val="Symbol"/>
        <family val="1"/>
        <charset val="2"/>
      </rPr>
      <t xml:space="preserve">q,    </t>
    </r>
    <r>
      <rPr>
        <b/>
        <sz val="13"/>
        <rFont val="Times New Roman"/>
        <family val="1"/>
      </rPr>
      <t>A</t>
    </r>
    <r>
      <rPr>
        <b/>
        <sz val="10"/>
        <rFont val="Times New Roman"/>
        <family val="1"/>
      </rPr>
      <t>3</t>
    </r>
    <r>
      <rPr>
        <sz val="13"/>
        <rFont val="Symbol"/>
        <family val="1"/>
        <charset val="2"/>
      </rPr>
      <t xml:space="preserve"> =</t>
    </r>
  </si>
  <si>
    <r>
      <t xml:space="preserve">     A</t>
    </r>
    <r>
      <rPr>
        <sz val="10"/>
        <rFont val="Times New Roman"/>
        <family val="1"/>
      </rPr>
      <t>4</t>
    </r>
    <r>
      <rPr>
        <sz val="13"/>
        <rFont val="Times New Roman"/>
        <family val="1"/>
      </rPr>
      <t xml:space="preserve"> = [(mcos(</t>
    </r>
    <r>
      <rPr>
        <sz val="13"/>
        <rFont val="Symbol"/>
        <family val="1"/>
        <charset val="2"/>
      </rPr>
      <t>q</t>
    </r>
    <r>
      <rPr>
        <sz val="13"/>
        <rFont val="Times New Roman"/>
        <family val="1"/>
      </rPr>
      <t>+</t>
    </r>
    <r>
      <rPr>
        <sz val="13"/>
        <rFont val="Symbol"/>
        <family val="1"/>
        <charset val="2"/>
      </rPr>
      <t>a))</t>
    </r>
    <r>
      <rPr>
        <sz val="13"/>
        <rFont val="Times New Roman"/>
        <family val="1"/>
      </rPr>
      <t>^2 +(W-msin(</t>
    </r>
    <r>
      <rPr>
        <sz val="13"/>
        <rFont val="Symbol"/>
        <family val="1"/>
        <charset val="2"/>
      </rPr>
      <t>q</t>
    </r>
    <r>
      <rPr>
        <sz val="13"/>
        <rFont val="Times New Roman"/>
        <family val="1"/>
      </rPr>
      <t>+</t>
    </r>
    <r>
      <rPr>
        <sz val="13"/>
        <rFont val="Symbol"/>
        <family val="1"/>
        <charset val="2"/>
      </rPr>
      <t>a))</t>
    </r>
    <r>
      <rPr>
        <sz val="13"/>
        <rFont val="Times New Roman"/>
        <family val="1"/>
      </rPr>
      <t xml:space="preserve">^2]^0.5],      </t>
    </r>
    <r>
      <rPr>
        <b/>
        <sz val="13"/>
        <rFont val="Times New Roman"/>
        <family val="1"/>
      </rPr>
      <t>A</t>
    </r>
    <r>
      <rPr>
        <b/>
        <sz val="10"/>
        <rFont val="Times New Roman"/>
        <family val="1"/>
      </rPr>
      <t>4</t>
    </r>
    <r>
      <rPr>
        <sz val="10"/>
        <rFont val="Times New Roman"/>
        <family val="1"/>
      </rPr>
      <t xml:space="preserve"> </t>
    </r>
    <r>
      <rPr>
        <sz val="13"/>
        <rFont val="Times New Roman"/>
        <family val="1"/>
      </rPr>
      <t>=</t>
    </r>
  </si>
  <si>
    <r>
      <rPr>
        <sz val="13"/>
        <rFont val="Times New Roman"/>
        <family val="1"/>
      </rPr>
      <t xml:space="preserve">Suy ra,     </t>
    </r>
    <r>
      <rPr>
        <b/>
        <sz val="13"/>
        <rFont val="Times New Roman"/>
        <family val="1"/>
      </rPr>
      <t xml:space="preserve">                                                                       A</t>
    </r>
    <r>
      <rPr>
        <b/>
        <sz val="10"/>
        <rFont val="Times New Roman"/>
        <family val="1"/>
      </rPr>
      <t>1</t>
    </r>
    <r>
      <rPr>
        <b/>
        <sz val="13"/>
        <rFont val="Times New Roman"/>
        <family val="1"/>
      </rPr>
      <t>/A</t>
    </r>
    <r>
      <rPr>
        <b/>
        <sz val="10"/>
        <rFont val="Times New Roman"/>
        <family val="1"/>
      </rPr>
      <t>2</t>
    </r>
    <r>
      <rPr>
        <b/>
        <sz val="13"/>
        <rFont val="Times New Roman"/>
        <family val="1"/>
      </rPr>
      <t xml:space="preserve"> = </t>
    </r>
  </si>
  <si>
    <r>
      <t xml:space="preserve">                                                                                        A</t>
    </r>
    <r>
      <rPr>
        <b/>
        <sz val="10"/>
        <rFont val="Times New Roman"/>
        <family val="1"/>
      </rPr>
      <t>3</t>
    </r>
    <r>
      <rPr>
        <b/>
        <sz val="13"/>
        <rFont val="Times New Roman"/>
        <family val="1"/>
      </rPr>
      <t>/A</t>
    </r>
    <r>
      <rPr>
        <b/>
        <sz val="10"/>
        <rFont val="Times New Roman"/>
        <family val="1"/>
      </rPr>
      <t xml:space="preserve">4 </t>
    </r>
    <r>
      <rPr>
        <b/>
        <sz val="13"/>
        <rFont val="Times New Roman"/>
        <family val="1"/>
      </rPr>
      <t xml:space="preserve">=  </t>
    </r>
  </si>
  <si>
    <r>
      <t xml:space="preserve">          - Tính theo Radians,                      ArcTan(A</t>
    </r>
    <r>
      <rPr>
        <b/>
        <i/>
        <sz val="10"/>
        <rFont val="Times New Roman"/>
        <family val="1"/>
      </rPr>
      <t>1</t>
    </r>
    <r>
      <rPr>
        <b/>
        <i/>
        <sz val="13"/>
        <rFont val="Times New Roman"/>
        <family val="1"/>
      </rPr>
      <t>/A</t>
    </r>
    <r>
      <rPr>
        <b/>
        <i/>
        <sz val="10"/>
        <rFont val="Times New Roman"/>
        <family val="1"/>
      </rPr>
      <t>2</t>
    </r>
    <r>
      <rPr>
        <b/>
        <i/>
        <sz val="13"/>
        <rFont val="Times New Roman"/>
        <family val="1"/>
      </rPr>
      <t>) =</t>
    </r>
  </si>
  <si>
    <t xml:space="preserve">          - Tính theo Degrees,                       ArcTan(A1/A2) =</t>
  </si>
  <si>
    <r>
      <t xml:space="preserve">          - Tính theo Radians,                       ArcSin(A</t>
    </r>
    <r>
      <rPr>
        <b/>
        <i/>
        <sz val="10"/>
        <rFont val="Times New Roman"/>
        <family val="1"/>
      </rPr>
      <t>3</t>
    </r>
    <r>
      <rPr>
        <b/>
        <i/>
        <sz val="13"/>
        <rFont val="Times New Roman"/>
        <family val="1"/>
      </rPr>
      <t>/A</t>
    </r>
    <r>
      <rPr>
        <b/>
        <i/>
        <sz val="10"/>
        <rFont val="Times New Roman"/>
        <family val="1"/>
      </rPr>
      <t>4</t>
    </r>
    <r>
      <rPr>
        <b/>
        <i/>
        <sz val="13"/>
        <rFont val="Times New Roman"/>
        <family val="1"/>
      </rPr>
      <t>) =</t>
    </r>
  </si>
  <si>
    <r>
      <t xml:space="preserve">          - Tính theo Degrees,                       ArcSin(A</t>
    </r>
    <r>
      <rPr>
        <b/>
        <i/>
        <sz val="10"/>
        <rFont val="Times New Roman"/>
        <family val="1"/>
      </rPr>
      <t>3</t>
    </r>
    <r>
      <rPr>
        <b/>
        <i/>
        <sz val="13"/>
        <rFont val="Times New Roman"/>
        <family val="1"/>
      </rPr>
      <t>/A</t>
    </r>
    <r>
      <rPr>
        <b/>
        <i/>
        <sz val="10"/>
        <rFont val="Times New Roman"/>
        <family val="1"/>
      </rPr>
      <t>4</t>
    </r>
    <r>
      <rPr>
        <b/>
        <i/>
        <sz val="13"/>
        <rFont val="Times New Roman"/>
        <family val="1"/>
      </rPr>
      <t>) =</t>
    </r>
  </si>
  <si>
    <r>
      <rPr>
        <b/>
        <sz val="13"/>
        <color theme="1"/>
        <rFont val="Symbol"/>
        <family val="1"/>
        <charset val="2"/>
      </rPr>
      <t>b</t>
    </r>
    <r>
      <rPr>
        <b/>
        <i/>
        <sz val="10"/>
        <color theme="1"/>
        <rFont val="Times New Roman"/>
        <family val="1"/>
      </rPr>
      <t>tt</t>
    </r>
    <r>
      <rPr>
        <b/>
        <sz val="13"/>
        <color theme="1"/>
        <rFont val="Times New Roman"/>
        <family val="1"/>
      </rPr>
      <t xml:space="preserve"> = </t>
    </r>
    <r>
      <rPr>
        <b/>
        <sz val="13"/>
        <color theme="1"/>
        <rFont val="Symbol"/>
        <family val="1"/>
        <charset val="2"/>
      </rPr>
      <t>q</t>
    </r>
    <r>
      <rPr>
        <b/>
        <sz val="13"/>
        <color theme="1"/>
        <rFont val="Times New Roman"/>
        <family val="1"/>
      </rPr>
      <t xml:space="preserve"> + arctan(</t>
    </r>
    <r>
      <rPr>
        <b/>
        <sz val="13"/>
        <color rgb="FFFF0000"/>
        <rFont val="Times New Roman"/>
        <family val="1"/>
      </rPr>
      <t>A</t>
    </r>
    <r>
      <rPr>
        <b/>
        <sz val="10"/>
        <color rgb="FFFF0000"/>
        <rFont val="Times New Roman"/>
        <family val="1"/>
      </rPr>
      <t>1</t>
    </r>
    <r>
      <rPr>
        <b/>
        <sz val="13"/>
        <color rgb="FFFF0000"/>
        <rFont val="Times New Roman"/>
        <family val="1"/>
      </rPr>
      <t>/A</t>
    </r>
    <r>
      <rPr>
        <b/>
        <sz val="10"/>
        <color rgb="FFFF0000"/>
        <rFont val="Times New Roman"/>
        <family val="1"/>
      </rPr>
      <t>2</t>
    </r>
    <r>
      <rPr>
        <b/>
        <sz val="13"/>
        <color rgb="FFFF0000"/>
        <rFont val="Times New Roman"/>
        <family val="1"/>
      </rPr>
      <t>)</t>
    </r>
    <r>
      <rPr>
        <b/>
        <sz val="13"/>
        <color theme="1"/>
        <rFont val="Times New Roman"/>
        <family val="1"/>
      </rPr>
      <t xml:space="preserve"> - arcsin(A</t>
    </r>
    <r>
      <rPr>
        <b/>
        <sz val="10"/>
        <color theme="1"/>
        <rFont val="Times New Roman"/>
        <family val="1"/>
      </rPr>
      <t>3</t>
    </r>
    <r>
      <rPr>
        <b/>
        <sz val="13"/>
        <color theme="1"/>
        <rFont val="Times New Roman"/>
        <family val="1"/>
      </rPr>
      <t>/A</t>
    </r>
    <r>
      <rPr>
        <b/>
        <sz val="10"/>
        <color theme="1"/>
        <rFont val="Times New Roman"/>
        <family val="1"/>
      </rPr>
      <t>4</t>
    </r>
    <r>
      <rPr>
        <b/>
        <sz val="13"/>
        <color theme="1"/>
        <rFont val="Times New Roman"/>
        <family val="1"/>
      </rPr>
      <t>)</t>
    </r>
  </si>
  <si>
    <r>
      <rPr>
        <b/>
        <sz val="13"/>
        <color theme="1"/>
        <rFont val="Symbol"/>
        <family val="1"/>
        <charset val="2"/>
      </rPr>
      <t xml:space="preserve">     b</t>
    </r>
    <r>
      <rPr>
        <b/>
        <i/>
        <sz val="10"/>
        <color theme="1"/>
        <rFont val="Times New Roman"/>
        <family val="1"/>
      </rPr>
      <t>tt</t>
    </r>
    <r>
      <rPr>
        <sz val="10"/>
        <color theme="1"/>
        <rFont val="Times New Roman"/>
        <family val="1"/>
      </rPr>
      <t xml:space="preserve"> </t>
    </r>
    <r>
      <rPr>
        <sz val="13"/>
        <color theme="1"/>
        <rFont val="Times New Roman"/>
        <family val="1"/>
      </rPr>
      <t xml:space="preserve">= </t>
    </r>
    <r>
      <rPr>
        <sz val="13"/>
        <color theme="1"/>
        <rFont val="Symbol"/>
        <family val="1"/>
        <charset val="2"/>
      </rPr>
      <t>q</t>
    </r>
    <r>
      <rPr>
        <sz val="13"/>
        <color theme="1"/>
        <rFont val="Times New Roman"/>
        <family val="1"/>
      </rPr>
      <t xml:space="preserve"> + arctan(</t>
    </r>
    <r>
      <rPr>
        <sz val="13"/>
        <color rgb="FFFF0000"/>
        <rFont val="Times New Roman"/>
        <family val="1"/>
      </rPr>
      <t>A</t>
    </r>
    <r>
      <rPr>
        <sz val="10"/>
        <color rgb="FFFF0000"/>
        <rFont val="Times New Roman"/>
        <family val="1"/>
      </rPr>
      <t>1</t>
    </r>
    <r>
      <rPr>
        <sz val="13"/>
        <color rgb="FFFF0000"/>
        <rFont val="Times New Roman"/>
        <family val="1"/>
      </rPr>
      <t>/A</t>
    </r>
    <r>
      <rPr>
        <sz val="10"/>
        <color rgb="FFFF0000"/>
        <rFont val="Times New Roman"/>
        <family val="1"/>
      </rPr>
      <t>2</t>
    </r>
    <r>
      <rPr>
        <sz val="13"/>
        <color rgb="FFFF0000"/>
        <rFont val="Times New Roman"/>
        <family val="1"/>
      </rPr>
      <t>)</t>
    </r>
    <r>
      <rPr>
        <sz val="13"/>
        <color theme="1"/>
        <rFont val="Times New Roman"/>
        <family val="1"/>
      </rPr>
      <t xml:space="preserve"> - arcsin(A</t>
    </r>
    <r>
      <rPr>
        <sz val="10"/>
        <color theme="1"/>
        <rFont val="Times New Roman"/>
        <family val="1"/>
      </rPr>
      <t>3</t>
    </r>
    <r>
      <rPr>
        <sz val="13"/>
        <color theme="1"/>
        <rFont val="Times New Roman"/>
        <family val="1"/>
      </rPr>
      <t>/A</t>
    </r>
    <r>
      <rPr>
        <sz val="10"/>
        <color theme="1"/>
        <rFont val="Times New Roman"/>
        <family val="1"/>
      </rPr>
      <t>4</t>
    </r>
    <r>
      <rPr>
        <sz val="13"/>
        <color theme="1"/>
        <rFont val="Times New Roman"/>
        <family val="1"/>
      </rPr>
      <t xml:space="preserve">),                   </t>
    </r>
    <r>
      <rPr>
        <b/>
        <sz val="13"/>
        <color theme="1"/>
        <rFont val="Symbol"/>
        <family val="1"/>
        <charset val="2"/>
      </rPr>
      <t>b</t>
    </r>
    <r>
      <rPr>
        <b/>
        <i/>
        <sz val="10"/>
        <color theme="1"/>
        <rFont val="Times New Roman"/>
        <family val="1"/>
      </rPr>
      <t>tt</t>
    </r>
    <r>
      <rPr>
        <sz val="13"/>
        <color theme="1"/>
        <rFont val="Times New Roman"/>
        <family val="1"/>
      </rPr>
      <t xml:space="preserve"> =</t>
    </r>
  </si>
  <si>
    <r>
      <rPr>
        <b/>
        <sz val="13"/>
        <color theme="1"/>
        <rFont val="Symbol"/>
        <family val="1"/>
        <charset val="2"/>
      </rPr>
      <t xml:space="preserve">                                                                          b</t>
    </r>
    <r>
      <rPr>
        <b/>
        <i/>
        <sz val="10"/>
        <color theme="1"/>
        <rFont val="Times New Roman"/>
        <family val="1"/>
      </rPr>
      <t>tt</t>
    </r>
    <r>
      <rPr>
        <b/>
        <sz val="10"/>
        <color theme="1"/>
        <rFont val="Times New Roman"/>
        <family val="1"/>
      </rPr>
      <t xml:space="preserve"> </t>
    </r>
    <r>
      <rPr>
        <b/>
        <sz val="13"/>
        <color theme="1"/>
        <rFont val="Times New Roman"/>
        <family val="1"/>
      </rPr>
      <t xml:space="preserve">= </t>
    </r>
  </si>
  <si>
    <r>
      <t xml:space="preserve">       Theo lý thuyết: </t>
    </r>
    <r>
      <rPr>
        <b/>
        <sz val="13"/>
        <color theme="1"/>
        <rFont val="Symbol"/>
        <family val="1"/>
        <charset val="2"/>
      </rPr>
      <t>b</t>
    </r>
    <r>
      <rPr>
        <b/>
        <i/>
        <sz val="10"/>
        <color theme="1"/>
        <rFont val="Times New Roman"/>
        <family val="1"/>
      </rPr>
      <t>lt</t>
    </r>
    <r>
      <rPr>
        <b/>
        <sz val="10"/>
        <color theme="1"/>
        <rFont val="Times New Roman"/>
        <family val="1"/>
      </rPr>
      <t xml:space="preserve"> </t>
    </r>
    <r>
      <rPr>
        <b/>
        <sz val="13"/>
        <rFont val="Times New Roman"/>
        <family val="1"/>
      </rPr>
      <t>= f(α) = ARCCOT(Cot</t>
    </r>
    <r>
      <rPr>
        <b/>
        <sz val="13"/>
        <rFont val="Symbol"/>
        <family val="1"/>
        <charset val="2"/>
      </rPr>
      <t>a</t>
    </r>
    <r>
      <rPr>
        <b/>
        <sz val="13"/>
        <rFont val="Times New Roman"/>
        <family val="1"/>
      </rPr>
      <t xml:space="preserve"> + W/L)</t>
    </r>
    <r>
      <rPr>
        <sz val="13"/>
        <rFont val="Times New Roman"/>
        <family val="1"/>
      </rPr>
      <t xml:space="preserve">
       Như vậy, ứng với mỗi α sẽ có một </t>
    </r>
    <r>
      <rPr>
        <sz val="13"/>
        <rFont val="Calibri"/>
        <family val="2"/>
      </rPr>
      <t>β</t>
    </r>
    <r>
      <rPr>
        <sz val="13"/>
        <rFont val="Times New Roman"/>
        <family val="1"/>
      </rPr>
      <t xml:space="preserve"> = f(α) tương ứng
       Để dễ có một giá trị thực trong tính toán bên dưới, cho </t>
    </r>
    <r>
      <rPr>
        <sz val="13"/>
        <rFont val="Calibri"/>
        <family val="2"/>
      </rPr>
      <t>α</t>
    </r>
    <r>
      <rPr>
        <sz val="13"/>
        <rFont val="Times New Roman"/>
        <family val="1"/>
      </rPr>
      <t xml:space="preserve"> một giá trị thực,</t>
    </r>
  </si>
  <si>
    <t xml:space="preserve">                                                                                               α =</t>
  </si>
  <si>
    <t>độ</t>
  </si>
  <si>
    <t xml:space="preserve">                                                                                  Thuộc Ô =</t>
  </si>
  <si>
    <t>A106</t>
  </si>
  <si>
    <t xml:space="preserve">3. HÌNH THANG LÁI </t>
  </si>
  <si>
    <r>
      <t xml:space="preserve">       Tính độ lệch giữa </t>
    </r>
    <r>
      <rPr>
        <b/>
        <sz val="13"/>
        <color theme="1"/>
        <rFont val="Symbol"/>
        <family val="1"/>
        <charset val="2"/>
      </rPr>
      <t>b</t>
    </r>
    <r>
      <rPr>
        <b/>
        <i/>
        <sz val="10"/>
        <color theme="1"/>
        <rFont val="Times New Roman"/>
        <family val="1"/>
      </rPr>
      <t>tt</t>
    </r>
    <r>
      <rPr>
        <b/>
        <sz val="13"/>
        <color theme="1"/>
        <rFont val="Times New Roman"/>
        <family val="1"/>
      </rPr>
      <t xml:space="preserve">, </t>
    </r>
    <r>
      <rPr>
        <b/>
        <sz val="13"/>
        <color theme="1"/>
        <rFont val="Symbol"/>
        <family val="1"/>
        <charset val="2"/>
      </rPr>
      <t>b</t>
    </r>
    <r>
      <rPr>
        <b/>
        <i/>
        <sz val="10"/>
        <color theme="1"/>
        <rFont val="Times New Roman"/>
        <family val="1"/>
      </rPr>
      <t>lt</t>
    </r>
    <r>
      <rPr>
        <b/>
        <sz val="13"/>
        <color theme="1"/>
        <rFont val="Times New Roman"/>
        <family val="1"/>
      </rPr>
      <t xml:space="preserve"> theo phần trăm (%)</t>
    </r>
  </si>
  <si>
    <r>
      <t xml:space="preserve">       </t>
    </r>
    <r>
      <rPr>
        <sz val="13"/>
        <color theme="1"/>
        <rFont val="Times New Roman"/>
        <family val="1"/>
      </rPr>
      <t xml:space="preserve">Được tính theo biểu thức sau: </t>
    </r>
    <r>
      <rPr>
        <b/>
        <sz val="13"/>
        <color theme="1"/>
        <rFont val="Times New Roman"/>
        <family val="1"/>
      </rPr>
      <t>((</t>
    </r>
    <r>
      <rPr>
        <b/>
        <sz val="13"/>
        <color theme="1"/>
        <rFont val="Symbol"/>
        <family val="1"/>
        <charset val="2"/>
      </rPr>
      <t>b</t>
    </r>
    <r>
      <rPr>
        <b/>
        <sz val="10"/>
        <color theme="1"/>
        <rFont val="Times New Roman"/>
        <family val="1"/>
      </rPr>
      <t>tt</t>
    </r>
    <r>
      <rPr>
        <b/>
        <sz val="13"/>
        <color theme="1"/>
        <rFont val="Times New Roman"/>
        <family val="1"/>
      </rPr>
      <t xml:space="preserve"> - </t>
    </r>
    <r>
      <rPr>
        <b/>
        <sz val="13"/>
        <color theme="1"/>
        <rFont val="Symbol"/>
        <family val="1"/>
        <charset val="2"/>
      </rPr>
      <t>b</t>
    </r>
    <r>
      <rPr>
        <b/>
        <i/>
        <sz val="10"/>
        <color theme="1"/>
        <rFont val="Times New Roman"/>
        <family val="1"/>
      </rPr>
      <t>lt</t>
    </r>
    <r>
      <rPr>
        <b/>
        <sz val="13"/>
        <color theme="1"/>
        <rFont val="Times New Roman"/>
        <family val="1"/>
      </rPr>
      <t>)/</t>
    </r>
    <r>
      <rPr>
        <b/>
        <sz val="13"/>
        <color theme="1"/>
        <rFont val="Symbol"/>
        <family val="1"/>
        <charset val="2"/>
      </rPr>
      <t>b</t>
    </r>
    <r>
      <rPr>
        <b/>
        <i/>
        <sz val="10"/>
        <color theme="1"/>
        <rFont val="Times New Roman"/>
        <family val="1"/>
      </rPr>
      <t>lt</t>
    </r>
    <r>
      <rPr>
        <b/>
        <sz val="13"/>
        <color theme="1"/>
        <rFont val="Times New Roman"/>
        <family val="1"/>
      </rPr>
      <t>)%          =</t>
    </r>
  </si>
  <si>
    <r>
      <t xml:space="preserve">     a.3. Bảng giá trị: </t>
    </r>
    <r>
      <rPr>
        <b/>
        <sz val="13"/>
        <color theme="1"/>
        <rFont val="Symbol"/>
        <family val="1"/>
        <charset val="2"/>
      </rPr>
      <t>b</t>
    </r>
    <r>
      <rPr>
        <b/>
        <i/>
        <sz val="10"/>
        <color theme="1"/>
        <rFont val="Times New Roman"/>
        <family val="1"/>
      </rPr>
      <t>lt</t>
    </r>
    <r>
      <rPr>
        <b/>
        <sz val="13"/>
        <color theme="1"/>
        <rFont val="Times New Roman"/>
        <family val="1"/>
      </rPr>
      <t>,</t>
    </r>
    <r>
      <rPr>
        <b/>
        <sz val="13"/>
        <color theme="1"/>
        <rFont val="Symbol"/>
        <family val="1"/>
        <charset val="2"/>
      </rPr>
      <t xml:space="preserve"> b</t>
    </r>
    <r>
      <rPr>
        <b/>
        <i/>
        <sz val="10"/>
        <color theme="1"/>
        <rFont val="Times New Roman"/>
        <family val="1"/>
      </rPr>
      <t>tt</t>
    </r>
    <r>
      <rPr>
        <b/>
        <sz val="13"/>
        <color theme="1"/>
        <rFont val="Times New Roman"/>
        <family val="1"/>
      </rPr>
      <t xml:space="preserve"> khi thay đổi α</t>
    </r>
  </si>
  <si>
    <t>3.3. Dựng đường cong</t>
  </si>
  <si>
    <r>
      <t xml:space="preserve">                                                                       </t>
    </r>
    <r>
      <rPr>
        <b/>
        <i/>
        <sz val="13"/>
        <color theme="1"/>
        <rFont val="Times New Roman"/>
        <family val="1"/>
      </rPr>
      <t xml:space="preserve">Chọn t </t>
    </r>
    <r>
      <rPr>
        <sz val="13"/>
        <color theme="1"/>
        <rFont val="Times New Roman"/>
        <family val="1"/>
      </rPr>
      <t xml:space="preserve"> =   </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</si>
</sst>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3"/>
      <color theme="1"/>
      <name val="Times New Roman"/>
      <family val="1"/>
    </font>
    <font>
      <sz val="13"/>
      <color theme="1"/>
      <name val="Symbol"/>
      <family val="1"/>
      <charset val="2"/>
    </font>
    <font>
      <b/>
      <sz val="13"/>
      <color theme="1"/>
      <name val="Times New Roman"/>
      <family val="1"/>
    </font>
    <font>
      <sz val="13"/>
      <color rgb="FFFF0000"/>
      <name val="Times New Roman"/>
      <family val="1"/>
    </font>
    <font>
      <sz val="13"/>
      <name val="Times New Roman"/>
      <family val="1"/>
    </font>
    <font>
      <i/>
      <sz val="13"/>
      <color theme="1"/>
      <name val="Times New Roman"/>
      <family val="1"/>
    </font>
    <font>
      <b/>
      <i/>
      <sz val="13"/>
      <color theme="1"/>
      <name val="Times New Roman"/>
      <family val="1"/>
    </font>
    <font>
      <b/>
      <sz val="13"/>
      <color rgb="FFFF0000"/>
      <name val="Times New Roman"/>
      <family val="1"/>
    </font>
    <font>
      <b/>
      <sz val="13"/>
      <color theme="1"/>
      <name val="Symbol"/>
      <family val="1"/>
      <charset val="2"/>
    </font>
    <font>
      <sz val="13"/>
      <color theme="1"/>
      <name val="Calibri"/>
      <family val="2"/>
    </font>
    <font>
      <sz val="10"/>
      <color theme="1"/>
      <name val="Times New Roman"/>
      <family val="1"/>
    </font>
    <font>
      <b/>
      <sz val="10"/>
      <color rgb="FFFF0000"/>
      <name val="Times New Roman"/>
      <family val="1"/>
    </font>
    <font>
      <b/>
      <sz val="10"/>
      <color theme="1"/>
      <name val="Times New Roman"/>
      <family val="1"/>
    </font>
    <font>
      <b/>
      <sz val="13"/>
      <name val="Times New Roman"/>
      <family val="1"/>
    </font>
    <font>
      <sz val="13"/>
      <name val="Symbol"/>
      <family val="1"/>
      <charset val="2"/>
    </font>
    <font>
      <b/>
      <i/>
      <sz val="10"/>
      <name val="Times New Roman"/>
      <family val="1"/>
    </font>
    <font>
      <b/>
      <i/>
      <sz val="10"/>
      <color theme="1"/>
      <name val="Times New Roman"/>
      <family val="1"/>
    </font>
    <font>
      <sz val="13"/>
      <name val="Calibri"/>
      <family val="2"/>
    </font>
    <font>
      <sz val="10"/>
      <name val="Times New Roman"/>
      <family val="1"/>
    </font>
    <font>
      <sz val="10"/>
      <color rgb="FFFF0000"/>
      <name val="Times New Roman"/>
      <family val="1"/>
    </font>
    <font>
      <b/>
      <sz val="10"/>
      <name val="Times New Roman"/>
      <family val="1"/>
    </font>
    <font>
      <b/>
      <i/>
      <sz val="13"/>
      <name val="Times New Roman"/>
      <family val="1"/>
    </font>
    <font>
      <i/>
      <sz val="13"/>
      <name val="Times New Roman"/>
      <family val="1"/>
    </font>
    <font>
      <b/>
      <sz val="13"/>
      <name val="Symbol"/>
      <family val="1"/>
      <charset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0" borderId="0" xfId="0" applyFont="1" applyAlignment="1">
      <alignment horizontal="center" vertical="top"/>
    </xf>
    <xf numFmtId="0" fontId="1" fillId="0" borderId="0" xfId="0" applyFont="1" applyAlignment="1">
      <alignment vertical="top"/>
    </xf>
    <xf numFmtId="0" fontId="3"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right" vertical="top"/>
    </xf>
    <xf numFmtId="0" fontId="2" fillId="0" borderId="0" xfId="0" applyFont="1" applyAlignment="1">
      <alignment horizontal="right" vertical="top"/>
    </xf>
    <xf numFmtId="0" fontId="7"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3" fillId="0" borderId="0" xfId="0" applyFont="1" applyAlignment="1">
      <alignment horizontal="right" vertical="top"/>
    </xf>
    <xf numFmtId="0" fontId="1" fillId="0" borderId="0" xfId="0" applyFont="1" applyAlignment="1">
      <alignment horizontal="left" vertical="top"/>
    </xf>
    <xf numFmtId="0" fontId="1" fillId="0" borderId="0" xfId="0" applyFont="1" applyAlignment="1">
      <alignment horizontal="right" vertical="top"/>
    </xf>
    <xf numFmtId="0" fontId="5" fillId="0" borderId="0" xfId="0" applyFont="1" applyAlignment="1">
      <alignment horizontal="right" vertical="top"/>
    </xf>
    <xf numFmtId="0" fontId="5" fillId="0" borderId="0" xfId="0" applyFont="1" applyAlignment="1">
      <alignment vertical="top"/>
    </xf>
    <xf numFmtId="0" fontId="5" fillId="0" borderId="0" xfId="0" applyFont="1" applyAlignment="1">
      <alignment horizontal="right" vertical="top"/>
    </xf>
    <xf numFmtId="0" fontId="5" fillId="0" borderId="0" xfId="0" applyFont="1" applyAlignment="1">
      <alignment horizontal="right" vertical="top"/>
    </xf>
    <xf numFmtId="0" fontId="1" fillId="0" borderId="0" xfId="0" applyFont="1" applyAlignment="1">
      <alignment horizontal="right" vertical="top"/>
    </xf>
    <xf numFmtId="0" fontId="1"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 fillId="0" borderId="0" xfId="0" applyFont="1" applyAlignment="1">
      <alignment horizontal="center" vertical="center"/>
    </xf>
    <xf numFmtId="0" fontId="7" fillId="0" borderId="0" xfId="0" applyFont="1" applyAlignment="1">
      <alignment horizontal="left" vertical="top"/>
    </xf>
    <xf numFmtId="0" fontId="14" fillId="0" borderId="0" xfId="0" applyFont="1" applyAlignment="1">
      <alignment horizontal="right" vertical="top"/>
    </xf>
    <xf numFmtId="0" fontId="14" fillId="0" borderId="0" xfId="0" applyFont="1" applyAlignment="1">
      <alignment vertical="top"/>
    </xf>
    <xf numFmtId="0" fontId="22" fillId="0" borderId="0" xfId="0" applyFont="1" applyAlignment="1">
      <alignment vertical="top"/>
    </xf>
    <xf numFmtId="0" fontId="23" fillId="0" borderId="0" xfId="0" applyFont="1" applyAlignment="1">
      <alignment vertical="top"/>
    </xf>
    <xf numFmtId="2" fontId="3" fillId="0" borderId="0" xfId="0" applyNumberFormat="1" applyFont="1" applyAlignment="1">
      <alignment horizontal="right" vertical="top"/>
    </xf>
    <xf numFmtId="0" fontId="3" fillId="0" borderId="0" xfId="0" applyFont="1" applyAlignment="1">
      <alignment horizontal="right" vertical="top"/>
    </xf>
    <xf numFmtId="0" fontId="1" fillId="0" borderId="0" xfId="0" applyFont="1" applyAlignment="1">
      <alignment horizontal="left" vertical="top" wrapText="1"/>
    </xf>
    <xf numFmtId="0" fontId="1"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Alignment="1">
      <alignment vertical="top"/>
    </xf>
    <xf numFmtId="0" fontId="3" fillId="0" borderId="0" xfId="0" applyFont="1" applyAlignment="1">
      <alignment vertical="center"/>
    </xf>
    <xf numFmtId="0" fontId="14" fillId="0" borderId="0" xfId="0" applyFont="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top"/>
    </xf>
    <xf numFmtId="0" fontId="22" fillId="0" borderId="0" xfId="0" applyFont="1" applyAlignment="1">
      <alignment horizontal="left" vertical="center" wrapText="1"/>
    </xf>
    <xf numFmtId="0" fontId="3" fillId="0" borderId="0" xfId="0" applyFont="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top"/>
    </xf>
    <xf numFmtId="0" fontId="22"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horizontal="right" vertical="top"/>
    </xf>
    <xf numFmtId="0" fontId="1" fillId="0" borderId="0" xfId="0" applyFont="1" applyAlignment="1">
      <alignment horizontal="center" vertical="top"/>
    </xf>
    <xf numFmtId="0" fontId="3" fillId="0" borderId="0" xfId="0" applyFont="1" applyAlignment="1">
      <alignment horizontal="center" vertical="top"/>
    </xf>
    <xf numFmtId="0" fontId="3" fillId="0" borderId="0" xfId="0" applyFont="1" applyAlignment="1">
      <alignment horizontal="left" vertical="top" wrapText="1"/>
    </xf>
    <xf numFmtId="0" fontId="8"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center" wrapText="1"/>
    </xf>
    <xf numFmtId="0" fontId="3" fillId="0" borderId="0" xfId="0" applyFont="1" applyAlignment="1">
      <alignment horizontal="left" vertical="center"/>
    </xf>
    <xf numFmtId="0" fontId="6" fillId="0" borderId="0" xfId="0" applyFont="1" applyAlignment="1">
      <alignment horizontal="left" vertical="top"/>
    </xf>
    <xf numFmtId="0" fontId="14" fillId="0" borderId="0" xfId="0" applyFont="1" applyAlignment="1">
      <alignment horizontal="left" vertical="center"/>
    </xf>
    <xf numFmtId="0" fontId="1" fillId="0" borderId="1" xfId="0" applyFont="1" applyBorder="1" applyAlignment="1">
      <alignment horizontal="right" vertical="center"/>
    </xf>
    <xf numFmtId="0" fontId="3" fillId="0" borderId="2" xfId="0" applyFont="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center" vertical="center"/>
    </xf>
    <xf numFmtId="2" fontId="3" fillId="0" borderId="4" xfId="0" applyNumberFormat="1" applyFont="1" applyBorder="1" applyAlignment="1">
      <alignment horizontal="center" vertical="center"/>
    </xf>
    <xf numFmtId="0" fontId="1" fillId="0" borderId="5" xfId="0" applyFont="1" applyBorder="1" applyAlignment="1">
      <alignment horizontal="center" vertical="center"/>
    </xf>
    <xf numFmtId="2" fontId="1" fillId="0" borderId="6" xfId="0" applyNumberFormat="1"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right" vertical="center"/>
    </xf>
    <xf numFmtId="2"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right" vertical="center"/>
    </xf>
    <xf numFmtId="2" fontId="1" fillId="0" borderId="12" xfId="0" applyNumberFormat="1" applyFont="1" applyBorder="1" applyAlignment="1">
      <alignment horizontal="center" vertical="center"/>
    </xf>
    <xf numFmtId="0" fontId="1" fillId="0" borderId="7" xfId="0" applyFont="1" applyBorder="1" applyAlignment="1">
      <alignment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8" xfId="0" applyFont="1" applyBorder="1" applyAlignment="1">
      <alignment horizontal="right" vertical="top"/>
    </xf>
    <xf numFmtId="2" fontId="1" fillId="0" borderId="9" xfId="0" applyNumberFormat="1" applyFont="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79943268532164E-2"/>
          <c:y val="5.7130855807286829E-2"/>
          <c:w val="0.89243775404408288"/>
          <c:h val="0.87788898113922642"/>
        </c:manualLayout>
      </c:layout>
      <c:scatterChart>
        <c:scatterStyle val="smoothMarker"/>
        <c:varyColors val="0"/>
        <c:ser>
          <c:idx val="0"/>
          <c:order val="0"/>
          <c:tx>
            <c:v>ĐƯỜNG CONG LÝ THUYẾT</c:v>
          </c:tx>
          <c:spPr>
            <a:ln w="19050" cap="rnd">
              <a:solidFill>
                <a:schemeClr val="accent1"/>
              </a:solidFill>
              <a:round/>
            </a:ln>
            <a:effectLst/>
          </c:spPr>
          <c:marker>
            <c:symbol val="none"/>
          </c:marker>
          <c:xVal>
            <c:numRef>
              <c:f>Sheet1!$A$104:$A$148</c:f>
              <c:numCache>
                <c:formatCode>General</c:formatCod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numCache>
            </c:numRef>
          </c:xVal>
          <c:yVal>
            <c:numRef>
              <c:f>Sheet1!$C$104:$C$148</c:f>
              <c:numCache>
                <c:formatCode>General</c:formatCode>
                <c:ptCount val="45"/>
                <c:pt idx="0">
                  <c:v>0.99117319022890138</c:v>
                </c:pt>
                <c:pt idx="1">
                  <c:v>1.9650119444583611</c:v>
                </c:pt>
                <c:pt idx="2">
                  <c:v>2.9219968166686123</c:v>
                </c:pt>
                <c:pt idx="3">
                  <c:v>3.8626093220794755</c:v>
                </c:pt>
                <c:pt idx="4">
                  <c:v>4.7873303494029198</c:v>
                </c:pt>
                <c:pt idx="5">
                  <c:v>5.6966387699623384</c:v>
                </c:pt>
                <c:pt idx="6">
                  <c:v>6.5910102283363114</c:v>
                </c:pt>
                <c:pt idx="7">
                  <c:v>7.4709160995713395</c:v>
                </c:pt>
                <c:pt idx="8">
                  <c:v>8.3368225985488902</c:v>
                </c:pt>
                <c:pt idx="9">
                  <c:v>9.1891900277462017</c:v>
                </c:pt>
                <c:pt idx="10">
                  <c:v>10.02847215036293</c:v>
                </c:pt>
                <c:pt idx="11">
                  <c:v>10.855115676568373</c:v>
                </c:pt>
                <c:pt idx="12">
                  <c:v>11.669559851432776</c:v>
                </c:pt>
                <c:pt idx="13">
                  <c:v>12.472236133922619</c:v>
                </c:pt>
                <c:pt idx="14">
                  <c:v>13.263567957148473</c:v>
                </c:pt>
                <c:pt idx="15">
                  <c:v>14.043970560843563</c:v>
                </c:pt>
                <c:pt idx="16">
                  <c:v>14.813850887813022</c:v>
                </c:pt>
                <c:pt idx="17">
                  <c:v>15.573607536821585</c:v>
                </c:pt>
                <c:pt idx="18">
                  <c:v>16.323630765076796</c:v>
                </c:pt>
                <c:pt idx="19">
                  <c:v>17.064302534113217</c:v>
                </c:pt>
                <c:pt idx="20">
                  <c:v>17.795996593489292</c:v>
                </c:pt>
                <c:pt idx="21">
                  <c:v>18.519078597271744</c:v>
                </c:pt>
                <c:pt idx="22">
                  <c:v>19.233906248803848</c:v>
                </c:pt>
                <c:pt idx="23">
                  <c:v>19.940829469733782</c:v>
                </c:pt>
                <c:pt idx="24">
                  <c:v>20.640190589720092</c:v>
                </c:pt>
                <c:pt idx="25">
                  <c:v>21.33232455363407</c:v>
                </c:pt>
                <c:pt idx="26">
                  <c:v>22.017559143446075</c:v>
                </c:pt>
                <c:pt idx="27">
                  <c:v>22.696215212316698</c:v>
                </c:pt>
                <c:pt idx="28">
                  <c:v>23.368606928716158</c:v>
                </c:pt>
                <c:pt idx="29">
                  <c:v>24.035042028668958</c:v>
                </c:pt>
                <c:pt idx="30">
                  <c:v>24.695822074467614</c:v>
                </c:pt>
                <c:pt idx="31">
                  <c:v>25.351242718421485</c:v>
                </c:pt>
                <c:pt idx="32">
                  <c:v>26.001593970406283</c:v>
                </c:pt>
                <c:pt idx="33">
                  <c:v>26.647160468158731</c:v>
                </c:pt>
                <c:pt idx="34">
                  <c:v>27.28822174942108</c:v>
                </c:pt>
                <c:pt idx="35">
                  <c:v>27.925052525183123</c:v>
                </c:pt>
                <c:pt idx="36">
                  <c:v>28.55792295339667</c:v>
                </c:pt>
                <c:pt idx="37">
                  <c:v>29.187098912651184</c:v>
                </c:pt>
                <c:pt idx="38">
                  <c:v>29.812842275399682</c:v>
                </c:pt>
                <c:pt idx="39">
                  <c:v>30.435411180413471</c:v>
                </c:pt>
                <c:pt idx="40">
                  <c:v>31.055060304222984</c:v>
                </c:pt>
                <c:pt idx="41">
                  <c:v>31.672041131371813</c:v>
                </c:pt>
                <c:pt idx="42">
                  <c:v>32.286602223371844</c:v>
                </c:pt>
                <c:pt idx="43">
                  <c:v>32.898989486301559</c:v>
                </c:pt>
                <c:pt idx="44">
                  <c:v>33.509446437035663</c:v>
                </c:pt>
              </c:numCache>
            </c:numRef>
          </c:yVal>
          <c:smooth val="1"/>
        </c:ser>
        <c:ser>
          <c:idx val="1"/>
          <c:order val="1"/>
          <c:tx>
            <c:v>ĐƯỜNG CONG THỰC TẾ</c:v>
          </c:tx>
          <c:spPr>
            <a:ln w="19050" cap="rnd">
              <a:solidFill>
                <a:schemeClr val="accent2"/>
              </a:solidFill>
              <a:round/>
            </a:ln>
            <a:effectLst/>
          </c:spPr>
          <c:marker>
            <c:symbol val="none"/>
          </c:marker>
          <c:xVal>
            <c:numRef>
              <c:f>Sheet1!$A$104:$A$148</c:f>
              <c:numCache>
                <c:formatCode>General</c:formatCod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numCache>
            </c:numRef>
          </c:xVal>
          <c:yVal>
            <c:numRef>
              <c:f>Sheet1!$E$104:$E$148</c:f>
              <c:numCache>
                <c:formatCode>General</c:formatCode>
                <c:ptCount val="45"/>
                <c:pt idx="0">
                  <c:v>0.99387076952686182</c:v>
                </c:pt>
                <c:pt idx="1">
                  <c:v>1.9756202855225926</c:v>
                </c:pt>
                <c:pt idx="2">
                  <c:v>2.9454332810762902</c:v>
                </c:pt>
                <c:pt idx="3">
                  <c:v>3.9034680059752382</c:v>
                </c:pt>
                <c:pt idx="4">
                  <c:v>4.849858051009118</c:v>
                </c:pt>
                <c:pt idx="5">
                  <c:v>5.7847139578660292</c:v>
                </c:pt>
                <c:pt idx="6">
                  <c:v>6.7081246425316889</c:v>
                </c:pt>
                <c:pt idx="7">
                  <c:v>7.6201586560248202</c:v>
                </c:pt>
                <c:pt idx="8">
                  <c:v>8.5208653029195354</c:v>
                </c:pt>
                <c:pt idx="9">
                  <c:v>9.4102756352902954</c:v>
                </c:pt>
                <c:pt idx="10">
                  <c:v>10.288403337365345</c:v>
                </c:pt>
                <c:pt idx="11">
                  <c:v>11.155245514207287</c:v>
                </c:pt>
                <c:pt idx="12">
                  <c:v>12.010783396089693</c:v>
                </c:pt>
                <c:pt idx="13">
                  <c:v>12.85498296885234</c:v>
                </c:pt>
                <c:pt idx="14">
                  <c:v>13.687795539351944</c:v>
                </c:pt>
                <c:pt idx="15">
                  <c:v>14.509158244144118</c:v>
                </c:pt>
                <c:pt idx="16">
                  <c:v>15.318994508707707</c:v>
                </c:pt>
                <c:pt idx="17">
                  <c:v>16.117214463829406</c:v>
                </c:pt>
                <c:pt idx="18">
                  <c:v>16.903715325185502</c:v>
                </c:pt>
                <c:pt idx="19">
                  <c:v>17.678381741672418</c:v>
                </c:pt>
                <c:pt idx="20">
                  <c:v>18.441086117633578</c:v>
                </c:pt>
                <c:pt idx="21">
                  <c:v>19.191688913795979</c:v>
                </c:pt>
                <c:pt idx="22">
                  <c:v>19.930038931455037</c:v>
                </c:pt>
                <c:pt idx="23">
                  <c:v>20.655973584222796</c:v>
                </c:pt>
                <c:pt idx="24">
                  <c:v>21.369319161473886</c:v>
                </c:pt>
                <c:pt idx="25">
                  <c:v>22.069891087479263</c:v>
                </c:pt>
                <c:pt idx="26">
                  <c:v>22.757494180104288</c:v>
                </c:pt>
                <c:pt idx="27">
                  <c:v>23.431922912857711</c:v>
                </c:pt>
                <c:pt idx="28">
                  <c:v>24.092961684008561</c:v>
                </c:pt>
                <c:pt idx="29">
                  <c:v>24.740385096431549</c:v>
                </c:pt>
                <c:pt idx="30">
                  <c:v>25.3739582517949</c:v>
                </c:pt>
                <c:pt idx="31">
                  <c:v>25.993437062661904</c:v>
                </c:pt>
                <c:pt idx="32">
                  <c:v>26.598568586034489</c:v>
                </c:pt>
                <c:pt idx="33">
                  <c:v>27.189091381818276</c:v>
                </c:pt>
                <c:pt idx="34">
                  <c:v>27.764735899629535</c:v>
                </c:pt>
                <c:pt idx="35">
                  <c:v>28.3252248972892</c:v>
                </c:pt>
                <c:pt idx="36">
                  <c:v>28.870273894254051</c:v>
                </c:pt>
                <c:pt idx="37">
                  <c:v>29.399591663112759</c:v>
                </c:pt>
                <c:pt idx="38">
                  <c:v>29.912880762121961</c:v>
                </c:pt>
                <c:pt idx="39">
                  <c:v>30.409838111567705</c:v>
                </c:pt>
                <c:pt idx="40">
                  <c:v>30.890155616506974</c:v>
                </c:pt>
                <c:pt idx="41">
                  <c:v>31.353520838166293</c:v>
                </c:pt>
                <c:pt idx="42">
                  <c:v>31.799617715947178</c:v>
                </c:pt>
                <c:pt idx="43">
                  <c:v>32.22812734160491</c:v>
                </c:pt>
                <c:pt idx="44">
                  <c:v>32.638728786728102</c:v>
                </c:pt>
              </c:numCache>
            </c:numRef>
          </c:yVal>
          <c:smooth val="1"/>
        </c:ser>
        <c:dLbls>
          <c:showLegendKey val="0"/>
          <c:showVal val="0"/>
          <c:showCatName val="0"/>
          <c:showSerName val="0"/>
          <c:showPercent val="0"/>
          <c:showBubbleSize val="0"/>
        </c:dLbls>
        <c:axId val="170355568"/>
        <c:axId val="170357488"/>
      </c:scatterChart>
      <c:valAx>
        <c:axId val="17035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7488"/>
        <c:crosses val="autoZero"/>
        <c:crossBetween val="midCat"/>
      </c:valAx>
      <c:valAx>
        <c:axId val="17035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111572</xdr:colOff>
      <xdr:row>8</xdr:row>
      <xdr:rowOff>19050</xdr:rowOff>
    </xdr:from>
    <xdr:to>
      <xdr:col>6</xdr:col>
      <xdr:colOff>462640</xdr:colOff>
      <xdr:row>17</xdr:row>
      <xdr:rowOff>20404</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7179" y="1570264"/>
          <a:ext cx="3535140" cy="1838319"/>
        </a:xfrm>
        <a:prstGeom prst="rect">
          <a:avLst/>
        </a:prstGeom>
      </xdr:spPr>
    </xdr:pic>
    <xdr:clientData/>
  </xdr:twoCellAnchor>
  <xdr:twoCellAnchor editAs="oneCell">
    <xdr:from>
      <xdr:col>1</xdr:col>
      <xdr:colOff>390521</xdr:colOff>
      <xdr:row>20</xdr:row>
      <xdr:rowOff>210913</xdr:rowOff>
    </xdr:from>
    <xdr:to>
      <xdr:col>6</xdr:col>
      <xdr:colOff>302496</xdr:colOff>
      <xdr:row>26</xdr:row>
      <xdr:rowOff>12699</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2046" y="7449913"/>
          <a:ext cx="3093325" cy="1287686"/>
        </a:xfrm>
        <a:prstGeom prst="rect">
          <a:avLst/>
        </a:prstGeom>
      </xdr:spPr>
    </xdr:pic>
    <xdr:clientData/>
  </xdr:twoCellAnchor>
  <xdr:twoCellAnchor editAs="oneCell">
    <xdr:from>
      <xdr:col>2</xdr:col>
      <xdr:colOff>104775</xdr:colOff>
      <xdr:row>36</xdr:row>
      <xdr:rowOff>35199</xdr:rowOff>
    </xdr:from>
    <xdr:to>
      <xdr:col>6</xdr:col>
      <xdr:colOff>95249</xdr:colOff>
      <xdr:row>47</xdr:row>
      <xdr:rowOff>42626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4475" y="19437624"/>
          <a:ext cx="2533649" cy="1893377"/>
        </a:xfrm>
        <a:prstGeom prst="rect">
          <a:avLst/>
        </a:prstGeom>
      </xdr:spPr>
    </xdr:pic>
    <xdr:clientData/>
  </xdr:twoCellAnchor>
  <xdr:twoCellAnchor>
    <xdr:from>
      <xdr:col>0</xdr:col>
      <xdr:colOff>364187</xdr:colOff>
      <xdr:row>150</xdr:row>
      <xdr:rowOff>51543</xdr:rowOff>
    </xdr:from>
    <xdr:to>
      <xdr:col>7</xdr:col>
      <xdr:colOff>369791</xdr:colOff>
      <xdr:row>166</xdr:row>
      <xdr:rowOff>201701</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abSelected="1" view="pageBreakPreview" zoomScaleNormal="100" zoomScaleSheetLayoutView="100" workbookViewId="0">
      <selection activeCell="G102" sqref="G102:G103"/>
    </sheetView>
  </sheetViews>
  <sheetFormatPr defaultRowHeight="16.5" x14ac:dyDescent="0.25"/>
  <cols>
    <col min="1" max="1" width="11.5703125" style="2" customWidth="1"/>
    <col min="2" max="2" width="9.5703125" style="2" customWidth="1"/>
    <col min="3" max="3" width="10.42578125" style="2" customWidth="1"/>
    <col min="4" max="4" width="8.85546875" style="1" customWidth="1"/>
    <col min="5" max="5" width="8.28515625" style="1" customWidth="1"/>
    <col min="6" max="7" width="10.5703125" style="2" customWidth="1"/>
    <col min="8" max="8" width="12.42578125" style="2" customWidth="1"/>
    <col min="9" max="9" width="9.140625" style="2"/>
    <col min="10" max="10" width="11" style="2" bestFit="1" customWidth="1"/>
    <col min="11" max="15" width="9.140625" style="2"/>
    <col min="16" max="16" width="9.140625" style="2" customWidth="1"/>
    <col min="17" max="16384" width="9.140625" style="2"/>
  </cols>
  <sheetData>
    <row r="1" spans="1:12" ht="17.25" x14ac:dyDescent="0.25">
      <c r="A1" s="42" t="s">
        <v>34</v>
      </c>
      <c r="B1" s="54"/>
      <c r="C1" s="54"/>
      <c r="D1" s="54"/>
      <c r="E1" s="54"/>
      <c r="F1" s="54"/>
      <c r="G1" s="54"/>
      <c r="H1" s="54"/>
      <c r="I1" s="8"/>
    </row>
    <row r="2" spans="1:12" ht="17.25" x14ac:dyDescent="0.25">
      <c r="A2" s="42" t="s">
        <v>35</v>
      </c>
      <c r="B2" s="42"/>
      <c r="C2" s="42"/>
      <c r="D2" s="42"/>
      <c r="E2" s="42"/>
      <c r="F2" s="42"/>
      <c r="G2" s="42"/>
      <c r="H2" s="42"/>
      <c r="I2" s="8"/>
    </row>
    <row r="3" spans="1:12" ht="17.25" x14ac:dyDescent="0.25">
      <c r="A3" s="20"/>
      <c r="B3" s="23"/>
      <c r="C3" s="23"/>
      <c r="D3" s="23"/>
      <c r="E3" s="23"/>
      <c r="F3" s="23"/>
      <c r="G3" s="23"/>
      <c r="H3" s="23"/>
      <c r="I3" s="8"/>
    </row>
    <row r="4" spans="1:12" ht="17.25" x14ac:dyDescent="0.25">
      <c r="A4" s="20"/>
      <c r="B4" s="23"/>
      <c r="C4" s="23"/>
      <c r="D4" s="23"/>
      <c r="E4" s="23"/>
      <c r="F4" s="23"/>
      <c r="G4" s="23"/>
      <c r="H4" s="23"/>
      <c r="I4" s="8"/>
    </row>
    <row r="5" spans="1:12" ht="17.25" x14ac:dyDescent="0.25">
      <c r="A5" s="20"/>
      <c r="B5" s="23"/>
      <c r="C5" s="23"/>
      <c r="D5" s="23"/>
      <c r="E5" s="23"/>
      <c r="F5" s="23"/>
      <c r="G5" s="23"/>
      <c r="H5" s="23"/>
      <c r="I5" s="8"/>
    </row>
    <row r="6" spans="1:12" ht="17.25" x14ac:dyDescent="0.25">
      <c r="A6" s="20"/>
      <c r="B6" s="23"/>
      <c r="C6" s="23"/>
      <c r="D6" s="23"/>
      <c r="E6" s="23"/>
      <c r="F6" s="23"/>
      <c r="G6" s="23"/>
      <c r="H6" s="23"/>
      <c r="I6" s="8"/>
    </row>
    <row r="7" spans="1:12" x14ac:dyDescent="0.25">
      <c r="A7" s="3" t="s">
        <v>36</v>
      </c>
      <c r="B7" s="4"/>
      <c r="C7" s="4"/>
      <c r="D7" s="4"/>
      <c r="E7" s="4"/>
      <c r="F7" s="4"/>
      <c r="G7" s="4"/>
      <c r="H7" s="4"/>
      <c r="I7" s="4"/>
    </row>
    <row r="8" spans="1:12" ht="52.5" customHeight="1" x14ac:dyDescent="0.25">
      <c r="A8" s="48" t="s">
        <v>8</v>
      </c>
      <c r="B8" s="48"/>
      <c r="C8" s="48"/>
      <c r="D8" s="48"/>
      <c r="E8" s="48"/>
      <c r="F8" s="48"/>
      <c r="G8" s="48"/>
      <c r="H8" s="48"/>
      <c r="I8" s="5"/>
      <c r="J8" s="4"/>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row r="11" spans="1:12" x14ac:dyDescent="0.25">
      <c r="A11" s="4"/>
      <c r="B11" s="4"/>
      <c r="C11" s="4"/>
      <c r="D11" s="4"/>
      <c r="E11" s="4"/>
      <c r="F11" s="4"/>
      <c r="G11" s="4"/>
      <c r="H11" s="4"/>
      <c r="I11" s="4"/>
      <c r="J11" s="4"/>
      <c r="K11" s="4"/>
      <c r="L11" s="4"/>
    </row>
    <row r="12" spans="1:12" x14ac:dyDescent="0.25">
      <c r="A12" s="4"/>
      <c r="B12" s="4"/>
      <c r="C12" s="4"/>
      <c r="D12" s="4"/>
      <c r="E12" s="4"/>
      <c r="F12" s="4"/>
      <c r="G12" s="4"/>
      <c r="H12" s="4"/>
      <c r="I12" s="4"/>
      <c r="J12" s="4"/>
      <c r="K12" s="4"/>
      <c r="L12" s="4"/>
    </row>
    <row r="13" spans="1:12" x14ac:dyDescent="0.25">
      <c r="A13" s="4"/>
      <c r="B13" s="4"/>
      <c r="C13" s="4"/>
      <c r="D13" s="4"/>
      <c r="E13" s="4"/>
      <c r="F13" s="4"/>
      <c r="G13" s="4"/>
      <c r="H13" s="4"/>
      <c r="I13" s="4"/>
      <c r="J13" s="4"/>
      <c r="K13" s="4"/>
      <c r="L13" s="4"/>
    </row>
    <row r="14" spans="1:12" x14ac:dyDescent="0.25">
      <c r="A14" s="4"/>
      <c r="B14" s="4"/>
      <c r="C14" s="4"/>
      <c r="D14" s="4"/>
      <c r="E14" s="4"/>
      <c r="F14" s="4"/>
      <c r="G14" s="4"/>
      <c r="H14" s="4"/>
      <c r="I14" s="4"/>
      <c r="J14" s="4"/>
      <c r="K14" s="4"/>
      <c r="L14" s="4"/>
    </row>
    <row r="15" spans="1:12" x14ac:dyDescent="0.25">
      <c r="A15" s="4"/>
      <c r="B15" s="4"/>
      <c r="C15" s="4"/>
      <c r="D15" s="4"/>
      <c r="E15" s="4"/>
      <c r="F15" s="4"/>
      <c r="G15" s="4"/>
      <c r="H15" s="4"/>
      <c r="I15" s="4"/>
      <c r="J15" s="4"/>
      <c r="K15" s="4"/>
      <c r="L15" s="4"/>
    </row>
    <row r="16" spans="1:12"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50" t="s">
        <v>6</v>
      </c>
      <c r="B18" s="50"/>
      <c r="C18" s="50"/>
      <c r="D18" s="50"/>
      <c r="E18" s="50"/>
      <c r="F18" s="50"/>
      <c r="G18" s="50"/>
      <c r="H18" s="50"/>
      <c r="I18" s="4"/>
      <c r="J18" s="4"/>
      <c r="K18" s="4"/>
      <c r="L18" s="4"/>
    </row>
    <row r="19" spans="1:12" ht="81.75" customHeight="1" x14ac:dyDescent="0.25">
      <c r="A19" s="48" t="s">
        <v>9</v>
      </c>
      <c r="B19" s="40"/>
      <c r="C19" s="40"/>
      <c r="D19" s="40"/>
      <c r="E19" s="40"/>
      <c r="F19" s="40"/>
      <c r="G19" s="40"/>
      <c r="H19" s="40"/>
      <c r="I19" s="9"/>
      <c r="J19" s="9"/>
      <c r="K19" s="9"/>
      <c r="L19" s="9"/>
    </row>
    <row r="20" spans="1:12" ht="150.75" customHeight="1" x14ac:dyDescent="0.25">
      <c r="A20" s="48" t="s">
        <v>19</v>
      </c>
      <c r="B20" s="40"/>
      <c r="C20" s="40"/>
      <c r="D20" s="40"/>
      <c r="E20" s="40"/>
      <c r="F20" s="40"/>
      <c r="G20" s="40"/>
      <c r="H20" s="40"/>
      <c r="I20" s="9"/>
      <c r="J20" s="9"/>
      <c r="K20" s="9"/>
      <c r="L20" s="9"/>
    </row>
    <row r="21" spans="1:12" ht="19.5" customHeight="1" x14ac:dyDescent="0.25">
      <c r="A21" s="52" t="s">
        <v>77</v>
      </c>
      <c r="B21" s="48"/>
      <c r="C21" s="48"/>
      <c r="D21" s="48"/>
      <c r="E21" s="48"/>
      <c r="F21" s="48"/>
      <c r="G21" s="48"/>
      <c r="H21" s="48"/>
      <c r="I21" s="31"/>
      <c r="J21" s="31"/>
      <c r="K21" s="31"/>
      <c r="L21" s="31"/>
    </row>
    <row r="22" spans="1:12" ht="19.5" customHeight="1" x14ac:dyDescent="0.25">
      <c r="A22" s="33"/>
      <c r="B22" s="30"/>
      <c r="C22" s="30"/>
      <c r="D22" s="30"/>
      <c r="E22" s="30"/>
      <c r="F22" s="30"/>
      <c r="G22" s="30"/>
      <c r="H22" s="30"/>
      <c r="I22" s="31"/>
      <c r="J22" s="31"/>
      <c r="K22" s="31"/>
      <c r="L22" s="31"/>
    </row>
    <row r="23" spans="1:12" ht="19.5" customHeight="1" x14ac:dyDescent="0.25">
      <c r="A23" s="33"/>
      <c r="B23" s="30"/>
      <c r="C23" s="30"/>
      <c r="D23" s="30"/>
      <c r="E23" s="30"/>
      <c r="F23" s="30"/>
      <c r="G23" s="30"/>
      <c r="H23" s="30"/>
      <c r="I23" s="31"/>
      <c r="J23" s="31"/>
      <c r="K23" s="31"/>
      <c r="L23" s="31"/>
    </row>
    <row r="24" spans="1:12" ht="19.5" customHeight="1" x14ac:dyDescent="0.25">
      <c r="A24" s="33"/>
      <c r="B24" s="30"/>
      <c r="C24" s="30"/>
      <c r="D24" s="30"/>
      <c r="E24" s="30"/>
      <c r="F24" s="30"/>
      <c r="G24" s="30"/>
      <c r="H24" s="30"/>
      <c r="I24" s="31"/>
      <c r="J24" s="31"/>
      <c r="K24" s="31"/>
      <c r="L24" s="31"/>
    </row>
    <row r="25" spans="1:12" ht="19.5" customHeight="1" x14ac:dyDescent="0.25">
      <c r="A25" s="33"/>
      <c r="B25" s="30"/>
      <c r="C25" s="30"/>
      <c r="D25" s="30"/>
      <c r="E25" s="30"/>
      <c r="F25" s="30"/>
      <c r="G25" s="30"/>
      <c r="H25" s="30"/>
      <c r="I25" s="31"/>
      <c r="J25" s="31"/>
      <c r="K25" s="31"/>
      <c r="L25" s="31"/>
    </row>
    <row r="26" spans="1:12" ht="19.5" customHeight="1" x14ac:dyDescent="0.25">
      <c r="A26" s="33"/>
      <c r="B26" s="30"/>
      <c r="C26" s="30"/>
      <c r="D26" s="30"/>
      <c r="E26" s="30"/>
      <c r="F26" s="30"/>
      <c r="G26" s="30"/>
      <c r="H26" s="30"/>
      <c r="I26" s="31"/>
      <c r="J26" s="31"/>
      <c r="K26" s="31"/>
      <c r="L26" s="31"/>
    </row>
    <row r="27" spans="1:12" ht="19.5" customHeight="1" x14ac:dyDescent="0.25">
      <c r="A27" s="50" t="s">
        <v>7</v>
      </c>
      <c r="B27" s="50"/>
      <c r="C27" s="50"/>
      <c r="D27" s="50"/>
      <c r="E27" s="50"/>
      <c r="F27" s="50"/>
      <c r="G27" s="50"/>
      <c r="H27" s="50"/>
      <c r="I27" s="31"/>
      <c r="J27" s="31"/>
      <c r="K27" s="31"/>
      <c r="L27" s="31"/>
    </row>
    <row r="28" spans="1:12" ht="82.5" customHeight="1" x14ac:dyDescent="0.25">
      <c r="A28" s="48" t="s">
        <v>37</v>
      </c>
      <c r="B28" s="48"/>
      <c r="C28" s="48"/>
      <c r="D28" s="48"/>
      <c r="E28" s="48"/>
      <c r="F28" s="48"/>
      <c r="G28" s="48"/>
      <c r="H28" s="48"/>
      <c r="I28" s="9"/>
      <c r="J28" s="9"/>
      <c r="K28" s="9"/>
      <c r="L28" s="9"/>
    </row>
    <row r="29" spans="1:12" x14ac:dyDescent="0.25">
      <c r="A29" s="40" t="s">
        <v>38</v>
      </c>
      <c r="B29" s="42"/>
      <c r="C29" s="42"/>
      <c r="D29" s="42"/>
      <c r="E29" s="42"/>
      <c r="F29" s="42"/>
      <c r="G29" s="42"/>
      <c r="H29" s="42"/>
    </row>
    <row r="30" spans="1:12" ht="68.25" customHeight="1" x14ac:dyDescent="0.25">
      <c r="A30" s="48" t="s">
        <v>39</v>
      </c>
      <c r="B30" s="40"/>
      <c r="C30" s="40"/>
      <c r="D30" s="40"/>
      <c r="E30" s="40"/>
      <c r="F30" s="40"/>
      <c r="G30" s="40"/>
      <c r="H30" s="40"/>
    </row>
    <row r="31" spans="1:12" ht="82.5" customHeight="1" x14ac:dyDescent="0.25">
      <c r="A31" s="48" t="s">
        <v>10</v>
      </c>
      <c r="B31" s="48"/>
      <c r="C31" s="48"/>
      <c r="D31" s="48"/>
      <c r="E31" s="48"/>
      <c r="F31" s="48"/>
      <c r="G31" s="48"/>
      <c r="H31" s="48"/>
    </row>
    <row r="32" spans="1:12" ht="69.75" customHeight="1" x14ac:dyDescent="0.25">
      <c r="A32" s="48" t="s">
        <v>11</v>
      </c>
      <c r="B32" s="48"/>
      <c r="C32" s="48"/>
      <c r="D32" s="48"/>
      <c r="E32" s="48"/>
      <c r="F32" s="48"/>
      <c r="G32" s="48"/>
      <c r="H32" s="48"/>
    </row>
    <row r="33" spans="1:15" x14ac:dyDescent="0.25">
      <c r="A33" s="42" t="s">
        <v>3</v>
      </c>
      <c r="B33" s="42"/>
      <c r="C33" s="42"/>
      <c r="D33" s="42"/>
      <c r="E33" s="42"/>
      <c r="F33" s="42"/>
      <c r="G33" s="42"/>
      <c r="H33" s="42"/>
      <c r="I33" s="6"/>
      <c r="J33" s="6"/>
      <c r="K33" s="9"/>
      <c r="L33" s="6"/>
      <c r="M33" s="6"/>
      <c r="N33" s="6"/>
      <c r="O33" s="6"/>
    </row>
    <row r="34" spans="1:15" x14ac:dyDescent="0.25">
      <c r="A34" s="42" t="s">
        <v>12</v>
      </c>
      <c r="B34" s="42"/>
      <c r="C34" s="42"/>
      <c r="D34" s="42"/>
      <c r="E34" s="42"/>
      <c r="F34" s="42"/>
      <c r="G34" s="42"/>
      <c r="H34" s="42"/>
      <c r="I34" s="6"/>
      <c r="J34" s="6"/>
      <c r="K34" s="9"/>
      <c r="L34" s="6"/>
      <c r="M34" s="6"/>
      <c r="N34" s="6"/>
      <c r="O34" s="6"/>
    </row>
    <row r="35" spans="1:15" x14ac:dyDescent="0.25">
      <c r="A35" s="42" t="s">
        <v>20</v>
      </c>
      <c r="B35" s="42"/>
      <c r="C35" s="42"/>
      <c r="D35" s="42"/>
      <c r="E35" s="42"/>
      <c r="F35" s="42"/>
      <c r="G35" s="42"/>
      <c r="H35" s="42"/>
      <c r="I35" s="6"/>
      <c r="J35" s="6"/>
      <c r="K35" s="9"/>
      <c r="L35" s="6"/>
      <c r="M35" s="6"/>
      <c r="N35" s="6"/>
      <c r="O35" s="6"/>
    </row>
    <row r="36" spans="1:15" ht="68.25" customHeight="1" x14ac:dyDescent="0.25">
      <c r="A36" s="52" t="s">
        <v>48</v>
      </c>
      <c r="B36" s="42"/>
      <c r="C36" s="42"/>
      <c r="D36" s="42"/>
      <c r="E36" s="42"/>
      <c r="F36" s="42"/>
      <c r="G36" s="42"/>
      <c r="H36" s="42"/>
    </row>
    <row r="37" spans="1:15" ht="13.5" customHeight="1" x14ac:dyDescent="0.25">
      <c r="A37" s="21"/>
      <c r="B37" s="20"/>
      <c r="C37" s="20"/>
      <c r="D37" s="20"/>
      <c r="E37" s="20"/>
      <c r="F37" s="20"/>
      <c r="G37" s="20"/>
      <c r="H37" s="20"/>
    </row>
    <row r="38" spans="1:15" ht="13.5" customHeight="1" x14ac:dyDescent="0.25">
      <c r="A38" s="21"/>
      <c r="B38" s="20"/>
      <c r="C38" s="20"/>
      <c r="D38" s="20"/>
      <c r="E38" s="20"/>
      <c r="F38" s="20"/>
      <c r="G38" s="20"/>
      <c r="H38" s="20"/>
    </row>
    <row r="39" spans="1:15" ht="13.5" customHeight="1" x14ac:dyDescent="0.25">
      <c r="A39" s="21"/>
      <c r="B39" s="20"/>
      <c r="C39" s="20"/>
      <c r="D39" s="20"/>
      <c r="E39" s="20"/>
      <c r="F39" s="20"/>
      <c r="G39" s="20"/>
      <c r="H39" s="20"/>
    </row>
    <row r="40" spans="1:15" ht="13.5" customHeight="1" x14ac:dyDescent="0.25">
      <c r="A40" s="21"/>
      <c r="B40" s="20"/>
      <c r="C40" s="20"/>
      <c r="D40" s="20"/>
      <c r="E40" s="20"/>
      <c r="F40" s="20"/>
      <c r="G40" s="20"/>
      <c r="H40" s="20"/>
    </row>
    <row r="41" spans="1:15" ht="13.5" customHeight="1" x14ac:dyDescent="0.25">
      <c r="A41" s="21"/>
      <c r="B41" s="20"/>
      <c r="C41" s="20"/>
      <c r="D41" s="20"/>
      <c r="E41" s="20"/>
      <c r="F41" s="20"/>
      <c r="G41" s="20"/>
      <c r="H41" s="20"/>
    </row>
    <row r="42" spans="1:15" ht="13.5" customHeight="1" x14ac:dyDescent="0.25">
      <c r="A42" s="21"/>
      <c r="B42" s="20"/>
      <c r="C42" s="20"/>
      <c r="D42" s="20"/>
      <c r="E42" s="20"/>
      <c r="F42" s="20"/>
      <c r="G42" s="20"/>
      <c r="H42" s="20"/>
    </row>
    <row r="43" spans="1:15" ht="13.5" customHeight="1" x14ac:dyDescent="0.25">
      <c r="A43" s="21"/>
      <c r="B43" s="20"/>
      <c r="C43" s="20"/>
      <c r="D43" s="20"/>
      <c r="E43" s="20"/>
      <c r="F43" s="20"/>
      <c r="G43" s="20"/>
      <c r="H43" s="20"/>
    </row>
    <row r="44" spans="1:15" ht="13.5" customHeight="1" x14ac:dyDescent="0.25">
      <c r="A44" s="21"/>
      <c r="B44" s="20"/>
      <c r="C44" s="20"/>
      <c r="D44" s="20"/>
      <c r="E44" s="20"/>
      <c r="F44" s="20"/>
      <c r="G44" s="20"/>
      <c r="H44" s="20"/>
    </row>
    <row r="45" spans="1:15" ht="13.5" customHeight="1" x14ac:dyDescent="0.25">
      <c r="A45" s="21"/>
      <c r="B45" s="20"/>
      <c r="C45" s="20"/>
      <c r="D45" s="20"/>
      <c r="E45" s="20"/>
      <c r="F45" s="20"/>
      <c r="G45" s="20"/>
      <c r="H45" s="20"/>
    </row>
    <row r="46" spans="1:15" ht="13.5" customHeight="1" x14ac:dyDescent="0.25">
      <c r="A46" s="21"/>
      <c r="B46" s="20"/>
      <c r="C46" s="20"/>
      <c r="D46" s="20"/>
      <c r="E46" s="20"/>
      <c r="F46" s="20"/>
      <c r="G46" s="20"/>
      <c r="H46" s="20"/>
    </row>
    <row r="47" spans="1:15" ht="13.5" customHeight="1" x14ac:dyDescent="0.25">
      <c r="A47" s="21"/>
      <c r="B47" s="20"/>
      <c r="C47" s="20"/>
      <c r="D47" s="20"/>
      <c r="E47" s="20"/>
      <c r="F47" s="20"/>
      <c r="G47" s="20"/>
      <c r="H47" s="20"/>
    </row>
    <row r="48" spans="1:15" x14ac:dyDescent="0.25">
      <c r="A48" s="50" t="s">
        <v>21</v>
      </c>
      <c r="B48" s="51"/>
      <c r="C48" s="51"/>
      <c r="D48" s="51"/>
      <c r="E48" s="51"/>
      <c r="F48" s="51"/>
      <c r="G48" s="51"/>
      <c r="H48" s="51"/>
      <c r="I48" s="6"/>
      <c r="J48" s="6"/>
      <c r="K48" s="9"/>
      <c r="L48" s="6"/>
      <c r="M48" s="6"/>
      <c r="N48" s="6"/>
      <c r="O48" s="6"/>
    </row>
    <row r="49" spans="1:14" ht="84" customHeight="1" x14ac:dyDescent="0.25">
      <c r="A49" s="48" t="s">
        <v>49</v>
      </c>
      <c r="B49" s="42"/>
      <c r="C49" s="42"/>
      <c r="D49" s="42"/>
      <c r="E49" s="42"/>
      <c r="F49" s="42"/>
      <c r="G49" s="42"/>
      <c r="H49" s="42"/>
    </row>
    <row r="50" spans="1:14" ht="86.25" customHeight="1" x14ac:dyDescent="0.25">
      <c r="A50" s="52" t="s">
        <v>13</v>
      </c>
      <c r="B50" s="52"/>
      <c r="C50" s="52"/>
      <c r="D50" s="52"/>
      <c r="E50" s="52"/>
      <c r="F50" s="52"/>
      <c r="G50" s="52"/>
      <c r="H50" s="52"/>
    </row>
    <row r="51" spans="1:14" ht="19.5" customHeight="1" x14ac:dyDescent="0.25">
      <c r="A51" s="52" t="s">
        <v>14</v>
      </c>
      <c r="B51" s="52"/>
      <c r="C51" s="52"/>
      <c r="D51" s="52"/>
      <c r="E51" s="52"/>
      <c r="F51" s="52"/>
      <c r="G51" s="52"/>
      <c r="H51" s="52"/>
    </row>
    <row r="52" spans="1:14" x14ac:dyDescent="0.25">
      <c r="A52" s="49" t="s">
        <v>15</v>
      </c>
      <c r="B52" s="49"/>
      <c r="C52" s="49"/>
      <c r="D52" s="49"/>
      <c r="E52" s="49"/>
      <c r="F52" s="49"/>
      <c r="G52" s="11">
        <v>1360</v>
      </c>
      <c r="H52" s="2" t="s">
        <v>5</v>
      </c>
    </row>
    <row r="53" spans="1:14" x14ac:dyDescent="0.25">
      <c r="A53" s="49" t="s">
        <v>16</v>
      </c>
      <c r="B53" s="49"/>
      <c r="C53" s="49"/>
      <c r="D53" s="49"/>
      <c r="E53" s="49"/>
      <c r="F53" s="49"/>
      <c r="G53" s="11">
        <v>694</v>
      </c>
      <c r="H53" s="2" t="s">
        <v>5</v>
      </c>
    </row>
    <row r="54" spans="1:14" x14ac:dyDescent="0.25">
      <c r="A54" s="49" t="s">
        <v>22</v>
      </c>
      <c r="B54" s="49"/>
      <c r="C54" s="49"/>
      <c r="D54" s="49"/>
      <c r="E54" s="49"/>
      <c r="F54" s="49"/>
      <c r="G54" s="11">
        <f>($G$52)/($G$53)</f>
        <v>1.9596541786743515</v>
      </c>
    </row>
    <row r="55" spans="1:14" x14ac:dyDescent="0.25">
      <c r="A55" s="42" t="s">
        <v>17</v>
      </c>
      <c r="B55" s="40"/>
      <c r="C55" s="40"/>
      <c r="D55" s="40"/>
      <c r="E55" s="40"/>
      <c r="F55" s="40"/>
      <c r="G55" s="40"/>
      <c r="H55" s="40"/>
    </row>
    <row r="56" spans="1:14" ht="17.25" x14ac:dyDescent="0.25">
      <c r="A56" s="40" t="s">
        <v>23</v>
      </c>
      <c r="B56" s="40"/>
      <c r="C56" s="40"/>
      <c r="D56" s="40"/>
      <c r="E56" s="40"/>
      <c r="F56" s="40"/>
      <c r="G56" s="40"/>
      <c r="H56" s="9"/>
    </row>
    <row r="57" spans="1:14" x14ac:dyDescent="0.25">
      <c r="A57" s="49" t="s">
        <v>18</v>
      </c>
      <c r="B57" s="49"/>
      <c r="C57" s="49"/>
      <c r="D57" s="49"/>
      <c r="E57" s="49"/>
      <c r="F57" s="49"/>
      <c r="G57" s="11">
        <v>0.8</v>
      </c>
      <c r="H57" s="6"/>
      <c r="I57" s="6"/>
      <c r="J57" s="6"/>
      <c r="K57" s="6"/>
      <c r="L57" s="6"/>
      <c r="M57" s="6"/>
      <c r="N57" s="6"/>
    </row>
    <row r="58" spans="1:14" x14ac:dyDescent="0.25">
      <c r="A58" s="40" t="s">
        <v>56</v>
      </c>
      <c r="B58" s="40"/>
      <c r="C58" s="40"/>
      <c r="D58" s="40"/>
      <c r="E58" s="40"/>
      <c r="F58" s="40"/>
      <c r="G58" s="40"/>
      <c r="H58" s="40"/>
    </row>
    <row r="59" spans="1:14" x14ac:dyDescent="0.25">
      <c r="A59" s="40" t="s">
        <v>52</v>
      </c>
      <c r="B59" s="40"/>
      <c r="C59" s="40"/>
      <c r="D59" s="40"/>
      <c r="E59" s="40"/>
      <c r="F59" s="40"/>
      <c r="G59" s="34">
        <f>ATAN(G53/(2*G57*G52))</f>
        <v>0.30873550422511659</v>
      </c>
      <c r="H59" s="34" t="s">
        <v>1</v>
      </c>
      <c r="I59" s="4"/>
      <c r="J59" s="6"/>
      <c r="K59" s="6"/>
      <c r="L59" s="6"/>
    </row>
    <row r="60" spans="1:14" x14ac:dyDescent="0.25">
      <c r="A60" s="40" t="s">
        <v>53</v>
      </c>
      <c r="B60" s="40"/>
      <c r="C60" s="40"/>
      <c r="D60" s="40"/>
      <c r="E60" s="40"/>
      <c r="F60" s="40"/>
      <c r="G60" s="34">
        <f>DEGREES(G59)</f>
        <v>17.689241377942576</v>
      </c>
      <c r="H60" s="34" t="s">
        <v>0</v>
      </c>
      <c r="I60" s="4"/>
      <c r="J60" s="6"/>
      <c r="K60" s="6"/>
      <c r="L60" s="6"/>
    </row>
    <row r="61" spans="1:14" x14ac:dyDescent="0.25">
      <c r="A61" s="42" t="s">
        <v>24</v>
      </c>
      <c r="B61" s="42"/>
      <c r="C61" s="42"/>
      <c r="D61" s="42"/>
      <c r="E61" s="42"/>
      <c r="F61" s="42"/>
      <c r="G61" s="42"/>
      <c r="H61" s="42"/>
      <c r="I61" s="9"/>
      <c r="J61" s="6"/>
      <c r="K61" s="6"/>
      <c r="L61" s="6"/>
    </row>
    <row r="62" spans="1:14" ht="17.25" x14ac:dyDescent="0.25">
      <c r="A62" s="39" t="s">
        <v>82</v>
      </c>
      <c r="B62" s="39"/>
      <c r="C62" s="39"/>
      <c r="D62" s="39"/>
      <c r="E62" s="39"/>
      <c r="F62" s="39"/>
      <c r="G62" s="29">
        <v>0.16</v>
      </c>
      <c r="H62" s="6"/>
      <c r="I62" s="6"/>
      <c r="J62" s="6"/>
      <c r="K62" s="6"/>
      <c r="L62" s="6"/>
      <c r="M62" s="6"/>
    </row>
    <row r="63" spans="1:14" ht="17.25" x14ac:dyDescent="0.25">
      <c r="A63" s="40" t="s">
        <v>54</v>
      </c>
      <c r="B63" s="40"/>
      <c r="C63" s="40"/>
      <c r="D63" s="40"/>
      <c r="E63" s="40"/>
      <c r="F63" s="40"/>
      <c r="G63" s="34">
        <f>G62*G53</f>
        <v>111.04</v>
      </c>
      <c r="H63" s="2" t="s">
        <v>5</v>
      </c>
      <c r="I63" s="6"/>
      <c r="J63" s="6"/>
      <c r="K63" s="6"/>
      <c r="L63" s="6"/>
      <c r="M63" s="6"/>
    </row>
    <row r="64" spans="1:14" ht="17.25" x14ac:dyDescent="0.25">
      <c r="A64" s="40" t="s">
        <v>55</v>
      </c>
      <c r="B64" s="40"/>
      <c r="C64" s="40"/>
      <c r="D64" s="40"/>
      <c r="E64" s="40"/>
      <c r="F64" s="40"/>
      <c r="G64" s="34">
        <f>G53+2*G63*SIN((G59)*PI()/180)</f>
        <v>695.19666142191124</v>
      </c>
      <c r="H64" s="2" t="s">
        <v>5</v>
      </c>
    </row>
    <row r="65" spans="1:18" x14ac:dyDescent="0.25">
      <c r="A65" s="44" t="s">
        <v>4</v>
      </c>
      <c r="B65" s="44"/>
      <c r="C65" s="44"/>
      <c r="D65" s="44"/>
      <c r="E65" s="44"/>
      <c r="F65" s="44"/>
      <c r="G65" s="44"/>
      <c r="H65" s="44"/>
      <c r="I65" s="4"/>
      <c r="J65" s="6"/>
      <c r="K65" s="6"/>
      <c r="L65" s="6"/>
    </row>
    <row r="66" spans="1:18" x14ac:dyDescent="0.25">
      <c r="A66" s="44" t="s">
        <v>25</v>
      </c>
      <c r="B66" s="53"/>
      <c r="C66" s="53"/>
      <c r="D66" s="53"/>
      <c r="E66" s="53"/>
      <c r="F66" s="53"/>
      <c r="G66" s="53"/>
      <c r="H66" s="53"/>
      <c r="I66" s="9"/>
      <c r="J66" s="6"/>
      <c r="K66" s="6"/>
      <c r="L66" s="6"/>
    </row>
    <row r="67" spans="1:18" x14ac:dyDescent="0.25">
      <c r="A67" s="44" t="s">
        <v>26</v>
      </c>
      <c r="B67" s="44"/>
      <c r="C67" s="44"/>
      <c r="D67" s="44"/>
      <c r="E67" s="44"/>
      <c r="F67" s="44"/>
      <c r="G67" s="44"/>
      <c r="H67" s="44"/>
      <c r="I67" s="9"/>
      <c r="J67" s="6"/>
      <c r="K67" s="6"/>
      <c r="L67" s="6"/>
    </row>
    <row r="68" spans="1:18" ht="52.5" customHeight="1" x14ac:dyDescent="0.25">
      <c r="A68" s="48" t="s">
        <v>72</v>
      </c>
      <c r="B68" s="40"/>
      <c r="C68" s="40"/>
      <c r="D68" s="40"/>
      <c r="E68" s="40"/>
      <c r="F68" s="40"/>
      <c r="G68" s="40"/>
      <c r="H68" s="40"/>
    </row>
    <row r="69" spans="1:18" ht="16.5" customHeight="1" x14ac:dyDescent="0.25">
      <c r="A69" s="55" t="s">
        <v>73</v>
      </c>
      <c r="B69" s="55"/>
      <c r="C69" s="55"/>
      <c r="D69" s="55"/>
      <c r="E69" s="55"/>
      <c r="F69" s="55"/>
      <c r="G69" s="32">
        <v>1</v>
      </c>
      <c r="H69" s="31" t="s">
        <v>74</v>
      </c>
    </row>
    <row r="70" spans="1:18" ht="16.5" customHeight="1" x14ac:dyDescent="0.25">
      <c r="A70" s="55" t="s">
        <v>75</v>
      </c>
      <c r="B70" s="55"/>
      <c r="C70" s="55"/>
      <c r="D70" s="55"/>
      <c r="E70" s="55"/>
      <c r="F70" s="55"/>
      <c r="G70" s="32" t="s">
        <v>76</v>
      </c>
      <c r="H70" s="31"/>
    </row>
    <row r="71" spans="1:18" ht="17.25" x14ac:dyDescent="0.25">
      <c r="A71" s="42" t="s">
        <v>57</v>
      </c>
      <c r="B71" s="42"/>
      <c r="C71" s="42"/>
      <c r="D71" s="42"/>
      <c r="E71" s="42"/>
      <c r="F71" s="42"/>
      <c r="G71" s="11">
        <f>_xlfn.ACOT(_xlfn.COT((A104)*PI()/180)+(G53/G52))</f>
        <v>1.7299235626990418E-2</v>
      </c>
      <c r="H71" s="4" t="s">
        <v>1</v>
      </c>
      <c r="I71" s="6"/>
      <c r="J71" s="6"/>
      <c r="K71" s="6"/>
      <c r="Q71" s="6"/>
    </row>
    <row r="72" spans="1:18" ht="17.25" x14ac:dyDescent="0.25">
      <c r="A72" s="42" t="s">
        <v>58</v>
      </c>
      <c r="B72" s="42"/>
      <c r="C72" s="42"/>
      <c r="D72" s="42"/>
      <c r="E72" s="42"/>
      <c r="F72" s="42"/>
      <c r="G72" s="11">
        <f>DEGREES(G71)</f>
        <v>0.99117319022890138</v>
      </c>
      <c r="H72" s="4" t="s">
        <v>0</v>
      </c>
      <c r="I72" s="6"/>
      <c r="J72" s="6"/>
      <c r="K72" s="6"/>
    </row>
    <row r="73" spans="1:18" x14ac:dyDescent="0.25">
      <c r="A73" s="44" t="s">
        <v>27</v>
      </c>
      <c r="B73" s="44"/>
      <c r="C73" s="44"/>
      <c r="D73" s="44"/>
      <c r="E73" s="44"/>
      <c r="F73" s="44"/>
      <c r="G73" s="44"/>
      <c r="H73" s="44"/>
      <c r="I73" s="9"/>
      <c r="J73" s="6"/>
      <c r="K73" s="6"/>
      <c r="L73" s="6"/>
    </row>
    <row r="74" spans="1:18" ht="51.75" customHeight="1" x14ac:dyDescent="0.25">
      <c r="A74" s="48" t="s">
        <v>47</v>
      </c>
      <c r="B74" s="48"/>
      <c r="C74" s="48"/>
      <c r="D74" s="48"/>
      <c r="E74" s="48"/>
      <c r="F74" s="48"/>
      <c r="G74" s="48"/>
      <c r="H74" s="48"/>
    </row>
    <row r="75" spans="1:18" ht="17.25" x14ac:dyDescent="0.25">
      <c r="A75" s="51" t="s">
        <v>28</v>
      </c>
      <c r="B75" s="50"/>
      <c r="C75" s="50"/>
      <c r="D75" s="50"/>
      <c r="E75" s="50"/>
      <c r="F75" s="50"/>
      <c r="G75" s="50"/>
      <c r="H75" s="50"/>
      <c r="I75" s="6"/>
      <c r="J75" s="6"/>
      <c r="K75" s="9"/>
      <c r="L75" s="6"/>
      <c r="M75" s="6"/>
      <c r="N75" s="6"/>
      <c r="O75" s="6"/>
    </row>
    <row r="76" spans="1:18" ht="83.25" customHeight="1" x14ac:dyDescent="0.25">
      <c r="A76" s="48" t="s">
        <v>50</v>
      </c>
      <c r="B76" s="57"/>
      <c r="C76" s="57"/>
      <c r="D76" s="57"/>
      <c r="E76" s="57"/>
      <c r="F76" s="57"/>
      <c r="G76" s="57"/>
      <c r="H76" s="57"/>
    </row>
    <row r="77" spans="1:18" s="15" customFormat="1" ht="67.5" customHeight="1" x14ac:dyDescent="0.25">
      <c r="A77" s="46" t="s">
        <v>46</v>
      </c>
      <c r="B77" s="47"/>
      <c r="C77" s="47"/>
      <c r="D77" s="47"/>
      <c r="E77" s="47"/>
      <c r="F77" s="47"/>
      <c r="G77" s="47"/>
      <c r="H77" s="47"/>
      <c r="I77" s="17"/>
      <c r="J77" s="17"/>
      <c r="K77" s="17"/>
      <c r="L77" s="17"/>
      <c r="M77" s="17"/>
      <c r="N77" s="17"/>
      <c r="O77" s="17"/>
      <c r="P77" s="17"/>
    </row>
    <row r="78" spans="1:18" x14ac:dyDescent="0.25">
      <c r="A78" s="42" t="s">
        <v>51</v>
      </c>
      <c r="B78" s="40"/>
      <c r="C78" s="40"/>
      <c r="D78" s="40"/>
      <c r="E78" s="40"/>
      <c r="F78" s="40"/>
      <c r="G78" s="40"/>
      <c r="H78" s="40"/>
      <c r="I78" s="6"/>
      <c r="J78" s="6"/>
      <c r="K78" s="6"/>
      <c r="L78" s="6"/>
      <c r="M78" s="6"/>
      <c r="N78" s="6"/>
      <c r="O78" s="6"/>
      <c r="P78" s="6"/>
      <c r="Q78" s="6"/>
      <c r="R78" s="6"/>
    </row>
    <row r="79" spans="1:18" x14ac:dyDescent="0.25">
      <c r="A79" s="51" t="s">
        <v>69</v>
      </c>
      <c r="B79" s="50"/>
      <c r="C79" s="50"/>
      <c r="D79" s="50"/>
      <c r="E79" s="50"/>
      <c r="F79" s="50"/>
      <c r="G79" s="50"/>
      <c r="H79" s="50"/>
      <c r="I79" s="6"/>
      <c r="J79" s="6"/>
      <c r="K79" s="4"/>
      <c r="L79" s="6"/>
      <c r="M79" s="6"/>
      <c r="N79" s="6"/>
      <c r="O79" s="6"/>
    </row>
    <row r="80" spans="1:18" ht="18" customHeight="1" x14ac:dyDescent="0.25">
      <c r="A80" s="46" t="s">
        <v>42</v>
      </c>
      <c r="B80" s="47"/>
      <c r="C80" s="47"/>
      <c r="D80" s="47"/>
      <c r="E80" s="47"/>
      <c r="F80" s="47"/>
      <c r="G80" s="47"/>
      <c r="H80" s="47"/>
      <c r="I80" s="6"/>
      <c r="J80" s="6"/>
      <c r="K80" s="6"/>
      <c r="L80" s="6"/>
      <c r="M80" s="6"/>
      <c r="N80" s="6"/>
      <c r="O80" s="6"/>
      <c r="P80" s="6"/>
    </row>
    <row r="81" spans="1:20" ht="18.75" customHeight="1" x14ac:dyDescent="0.25">
      <c r="A81" s="43" t="s">
        <v>44</v>
      </c>
      <c r="B81" s="43"/>
      <c r="C81" s="43"/>
      <c r="D81" s="43"/>
      <c r="E81" s="43"/>
      <c r="F81" s="43"/>
      <c r="G81" s="25">
        <f>G60</f>
        <v>17.689241377942576</v>
      </c>
      <c r="H81" s="15" t="s">
        <v>0</v>
      </c>
      <c r="I81" s="18"/>
      <c r="J81" s="18"/>
      <c r="K81" s="18"/>
      <c r="L81" s="18"/>
      <c r="M81" s="18"/>
      <c r="N81" s="18"/>
      <c r="O81" s="18"/>
      <c r="P81" s="18"/>
    </row>
    <row r="82" spans="1:20" ht="53.25" customHeight="1" x14ac:dyDescent="0.25">
      <c r="A82" s="46" t="s">
        <v>43</v>
      </c>
      <c r="B82" s="47"/>
      <c r="C82" s="47"/>
      <c r="D82" s="47"/>
      <c r="E82" s="47"/>
      <c r="F82" s="47"/>
      <c r="G82" s="47"/>
      <c r="H82" s="47"/>
      <c r="I82" s="18"/>
      <c r="J82" s="18"/>
      <c r="K82" s="18"/>
      <c r="L82" s="18"/>
      <c r="M82" s="18"/>
      <c r="N82" s="18"/>
      <c r="O82" s="18"/>
      <c r="P82" s="18"/>
    </row>
    <row r="83" spans="1:20" x14ac:dyDescent="0.25">
      <c r="A83" s="2" t="s">
        <v>29</v>
      </c>
    </row>
    <row r="84" spans="1:20" ht="17.25" customHeight="1" x14ac:dyDescent="0.25">
      <c r="A84" s="39" t="s">
        <v>59</v>
      </c>
      <c r="B84" s="39"/>
      <c r="C84" s="39"/>
      <c r="D84" s="39"/>
      <c r="E84" s="39"/>
      <c r="F84" s="39"/>
      <c r="G84" s="34">
        <f>G63*COS((G60+A104)*PI()/180)</f>
        <v>105.1849122816019</v>
      </c>
    </row>
    <row r="85" spans="1:20" s="15" customFormat="1" x14ac:dyDescent="0.25">
      <c r="A85" s="38" t="s">
        <v>60</v>
      </c>
      <c r="B85" s="38"/>
      <c r="C85" s="38"/>
      <c r="D85" s="38"/>
      <c r="E85" s="38"/>
      <c r="F85" s="38"/>
      <c r="G85" s="25">
        <f xml:space="preserve"> G53-G63*SIN((G60+A104)*PI()/180)</f>
        <v>658.41888382425702</v>
      </c>
      <c r="I85" s="14"/>
      <c r="J85" s="14"/>
      <c r="M85" s="14"/>
      <c r="N85" s="14"/>
      <c r="O85" s="14"/>
      <c r="P85" s="14"/>
    </row>
    <row r="86" spans="1:20" x14ac:dyDescent="0.25">
      <c r="A86" s="39" t="s">
        <v>61</v>
      </c>
      <c r="B86" s="39"/>
      <c r="C86" s="39"/>
      <c r="D86" s="39"/>
      <c r="E86" s="39"/>
      <c r="F86" s="39"/>
      <c r="G86" s="35">
        <f>G63-G53*SIN((G60+A104)*PI()/180)-2*(G63)*(SIN((G60)*PI()/180))^2+2*(G53)*SIN((G60)*PI()/180)</f>
        <v>289.90355388324917</v>
      </c>
      <c r="I86" s="10"/>
      <c r="J86" s="10"/>
      <c r="N86" s="10"/>
      <c r="O86" s="10"/>
      <c r="P86" s="10"/>
      <c r="Q86" s="10"/>
      <c r="R86" s="10"/>
      <c r="S86" s="10"/>
      <c r="T86" s="10"/>
    </row>
    <row r="87" spans="1:20" s="15" customFormat="1" x14ac:dyDescent="0.25">
      <c r="A87" s="38" t="s">
        <v>62</v>
      </c>
      <c r="B87" s="38"/>
      <c r="C87" s="38"/>
      <c r="D87" s="38"/>
      <c r="E87" s="38"/>
      <c r="F87" s="38"/>
      <c r="G87" s="36">
        <f>((G63*COS((G60+A104)*PI()/180))^2+(G53-G63*SIN((G60+A104)*PI()/180))^2)^0.5</f>
        <v>666.76779492419155</v>
      </c>
      <c r="I87" s="14"/>
      <c r="J87" s="14"/>
      <c r="K87" s="14"/>
      <c r="L87" s="14"/>
      <c r="M87" s="14"/>
      <c r="N87" s="14"/>
      <c r="O87" s="14"/>
      <c r="P87" s="14"/>
    </row>
    <row r="88" spans="1:20" s="15" customFormat="1" x14ac:dyDescent="0.25">
      <c r="A88" s="58" t="s">
        <v>63</v>
      </c>
      <c r="B88" s="58"/>
      <c r="C88" s="58"/>
      <c r="D88" s="58"/>
      <c r="E88" s="58"/>
      <c r="F88" s="58"/>
      <c r="G88" s="24">
        <f>(G63*COS((G60+A104)*PI()/180))/(G53-G63*SIN((G60+A104)*PI()/180))</f>
        <v>0.1597537902781013</v>
      </c>
      <c r="I88" s="14"/>
      <c r="J88" s="14"/>
      <c r="K88" s="14"/>
      <c r="L88" s="14"/>
      <c r="M88" s="14"/>
      <c r="N88" s="14"/>
      <c r="O88" s="14"/>
      <c r="P88" s="14"/>
    </row>
    <row r="89" spans="1:20" s="15" customFormat="1" x14ac:dyDescent="0.25">
      <c r="A89" s="58" t="s">
        <v>64</v>
      </c>
      <c r="B89" s="58"/>
      <c r="C89" s="58"/>
      <c r="D89" s="58"/>
      <c r="E89" s="58"/>
      <c r="F89" s="58"/>
      <c r="G89" s="24">
        <f>(G63-G53*SIN((G60+A104)*PI()/180)-2*(G63)*(SIN((G60)*PI()/180))^2+2*(G53)*SIN((G60)*PI()/180))/(((G63*COS((G60+A104)*PI()/180))^2+(G53-G63*SIN((G60+A104)*PI()/180))^2)^0.5)</f>
        <v>0.43478937658680694</v>
      </c>
      <c r="I89" s="16"/>
      <c r="J89" s="16"/>
      <c r="K89" s="16"/>
      <c r="L89" s="16"/>
      <c r="M89" s="16"/>
      <c r="N89" s="16"/>
      <c r="O89" s="16"/>
      <c r="P89" s="16"/>
    </row>
    <row r="90" spans="1:20" s="15" customFormat="1" ht="18" customHeight="1" x14ac:dyDescent="0.25">
      <c r="A90" s="43" t="s">
        <v>40</v>
      </c>
      <c r="B90" s="44"/>
      <c r="C90" s="44"/>
      <c r="D90" s="44"/>
      <c r="E90" s="44"/>
      <c r="F90" s="44"/>
      <c r="G90" s="44"/>
      <c r="H90" s="44"/>
      <c r="I90" s="16"/>
      <c r="J90" s="16"/>
      <c r="K90" s="16"/>
      <c r="L90" s="16"/>
      <c r="M90" s="16"/>
      <c r="N90" s="16"/>
      <c r="O90" s="16"/>
      <c r="P90" s="16"/>
    </row>
    <row r="91" spans="1:20" s="15" customFormat="1" ht="18" customHeight="1" x14ac:dyDescent="0.25">
      <c r="A91" s="45" t="s">
        <v>65</v>
      </c>
      <c r="B91" s="45"/>
      <c r="C91" s="45"/>
      <c r="D91" s="45"/>
      <c r="E91" s="45"/>
      <c r="F91" s="45"/>
      <c r="G91" s="26">
        <f>ATAN((G63*COS((G60+A104)*PI()/180))/(G53-G63*SIN((G60+A104)*PI()/180)))</f>
        <v>0.15841518888832284</v>
      </c>
      <c r="H91" s="27" t="s">
        <v>1</v>
      </c>
      <c r="I91" s="16"/>
      <c r="J91" s="16"/>
      <c r="K91" s="16"/>
      <c r="L91" s="26"/>
      <c r="M91" s="16"/>
      <c r="N91" s="16"/>
      <c r="O91" s="16"/>
      <c r="P91" s="16"/>
    </row>
    <row r="92" spans="1:20" s="15" customFormat="1" ht="18" customHeight="1" x14ac:dyDescent="0.25">
      <c r="A92" s="41" t="s">
        <v>66</v>
      </c>
      <c r="B92" s="41"/>
      <c r="C92" s="41"/>
      <c r="D92" s="41"/>
      <c r="E92" s="41"/>
      <c r="F92" s="41"/>
      <c r="G92" s="26">
        <f>DEGREES(G91)</f>
        <v>9.0765217340686348</v>
      </c>
      <c r="H92" s="27" t="s">
        <v>0</v>
      </c>
      <c r="I92" s="16"/>
      <c r="J92" s="16"/>
      <c r="K92" s="16"/>
      <c r="L92" s="26"/>
      <c r="M92" s="16"/>
      <c r="N92" s="16"/>
      <c r="O92" s="16"/>
      <c r="P92" s="16"/>
    </row>
    <row r="93" spans="1:20" s="15" customFormat="1" ht="18.75" customHeight="1" x14ac:dyDescent="0.25">
      <c r="A93" s="43" t="s">
        <v>41</v>
      </c>
      <c r="B93" s="44"/>
      <c r="C93" s="44"/>
      <c r="D93" s="44"/>
      <c r="E93" s="44"/>
      <c r="F93" s="44"/>
      <c r="G93" s="44"/>
      <c r="H93" s="44"/>
      <c r="I93" s="16"/>
      <c r="J93" s="16"/>
      <c r="K93" s="16"/>
      <c r="L93" s="16"/>
      <c r="M93" s="16"/>
      <c r="N93" s="16"/>
      <c r="O93" s="16"/>
      <c r="P93" s="16"/>
    </row>
    <row r="94" spans="1:20" s="15" customFormat="1" ht="18.75" customHeight="1" x14ac:dyDescent="0.25">
      <c r="A94" s="41" t="s">
        <v>67</v>
      </c>
      <c r="B94" s="41"/>
      <c r="C94" s="41"/>
      <c r="D94" s="41"/>
      <c r="E94" s="41"/>
      <c r="F94" s="41"/>
      <c r="G94" s="26">
        <f>ASIN((G63-G53*SIN((G60+A104)*PI()/180)-2*(G63)*(SIN((G60)*PI()/180))^2+2*(G53)*SIN((G60)*PI()/180))/(((G63*COS((G60+A104)*PI()/180))^2+(G53-G63*SIN((G60+A104)*PI()/180))^2)^0.5))</f>
        <v>0.44980437584586597</v>
      </c>
      <c r="H94" s="26" t="s">
        <v>1</v>
      </c>
      <c r="I94" s="16"/>
      <c r="J94" s="16"/>
      <c r="K94" s="16"/>
      <c r="L94" s="16"/>
      <c r="M94" s="16"/>
      <c r="N94" s="16"/>
      <c r="O94" s="16"/>
      <c r="P94" s="16"/>
    </row>
    <row r="95" spans="1:20" s="15" customFormat="1" ht="18.75" customHeight="1" x14ac:dyDescent="0.25">
      <c r="A95" s="41" t="s">
        <v>68</v>
      </c>
      <c r="B95" s="41"/>
      <c r="C95" s="41"/>
      <c r="D95" s="41"/>
      <c r="E95" s="41"/>
      <c r="F95" s="41"/>
      <c r="G95" s="26">
        <f>DEGREES(ASIN((G63-G53*SIN((G60+A104)*PI()/180)-2*(G63)*(SIN((G60)*PI()/180))^2+2*(G53)*SIN((G60)*PI()/180))/(((G63*COS((G60+A104)*PI()/180))^2+
+(G53-G63*SIN((G60+A104)*PI()/180))^2)^0.5)))</f>
        <v>25.77189234248435</v>
      </c>
      <c r="H95" s="26" t="s">
        <v>0</v>
      </c>
      <c r="I95" s="16"/>
      <c r="J95" s="16"/>
      <c r="K95" s="16"/>
      <c r="L95" s="16"/>
      <c r="M95" s="16"/>
      <c r="N95" s="16"/>
      <c r="O95" s="16"/>
      <c r="P95" s="16"/>
    </row>
    <row r="96" spans="1:20" x14ac:dyDescent="0.25">
      <c r="A96" s="2" t="s">
        <v>45</v>
      </c>
      <c r="D96" s="7"/>
      <c r="E96" s="7"/>
      <c r="F96" s="6"/>
      <c r="G96" s="6"/>
      <c r="H96" s="6"/>
      <c r="I96" s="6"/>
      <c r="J96" s="6"/>
      <c r="K96" s="6"/>
      <c r="L96" s="6"/>
      <c r="M96" s="6"/>
      <c r="N96" s="6"/>
      <c r="O96" s="6"/>
      <c r="P96" s="6"/>
      <c r="Q96" s="6"/>
      <c r="R96" s="6"/>
    </row>
    <row r="97" spans="1:15" x14ac:dyDescent="0.25">
      <c r="A97" s="40" t="s">
        <v>70</v>
      </c>
      <c r="B97" s="40"/>
      <c r="C97" s="40"/>
      <c r="D97" s="40"/>
      <c r="E97" s="40"/>
      <c r="F97" s="40"/>
      <c r="G97" s="34">
        <f>$G$59+ATAN(($G$63*COS(($G$60+A104)*PI()/180))/($G$53-$G$63*SIN(($G$60+A104)*PI()/180)))-ASIN(($G$63-$G$53*SIN(($G$60+A104)*PI()/180)-2*($G$63)*(SIN(($G$60)*PI()/180))^2+2*($G$53)*SIN(($G$60)*PI()/180))/((($G$63*COS(($G$60+A104)*PI()/180))^2+($G$53-$G$63*SIN(($G$60+A104)*PI()/180))^2)^0.5))</f>
        <v>1.7346317267573463E-2</v>
      </c>
      <c r="H97" s="2" t="s">
        <v>1</v>
      </c>
      <c r="I97" s="13"/>
      <c r="J97" s="12"/>
      <c r="L97" s="13"/>
      <c r="M97" s="13"/>
      <c r="N97" s="13"/>
      <c r="O97" s="13"/>
    </row>
    <row r="98" spans="1:15" x14ac:dyDescent="0.25">
      <c r="A98" s="42" t="s">
        <v>71</v>
      </c>
      <c r="B98" s="42"/>
      <c r="C98" s="42"/>
      <c r="D98" s="42"/>
      <c r="E98" s="42"/>
      <c r="F98" s="42"/>
      <c r="G98" s="28">
        <f>DEGREES($G$59+ATAN(($G$63*COS(($G$60+A104)*PI()/180))/($G$53-$G$63*SIN(($G$60+A104)*PI()/180)))-ASIN(($G$63-$G$53*SIN(($G$60+A104)*PI()/180)-2*($G$63)*(SIN(($G$60)*PI()/180))^2+2*($G$53)*SIN(($G$60)*PI()/180))/((($G$63*COS(($G$60+A104)*PI()/180))^2+($G$53-$G$63*SIN(($G$60+A104)*PI()/180))^2)^0.5)))</f>
        <v>0.99387076952686182</v>
      </c>
      <c r="H98" s="4" t="s">
        <v>0</v>
      </c>
      <c r="I98" s="6"/>
      <c r="J98" s="4"/>
      <c r="L98" s="6"/>
      <c r="M98" s="6"/>
      <c r="N98" s="6"/>
      <c r="O98" s="6"/>
    </row>
    <row r="99" spans="1:15" ht="21" customHeight="1" x14ac:dyDescent="0.25">
      <c r="A99" s="55" t="s">
        <v>78</v>
      </c>
      <c r="B99" s="56"/>
      <c r="C99" s="56"/>
      <c r="D99" s="56"/>
      <c r="E99" s="56"/>
      <c r="F99" s="56"/>
      <c r="G99" s="56"/>
      <c r="H99" s="56"/>
      <c r="I99" s="18"/>
      <c r="J99" s="31"/>
      <c r="L99" s="18"/>
      <c r="M99" s="18"/>
      <c r="N99" s="18"/>
      <c r="O99" s="18"/>
    </row>
    <row r="100" spans="1:15" x14ac:dyDescent="0.25">
      <c r="A100" s="55" t="s">
        <v>79</v>
      </c>
      <c r="B100" s="56"/>
      <c r="C100" s="56"/>
      <c r="D100" s="56"/>
      <c r="E100" s="56"/>
      <c r="F100" s="56"/>
      <c r="G100" s="28">
        <f>((G98-G72)/G72)*100</f>
        <v>0.27216023643027115</v>
      </c>
      <c r="H100" s="31" t="s">
        <v>2</v>
      </c>
      <c r="I100" s="18"/>
      <c r="J100" s="31"/>
      <c r="L100" s="18"/>
      <c r="M100" s="18"/>
      <c r="N100" s="18"/>
      <c r="O100" s="18"/>
    </row>
    <row r="101" spans="1:15" ht="17.25" thickBot="1" x14ac:dyDescent="0.3">
      <c r="A101" s="42" t="s">
        <v>80</v>
      </c>
      <c r="B101" s="42"/>
      <c r="C101" s="42"/>
      <c r="D101" s="42"/>
      <c r="E101" s="42"/>
      <c r="F101" s="42"/>
      <c r="G101" s="42"/>
      <c r="H101" s="42"/>
      <c r="I101" s="13"/>
      <c r="J101" s="12"/>
      <c r="L101" s="13"/>
      <c r="M101" s="13"/>
      <c r="N101" s="13"/>
      <c r="O101" s="13"/>
    </row>
    <row r="102" spans="1:15" x14ac:dyDescent="0.25">
      <c r="A102" s="60" t="s">
        <v>30</v>
      </c>
      <c r="B102" s="61" t="s">
        <v>33</v>
      </c>
      <c r="C102" s="61"/>
      <c r="D102" s="61" t="s">
        <v>32</v>
      </c>
      <c r="E102" s="61"/>
      <c r="F102" s="62" t="s">
        <v>31</v>
      </c>
      <c r="G102" s="63" t="s">
        <v>2</v>
      </c>
      <c r="H102" s="12"/>
      <c r="I102" s="13"/>
      <c r="J102" s="12"/>
      <c r="L102" s="13"/>
      <c r="M102" s="13"/>
      <c r="N102" s="13"/>
      <c r="O102" s="13"/>
    </row>
    <row r="103" spans="1:15" ht="17.25" thickBot="1" x14ac:dyDescent="0.3">
      <c r="A103" s="72" t="s">
        <v>0</v>
      </c>
      <c r="B103" s="73" t="s">
        <v>1</v>
      </c>
      <c r="C103" s="73" t="s">
        <v>0</v>
      </c>
      <c r="D103" s="74" t="s">
        <v>1</v>
      </c>
      <c r="E103" s="74" t="s">
        <v>0</v>
      </c>
      <c r="F103" s="75" t="s">
        <v>0</v>
      </c>
      <c r="G103" s="76"/>
      <c r="H103" s="12"/>
      <c r="I103" s="13"/>
      <c r="J103" s="12"/>
      <c r="L103" s="13"/>
      <c r="M103" s="13"/>
      <c r="N103" s="13"/>
      <c r="O103" s="13"/>
    </row>
    <row r="104" spans="1:15" x14ac:dyDescent="0.25">
      <c r="A104" s="69">
        <v>1</v>
      </c>
      <c r="B104" s="70">
        <f>_xlfn.ACOT(_xlfn.COT((A104)*PI()/180)+($G$53/$G$52))</f>
        <v>1.7299235626990418E-2</v>
      </c>
      <c r="C104" s="70">
        <f>DEGREES(_xlfn.ACOT(_xlfn.COT((A104)*PI()/180)+($G$53/$G$52)))</f>
        <v>0.99117319022890138</v>
      </c>
      <c r="D104" s="70">
        <f>$G$59+ATAN(($G$63*COS(($G$60+A104)*PI()/180))/($G$53-$G$63*SIN(($G$60+A104)*PI()/180)))-ASIN(($G$63-$G$53*SIN(($G$60+A104)*PI()/180)-2*($G$63)*(SIN(($G$60)*PI()/180))^2+2*($G$53)*SIN(($G$60)*PI()/180))/((($G$63*COS(($G$60+A104)*PI()/180))^2+($G$53-$G$63*SIN(($G$60+A104)*PI()/180))^2)^0.5))</f>
        <v>1.7346317267573463E-2</v>
      </c>
      <c r="E104" s="70">
        <f>DEGREES($G$59+ATAN(($G$63*COS(($G$60+A104)*PI()/180))/($G$53-$G$63*SIN(($G$60+A104)*PI()/180)))-ASIN(($G$63-$G$53*SIN(($G$60+A104)*PI()/180)-2*($G$63)*(SIN(($G$60)*PI()/180))^2+2*($G$53)*SIN(($G$60)*PI()/180))/((($G$63*COS(($G$60+A104)*PI()/180))^2+($G$53-$G$63*SIN(($G$60+A104)*PI()/180))^2)^0.5)))</f>
        <v>0.99387076952686182</v>
      </c>
      <c r="F104" s="70">
        <f>E104-C104</f>
        <v>2.6975792979604396E-3</v>
      </c>
      <c r="G104" s="71">
        <f>F104*100/C104</f>
        <v>0.27216023643027121</v>
      </c>
      <c r="H104" s="19"/>
      <c r="I104" s="18"/>
      <c r="J104" s="19"/>
      <c r="L104" s="18"/>
      <c r="M104" s="18"/>
      <c r="N104" s="18"/>
      <c r="O104" s="18"/>
    </row>
    <row r="105" spans="1:15" x14ac:dyDescent="0.25">
      <c r="A105" s="64">
        <v>2</v>
      </c>
      <c r="B105" s="59">
        <f t="shared" ref="B105:B148" si="0">_xlfn.ACOT(_xlfn.COT((A105)*PI()/180)+($G$53/$G$52))</f>
        <v>3.4295928271814345E-2</v>
      </c>
      <c r="C105" s="59">
        <f t="shared" ref="C105:C148" si="1">DEGREES(_xlfn.ACOT(_xlfn.COT((A105)*PI()/180)+($G$53/$G$52)))</f>
        <v>1.9650119444583611</v>
      </c>
      <c r="D105" s="59">
        <f t="shared" ref="D105:D148" si="2">$G$59+ATAN(($G$63*COS(($G$60+A105)*PI()/180))/($G$53-$G$63*SIN(($G$60+A105)*PI()/180)))-ASIN(($G$63-$G$53*SIN(($G$60+A105)*PI()/180)-2*($G$63)*(SIN(($G$60)*PI()/180))^2+2*($G$53)*SIN(($G$60)*PI()/180))/((($G$63*COS(($G$60+A105)*PI()/180))^2+($G$53-$G$63*SIN(($G$60+A105)*PI()/180))^2)^0.5))</f>
        <v>3.4481078751559702E-2</v>
      </c>
      <c r="E105" s="59">
        <f t="shared" ref="E105:E148" si="3">DEGREES($G$59+ATAN(($G$63*COS(($G$60+A105)*PI()/180))/($G$53-$G$63*SIN(($G$60+A105)*PI()/180)))-ASIN(($G$63-$G$53*SIN(($G$60+A105)*PI()/180)-2*($G$63)*(SIN(($G$60)*PI()/180))^2+2*($G$53)*SIN(($G$60)*PI()/180))/((($G$63*COS(($G$60+A105)*PI()/180))^2+($G$53-$G$63*SIN(($G$60+A105)*PI()/180))^2)^0.5)))</f>
        <v>1.9756202855225926</v>
      </c>
      <c r="F105" s="59">
        <f t="shared" ref="F105:F148" si="4">D105-B105</f>
        <v>1.8515047974535653E-4</v>
      </c>
      <c r="G105" s="65">
        <f t="shared" ref="G105:G148" si="5">F105*100/C105</f>
        <v>9.4223589972320335E-3</v>
      </c>
      <c r="H105" s="19"/>
      <c r="I105" s="18"/>
      <c r="J105" s="19"/>
      <c r="L105" s="18"/>
      <c r="M105" s="18"/>
      <c r="N105" s="18"/>
      <c r="O105" s="18"/>
    </row>
    <row r="106" spans="1:15" x14ac:dyDescent="0.25">
      <c r="A106" s="64">
        <v>3</v>
      </c>
      <c r="B106" s="59">
        <f t="shared" si="0"/>
        <v>5.0998465183660413E-2</v>
      </c>
      <c r="C106" s="59">
        <f t="shared" si="1"/>
        <v>2.9219968166686123</v>
      </c>
      <c r="D106" s="59">
        <f t="shared" si="2"/>
        <v>5.1407508652600853E-2</v>
      </c>
      <c r="E106" s="59">
        <f t="shared" si="3"/>
        <v>2.9454332810762902</v>
      </c>
      <c r="F106" s="59">
        <f t="shared" si="4"/>
        <v>4.0904346894043986E-4</v>
      </c>
      <c r="G106" s="65">
        <f t="shared" si="5"/>
        <v>1.3998765043378554E-2</v>
      </c>
      <c r="H106" s="19"/>
      <c r="I106" s="18"/>
      <c r="J106" s="19"/>
      <c r="L106" s="18"/>
      <c r="M106" s="18"/>
      <c r="N106" s="18"/>
      <c r="O106" s="18"/>
    </row>
    <row r="107" spans="1:15" x14ac:dyDescent="0.25">
      <c r="A107" s="64">
        <v>4</v>
      </c>
      <c r="B107" s="59">
        <f t="shared" si="0"/>
        <v>6.7415250388512954E-2</v>
      </c>
      <c r="C107" s="59">
        <f t="shared" si="1"/>
        <v>3.8626093220794755</v>
      </c>
      <c r="D107" s="59">
        <f t="shared" si="2"/>
        <v>6.8128368950525597E-2</v>
      </c>
      <c r="E107" s="59">
        <f t="shared" si="3"/>
        <v>3.9034680059752382</v>
      </c>
      <c r="F107" s="59">
        <f t="shared" si="4"/>
        <v>7.1311856201264345E-4</v>
      </c>
      <c r="G107" s="65">
        <f t="shared" si="5"/>
        <v>1.8462093951265274E-2</v>
      </c>
      <c r="H107" s="19"/>
      <c r="I107" s="18"/>
      <c r="J107" s="19"/>
      <c r="L107" s="18"/>
      <c r="M107" s="18"/>
      <c r="N107" s="18"/>
      <c r="O107" s="18"/>
    </row>
    <row r="108" spans="1:15" x14ac:dyDescent="0.25">
      <c r="A108" s="64">
        <v>5</v>
      </c>
      <c r="B108" s="59">
        <f t="shared" si="0"/>
        <v>8.3554676977731501E-2</v>
      </c>
      <c r="C108" s="59">
        <f t="shared" si="1"/>
        <v>4.7873303494029198</v>
      </c>
      <c r="D108" s="59">
        <f t="shared" si="2"/>
        <v>8.4645991244464203E-2</v>
      </c>
      <c r="E108" s="59">
        <f t="shared" si="3"/>
        <v>4.849858051009118</v>
      </c>
      <c r="F108" s="59">
        <f t="shared" si="4"/>
        <v>1.0913142667327014E-3</v>
      </c>
      <c r="G108" s="65">
        <f t="shared" si="5"/>
        <v>2.2795883866021719E-2</v>
      </c>
      <c r="H108" s="19"/>
      <c r="I108" s="18"/>
      <c r="J108" s="19"/>
      <c r="L108" s="18"/>
      <c r="M108" s="18"/>
      <c r="N108" s="18"/>
      <c r="O108" s="18"/>
    </row>
    <row r="109" spans="1:15" x14ac:dyDescent="0.25">
      <c r="A109" s="64">
        <v>6</v>
      </c>
      <c r="B109" s="59">
        <f t="shared" si="0"/>
        <v>9.9425102832602655E-2</v>
      </c>
      <c r="C109" s="59">
        <f t="shared" si="1"/>
        <v>5.6966387699623384</v>
      </c>
      <c r="D109" s="59">
        <f t="shared" si="2"/>
        <v>0.10096230485083474</v>
      </c>
      <c r="E109" s="59">
        <f t="shared" si="3"/>
        <v>5.7847139578660292</v>
      </c>
      <c r="F109" s="59">
        <f t="shared" si="4"/>
        <v>1.5372020182320839E-3</v>
      </c>
      <c r="G109" s="65">
        <f t="shared" si="5"/>
        <v>2.6984368858660256E-2</v>
      </c>
      <c r="H109" s="19"/>
      <c r="I109" s="18"/>
      <c r="J109" s="19"/>
      <c r="L109" s="18"/>
      <c r="M109" s="18"/>
      <c r="N109" s="18"/>
      <c r="O109" s="18"/>
    </row>
    <row r="110" spans="1:15" x14ac:dyDescent="0.25">
      <c r="A110" s="64">
        <v>7</v>
      </c>
      <c r="B110" s="59">
        <f t="shared" si="0"/>
        <v>0.1150348295170919</v>
      </c>
      <c r="C110" s="59">
        <f t="shared" si="1"/>
        <v>6.5910102283363114</v>
      </c>
      <c r="D110" s="59">
        <f t="shared" si="2"/>
        <v>0.11707886164634562</v>
      </c>
      <c r="E110" s="59">
        <f t="shared" si="3"/>
        <v>6.7081246425316889</v>
      </c>
      <c r="F110" s="59">
        <f t="shared" si="4"/>
        <v>2.04403212925372E-3</v>
      </c>
      <c r="G110" s="65">
        <f t="shared" si="5"/>
        <v>3.1012425386110654E-2</v>
      </c>
      <c r="H110" s="19"/>
      <c r="I110" s="18"/>
      <c r="J110" s="19"/>
      <c r="L110" s="18"/>
      <c r="M110" s="18"/>
      <c r="N110" s="18"/>
      <c r="O110" s="18"/>
    </row>
    <row r="111" spans="1:15" x14ac:dyDescent="0.25">
      <c r="A111" s="64">
        <v>8</v>
      </c>
      <c r="B111" s="59">
        <f t="shared" si="0"/>
        <v>0.13039208407777239</v>
      </c>
      <c r="C111" s="59">
        <f t="shared" si="1"/>
        <v>7.4709160995713395</v>
      </c>
      <c r="D111" s="59">
        <f t="shared" si="2"/>
        <v>0.13299685807197914</v>
      </c>
      <c r="E111" s="59">
        <f t="shared" si="3"/>
        <v>7.6201586560248202</v>
      </c>
      <c r="F111" s="59">
        <f t="shared" si="4"/>
        <v>2.6047739942067494E-3</v>
      </c>
      <c r="G111" s="65">
        <f t="shared" si="5"/>
        <v>3.486552331053757E-2</v>
      </c>
      <c r="H111" s="19"/>
      <c r="I111" s="18"/>
      <c r="J111" s="19"/>
      <c r="L111" s="18"/>
      <c r="M111" s="18"/>
      <c r="N111" s="18"/>
      <c r="O111" s="18"/>
    </row>
    <row r="112" spans="1:15" x14ac:dyDescent="0.25">
      <c r="A112" s="64">
        <v>9</v>
      </c>
      <c r="B112" s="59">
        <f t="shared" si="0"/>
        <v>0.14550500349934756</v>
      </c>
      <c r="C112" s="59">
        <f t="shared" si="1"/>
        <v>8.3368225985488902</v>
      </c>
      <c r="D112" s="59">
        <f t="shared" si="2"/>
        <v>0.14871715465488988</v>
      </c>
      <c r="E112" s="59">
        <f t="shared" si="3"/>
        <v>8.5208653029195354</v>
      </c>
      <c r="F112" s="59">
        <f t="shared" si="4"/>
        <v>3.2121511555423254E-3</v>
      </c>
      <c r="G112" s="65">
        <f t="shared" si="5"/>
        <v>3.8529681033412339E-2</v>
      </c>
      <c r="H112" s="19"/>
      <c r="I112" s="18"/>
      <c r="J112" s="19"/>
      <c r="L112" s="18"/>
      <c r="M112" s="18"/>
      <c r="N112" s="18"/>
      <c r="O112" s="18"/>
    </row>
    <row r="113" spans="1:15" x14ac:dyDescent="0.25">
      <c r="A113" s="64">
        <v>10</v>
      </c>
      <c r="B113" s="59">
        <f t="shared" si="0"/>
        <v>0.16038162157560029</v>
      </c>
      <c r="C113" s="59">
        <f t="shared" si="1"/>
        <v>9.1891900277462017</v>
      </c>
      <c r="D113" s="59">
        <f t="shared" si="2"/>
        <v>0.16424029335601675</v>
      </c>
      <c r="E113" s="59">
        <f t="shared" si="3"/>
        <v>9.4102756352902954</v>
      </c>
      <c r="F113" s="59">
        <f t="shared" si="4"/>
        <v>3.8586717804164616E-3</v>
      </c>
      <c r="G113" s="65">
        <f t="shared" si="5"/>
        <v>4.1991424366733483E-2</v>
      </c>
      <c r="H113" s="19"/>
      <c r="I113" s="18"/>
      <c r="J113" s="19"/>
      <c r="L113" s="18"/>
      <c r="M113" s="18"/>
      <c r="N113" s="18"/>
      <c r="O113" s="18"/>
    </row>
    <row r="114" spans="1:15" x14ac:dyDescent="0.25">
      <c r="A114" s="64">
        <v>11</v>
      </c>
      <c r="B114" s="59">
        <f t="shared" si="0"/>
        <v>0.17502985796838896</v>
      </c>
      <c r="C114" s="59">
        <f t="shared" si="1"/>
        <v>10.02847215036293</v>
      </c>
      <c r="D114" s="59">
        <f t="shared" si="2"/>
        <v>0.17956651301019821</v>
      </c>
      <c r="E114" s="59">
        <f t="shared" si="3"/>
        <v>10.288403337365345</v>
      </c>
      <c r="F114" s="59">
        <f t="shared" si="4"/>
        <v>4.5366550418092511E-3</v>
      </c>
      <c r="G114" s="65">
        <f t="shared" si="5"/>
        <v>4.5237748819445742E-2</v>
      </c>
      <c r="H114" s="19"/>
      <c r="I114" s="18"/>
      <c r="J114" s="19"/>
      <c r="L114" s="18"/>
      <c r="M114" s="18"/>
      <c r="N114" s="18"/>
      <c r="O114" s="18"/>
    </row>
    <row r="115" spans="1:15" x14ac:dyDescent="0.25">
      <c r="A115" s="64">
        <v>12</v>
      </c>
      <c r="B115" s="59">
        <f t="shared" si="0"/>
        <v>0.18945750924096999</v>
      </c>
      <c r="C115" s="59">
        <f t="shared" si="1"/>
        <v>10.855115676568373</v>
      </c>
      <c r="D115" s="59">
        <f t="shared" si="2"/>
        <v>0.19469576309124503</v>
      </c>
      <c r="E115" s="59">
        <f t="shared" si="3"/>
        <v>11.155245514207287</v>
      </c>
      <c r="F115" s="59">
        <f t="shared" si="4"/>
        <v>5.2382538502750431E-3</v>
      </c>
      <c r="G115" s="65">
        <f t="shared" si="5"/>
        <v>4.825608502341646E-2</v>
      </c>
      <c r="H115" s="19"/>
      <c r="I115" s="18"/>
      <c r="J115" s="19"/>
      <c r="L115" s="18"/>
      <c r="M115" s="18"/>
      <c r="N115" s="18"/>
      <c r="O115" s="18"/>
    </row>
    <row r="116" spans="1:15" x14ac:dyDescent="0.25">
      <c r="A116" s="64">
        <v>13</v>
      </c>
      <c r="B116" s="59">
        <f t="shared" si="0"/>
        <v>0.20367224166604225</v>
      </c>
      <c r="C116" s="59">
        <f t="shared" si="1"/>
        <v>11.669559851432776</v>
      </c>
      <c r="D116" s="59">
        <f t="shared" si="2"/>
        <v>0.20962771600563135</v>
      </c>
      <c r="E116" s="59">
        <f t="shared" si="3"/>
        <v>12.010783396089693</v>
      </c>
      <c r="F116" s="59">
        <f t="shared" si="4"/>
        <v>5.9554743395890952E-3</v>
      </c>
      <c r="G116" s="65">
        <f t="shared" si="5"/>
        <v>5.1034267062419571E-2</v>
      </c>
      <c r="H116" s="19"/>
      <c r="I116" s="18"/>
      <c r="J116" s="19"/>
      <c r="L116" s="18"/>
      <c r="M116" s="18"/>
      <c r="N116" s="18"/>
      <c r="O116" s="18"/>
    </row>
    <row r="117" spans="1:15" x14ac:dyDescent="0.25">
      <c r="A117" s="64">
        <v>14</v>
      </c>
      <c r="B117" s="59">
        <f t="shared" si="0"/>
        <v>0.21768158562315812</v>
      </c>
      <c r="C117" s="59">
        <f t="shared" si="1"/>
        <v>12.472236133922619</v>
      </c>
      <c r="D117" s="59">
        <f t="shared" si="2"/>
        <v>0.22436177809426899</v>
      </c>
      <c r="E117" s="59">
        <f t="shared" si="3"/>
        <v>12.85498296885234</v>
      </c>
      <c r="F117" s="59">
        <f t="shared" si="4"/>
        <v>6.680192471110874E-3</v>
      </c>
      <c r="G117" s="65">
        <f t="shared" si="5"/>
        <v>5.356050350058518E-2</v>
      </c>
      <c r="H117" s="19"/>
      <c r="I117" s="18"/>
      <c r="J117" s="19"/>
      <c r="L117" s="18"/>
      <c r="M117" s="18"/>
      <c r="N117" s="18"/>
      <c r="O117" s="18"/>
    </row>
    <row r="118" spans="1:15" x14ac:dyDescent="0.25">
      <c r="A118" s="64">
        <v>15</v>
      </c>
      <c r="B118" s="59">
        <f t="shared" si="0"/>
        <v>0.231492931414259</v>
      </c>
      <c r="C118" s="59">
        <f t="shared" si="1"/>
        <v>13.263567957148473</v>
      </c>
      <c r="D118" s="59">
        <f t="shared" si="2"/>
        <v>0.23889709950148449</v>
      </c>
      <c r="E118" s="59">
        <f t="shared" si="3"/>
        <v>13.687795539351944</v>
      </c>
      <c r="F118" s="59">
        <f t="shared" si="4"/>
        <v>7.4041680872254934E-3</v>
      </c>
      <c r="G118" s="65">
        <f t="shared" si="5"/>
        <v>5.5823350935032351E-2</v>
      </c>
      <c r="H118" s="19"/>
      <c r="I118" s="18"/>
      <c r="J118" s="19"/>
      <c r="L118" s="18"/>
      <c r="M118" s="18"/>
      <c r="N118" s="18"/>
      <c r="O118" s="18"/>
    </row>
    <row r="119" spans="1:15" x14ac:dyDescent="0.25">
      <c r="A119" s="64">
        <v>16</v>
      </c>
      <c r="B119" s="59">
        <f t="shared" si="0"/>
        <v>0.24511352633987482</v>
      </c>
      <c r="C119" s="59">
        <f t="shared" si="1"/>
        <v>14.043970560843563</v>
      </c>
      <c r="D119" s="59">
        <f t="shared" si="2"/>
        <v>0.25323258305319413</v>
      </c>
      <c r="E119" s="59">
        <f t="shared" si="3"/>
        <v>14.509158244144118</v>
      </c>
      <c r="F119" s="59">
        <f t="shared" si="4"/>
        <v>8.1190567133193059E-3</v>
      </c>
      <c r="G119" s="65">
        <f t="shared" si="5"/>
        <v>5.7811689921625893E-2</v>
      </c>
      <c r="H119" s="19"/>
      <c r="I119" s="18"/>
      <c r="J119" s="19"/>
      <c r="L119" s="18"/>
      <c r="M119" s="18"/>
      <c r="N119" s="18"/>
      <c r="O119" s="18"/>
    </row>
    <row r="120" spans="1:15" x14ac:dyDescent="0.25">
      <c r="A120" s="64">
        <v>17</v>
      </c>
      <c r="B120" s="59">
        <f t="shared" si="0"/>
        <v>0.25855047289182237</v>
      </c>
      <c r="C120" s="59">
        <f t="shared" si="1"/>
        <v>14.813850887813022</v>
      </c>
      <c r="D120" s="59">
        <f t="shared" si="2"/>
        <v>0.26736689227188065</v>
      </c>
      <c r="E120" s="59">
        <f t="shared" si="3"/>
        <v>15.318994508707707</v>
      </c>
      <c r="F120" s="59">
        <f t="shared" si="4"/>
        <v>8.8164193800582824E-3</v>
      </c>
      <c r="G120" s="65">
        <f t="shared" si="5"/>
        <v>5.9514703143875483E-2</v>
      </c>
      <c r="H120" s="19"/>
      <c r="I120" s="18"/>
      <c r="J120" s="19"/>
      <c r="L120" s="18"/>
      <c r="M120" s="18"/>
      <c r="N120" s="18"/>
      <c r="O120" s="18"/>
    </row>
    <row r="121" spans="1:15" x14ac:dyDescent="0.25">
      <c r="A121" s="64">
        <v>18</v>
      </c>
      <c r="B121" s="59">
        <f t="shared" si="0"/>
        <v>0.27181072793094069</v>
      </c>
      <c r="C121" s="59">
        <f t="shared" si="1"/>
        <v>15.573607536821585</v>
      </c>
      <c r="D121" s="59">
        <f t="shared" si="2"/>
        <v>0.28129845864387565</v>
      </c>
      <c r="E121" s="59">
        <f t="shared" si="3"/>
        <v>16.117214463829406</v>
      </c>
      <c r="F121" s="59">
        <f t="shared" si="4"/>
        <v>9.4877307129349608E-3</v>
      </c>
      <c r="G121" s="65">
        <f t="shared" si="5"/>
        <v>6.0921855713280099E-2</v>
      </c>
      <c r="H121" s="19"/>
      <c r="I121" s="18"/>
      <c r="J121" s="19"/>
      <c r="L121" s="18"/>
      <c r="M121" s="18"/>
      <c r="N121" s="18"/>
      <c r="O121" s="18"/>
    </row>
    <row r="122" spans="1:15" x14ac:dyDescent="0.25">
      <c r="A122" s="64">
        <v>19</v>
      </c>
      <c r="B122" s="59">
        <f t="shared" si="0"/>
        <v>0.28490110273043112</v>
      </c>
      <c r="C122" s="59">
        <f t="shared" si="1"/>
        <v>16.323630765076796</v>
      </c>
      <c r="D122" s="59">
        <f t="shared" si="2"/>
        <v>0.29502548824431096</v>
      </c>
      <c r="E122" s="59">
        <f t="shared" si="3"/>
        <v>16.903715325185502</v>
      </c>
      <c r="F122" s="59">
        <f t="shared" si="4"/>
        <v>1.0124385513879841E-2</v>
      </c>
      <c r="G122" s="65">
        <f t="shared" si="5"/>
        <v>6.2022877505537657E-2</v>
      </c>
      <c r="H122" s="19"/>
      <c r="I122" s="18"/>
      <c r="J122" s="19"/>
      <c r="L122" s="18"/>
      <c r="M122" s="18"/>
      <c r="N122" s="18"/>
      <c r="O122" s="18"/>
    </row>
    <row r="123" spans="1:15" x14ac:dyDescent="0.25">
      <c r="A123" s="64">
        <v>20</v>
      </c>
      <c r="B123" s="59">
        <f t="shared" si="0"/>
        <v>0.29782826377668764</v>
      </c>
      <c r="C123" s="59">
        <f t="shared" si="1"/>
        <v>17.064302534113217</v>
      </c>
      <c r="D123" s="59">
        <f t="shared" si="2"/>
        <v>0.30854596781663335</v>
      </c>
      <c r="E123" s="59">
        <f t="shared" si="3"/>
        <v>17.678381741672418</v>
      </c>
      <c r="F123" s="59">
        <f t="shared" si="4"/>
        <v>1.0717704039945708E-2</v>
      </c>
      <c r="G123" s="65">
        <f t="shared" si="5"/>
        <v>6.2807747451265383E-2</v>
      </c>
      <c r="H123" s="19"/>
      <c r="I123" s="18"/>
      <c r="J123" s="19"/>
      <c r="L123" s="18"/>
      <c r="M123" s="18"/>
      <c r="N123" s="18"/>
      <c r="O123" s="18"/>
    </row>
    <row r="124" spans="1:15" x14ac:dyDescent="0.25">
      <c r="A124" s="64">
        <v>21</v>
      </c>
      <c r="B124" s="59">
        <f t="shared" si="0"/>
        <v>0.310598734230083</v>
      </c>
      <c r="C124" s="59">
        <f t="shared" si="1"/>
        <v>17.795996593489292</v>
      </c>
      <c r="D124" s="59">
        <f t="shared" si="2"/>
        <v>0.32185767039652424</v>
      </c>
      <c r="E124" s="59">
        <f t="shared" si="3"/>
        <v>18.441086117633578</v>
      </c>
      <c r="F124" s="59">
        <f t="shared" si="4"/>
        <v>1.1258936166441247E-2</v>
      </c>
      <c r="G124" s="65">
        <f t="shared" si="5"/>
        <v>6.3266679712449231E-2</v>
      </c>
      <c r="H124" s="19"/>
      <c r="I124" s="18"/>
      <c r="J124" s="19"/>
      <c r="L124" s="18"/>
      <c r="M124" s="18"/>
      <c r="N124" s="18"/>
      <c r="O124" s="18"/>
    </row>
    <row r="125" spans="1:15" x14ac:dyDescent="0.25">
      <c r="A125" s="64">
        <v>22</v>
      </c>
      <c r="B125" s="59">
        <f t="shared" si="0"/>
        <v>0.3232188959580049</v>
      </c>
      <c r="C125" s="59">
        <f t="shared" si="1"/>
        <v>18.519078597271744</v>
      </c>
      <c r="D125" s="59">
        <f t="shared" si="2"/>
        <v>0.334958160564234</v>
      </c>
      <c r="E125" s="59">
        <f t="shared" si="3"/>
        <v>19.191688913795979</v>
      </c>
      <c r="F125" s="59">
        <f t="shared" si="4"/>
        <v>1.1739264606229094E-2</v>
      </c>
      <c r="G125" s="65">
        <f t="shared" si="5"/>
        <v>6.3390111687082196E-2</v>
      </c>
      <c r="H125" s="19"/>
      <c r="I125" s="18"/>
      <c r="J125" s="19"/>
      <c r="L125" s="18"/>
      <c r="M125" s="18"/>
      <c r="N125" s="18"/>
      <c r="O125" s="18"/>
    </row>
    <row r="126" spans="1:15" x14ac:dyDescent="0.25">
      <c r="A126" s="64">
        <v>23</v>
      </c>
      <c r="B126" s="59">
        <f t="shared" si="0"/>
        <v>0.3356949920615388</v>
      </c>
      <c r="C126" s="59">
        <f t="shared" si="1"/>
        <v>19.233906248803848</v>
      </c>
      <c r="D126" s="59">
        <f t="shared" si="2"/>
        <v>0.34784479940454288</v>
      </c>
      <c r="E126" s="59">
        <f t="shared" si="3"/>
        <v>19.930038931455037</v>
      </c>
      <c r="F126" s="59">
        <f t="shared" si="4"/>
        <v>1.2149807343004082E-2</v>
      </c>
      <c r="G126" s="65">
        <f t="shared" si="5"/>
        <v>6.3168693794375105E-2</v>
      </c>
      <c r="H126" s="19"/>
      <c r="I126" s="18"/>
      <c r="J126" s="19"/>
      <c r="L126" s="18"/>
      <c r="M126" s="18"/>
      <c r="N126" s="18"/>
      <c r="O126" s="18"/>
    </row>
    <row r="127" spans="1:15" x14ac:dyDescent="0.25">
      <c r="A127" s="64">
        <v>24</v>
      </c>
      <c r="B127" s="59">
        <f t="shared" si="0"/>
        <v>0.34803312982556944</v>
      </c>
      <c r="C127" s="59">
        <f t="shared" si="1"/>
        <v>19.940829469733782</v>
      </c>
      <c r="D127" s="59">
        <f t="shared" si="2"/>
        <v>0.36051474924966204</v>
      </c>
      <c r="E127" s="59">
        <f t="shared" si="3"/>
        <v>20.655973584222796</v>
      </c>
      <c r="F127" s="59">
        <f t="shared" si="4"/>
        <v>1.2481619424092594E-2</v>
      </c>
      <c r="G127" s="65">
        <f t="shared" si="5"/>
        <v>6.2593281001862094E-2</v>
      </c>
      <c r="H127" s="19"/>
      <c r="I127" s="18"/>
      <c r="J127" s="19"/>
      <c r="L127" s="18"/>
      <c r="M127" s="18"/>
      <c r="N127" s="18"/>
      <c r="O127" s="18"/>
    </row>
    <row r="128" spans="1:15" x14ac:dyDescent="0.25">
      <c r="A128" s="64">
        <v>25</v>
      </c>
      <c r="B128" s="59">
        <f t="shared" si="0"/>
        <v>0.36023928402976568</v>
      </c>
      <c r="C128" s="59">
        <f t="shared" si="1"/>
        <v>20.640190589720092</v>
      </c>
      <c r="D128" s="59">
        <f t="shared" si="2"/>
        <v>0.37296497827723307</v>
      </c>
      <c r="E128" s="59">
        <f t="shared" si="3"/>
        <v>21.369319161473886</v>
      </c>
      <c r="F128" s="59">
        <f t="shared" si="4"/>
        <v>1.272569424746739E-2</v>
      </c>
      <c r="G128" s="65">
        <f t="shared" si="5"/>
        <v>6.165492606354836E-2</v>
      </c>
      <c r="H128" s="19"/>
      <c r="I128" s="18"/>
      <c r="J128" s="19"/>
      <c r="L128" s="18"/>
      <c r="M128" s="18"/>
      <c r="N128" s="18"/>
      <c r="O128" s="18"/>
    </row>
    <row r="129" spans="1:15" x14ac:dyDescent="0.25">
      <c r="A129" s="64">
        <v>26</v>
      </c>
      <c r="B129" s="59">
        <f t="shared" si="0"/>
        <v>0.37231930056494422</v>
      </c>
      <c r="C129" s="59">
        <f t="shared" si="1"/>
        <v>21.33232455363407</v>
      </c>
      <c r="D129" s="59">
        <f t="shared" si="2"/>
        <v>0.38519226503306503</v>
      </c>
      <c r="E129" s="59">
        <f t="shared" si="3"/>
        <v>22.069891087479263</v>
      </c>
      <c r="F129" s="59">
        <f t="shared" si="4"/>
        <v>1.2872964468120807E-2</v>
      </c>
      <c r="G129" s="65">
        <f t="shared" si="5"/>
        <v>6.0344874445142603E-2</v>
      </c>
      <c r="H129" s="19"/>
      <c r="I129" s="18"/>
      <c r="J129" s="19"/>
      <c r="L129" s="18"/>
      <c r="M129" s="18"/>
      <c r="N129" s="18"/>
      <c r="O129" s="18"/>
    </row>
    <row r="130" spans="1:15" x14ac:dyDescent="0.25">
      <c r="A130" s="64">
        <v>27</v>
      </c>
      <c r="B130" s="59">
        <f t="shared" si="0"/>
        <v>0.38427890030571649</v>
      </c>
      <c r="C130" s="59">
        <f t="shared" si="1"/>
        <v>22.017559143446075</v>
      </c>
      <c r="D130" s="59">
        <f t="shared" si="2"/>
        <v>0.39719320294626725</v>
      </c>
      <c r="E130" s="59">
        <f t="shared" si="3"/>
        <v>22.757494180104288</v>
      </c>
      <c r="F130" s="59">
        <f t="shared" si="4"/>
        <v>1.2914302640550768E-2</v>
      </c>
      <c r="G130" s="65">
        <f t="shared" si="5"/>
        <v>5.8654560918461045E-2</v>
      </c>
      <c r="H130" s="19"/>
      <c r="I130" s="18"/>
      <c r="J130" s="19"/>
      <c r="L130" s="18"/>
      <c r="M130" s="18"/>
      <c r="N130" s="18"/>
      <c r="O130" s="18"/>
    </row>
    <row r="131" spans="1:15" x14ac:dyDescent="0.25">
      <c r="A131" s="64">
        <v>28</v>
      </c>
      <c r="B131" s="59">
        <f t="shared" si="0"/>
        <v>0.39612368319615027</v>
      </c>
      <c r="C131" s="59">
        <f t="shared" si="1"/>
        <v>22.696215212316698</v>
      </c>
      <c r="D131" s="59">
        <f t="shared" si="2"/>
        <v>0.40896420490286739</v>
      </c>
      <c r="E131" s="59">
        <f t="shared" si="3"/>
        <v>23.431922912857711</v>
      </c>
      <c r="F131" s="59">
        <f t="shared" si="4"/>
        <v>1.2840521706717123E-2</v>
      </c>
      <c r="G131" s="65">
        <f t="shared" si="5"/>
        <v>5.6575607812129294E-2</v>
      </c>
      <c r="H131" s="19"/>
      <c r="I131" s="18"/>
      <c r="J131" s="19"/>
      <c r="L131" s="18"/>
      <c r="M131" s="18"/>
      <c r="N131" s="18"/>
      <c r="O131" s="18"/>
    </row>
    <row r="132" spans="1:15" x14ac:dyDescent="0.25">
      <c r="A132" s="64">
        <v>29</v>
      </c>
      <c r="B132" s="59">
        <f t="shared" si="0"/>
        <v>0.4078591325104568</v>
      </c>
      <c r="C132" s="59">
        <f t="shared" si="1"/>
        <v>23.368606928716158</v>
      </c>
      <c r="D132" s="59">
        <f t="shared" si="2"/>
        <v>0.42050150794278701</v>
      </c>
      <c r="E132" s="59">
        <f t="shared" si="3"/>
        <v>24.092961684008561</v>
      </c>
      <c r="F132" s="59">
        <f t="shared" si="4"/>
        <v>1.2642375432330211E-2</v>
      </c>
      <c r="G132" s="65">
        <f t="shared" si="5"/>
        <v>5.409982490995139E-2</v>
      </c>
      <c r="H132" s="19"/>
      <c r="I132" s="18"/>
      <c r="J132" s="19"/>
      <c r="L132" s="18"/>
      <c r="M132" s="18"/>
      <c r="N132" s="18"/>
      <c r="O132" s="18"/>
    </row>
    <row r="133" spans="1:15" x14ac:dyDescent="0.25">
      <c r="A133" s="64">
        <v>30</v>
      </c>
      <c r="B133" s="59">
        <f t="shared" si="0"/>
        <v>0.41949061925549064</v>
      </c>
      <c r="C133" s="59">
        <f t="shared" si="1"/>
        <v>24.035042028668958</v>
      </c>
      <c r="D133" s="59">
        <f t="shared" si="2"/>
        <v>0.43180117814406532</v>
      </c>
      <c r="E133" s="59">
        <f t="shared" si="3"/>
        <v>24.740385096431549</v>
      </c>
      <c r="F133" s="59">
        <f t="shared" si="4"/>
        <v>1.2310558888574685E-2</v>
      </c>
      <c r="G133" s="65">
        <f t="shared" si="5"/>
        <v>5.1219210991562535E-2</v>
      </c>
      <c r="H133" s="19"/>
      <c r="I133" s="18"/>
      <c r="J133" s="19"/>
      <c r="L133" s="18"/>
      <c r="M133" s="18"/>
      <c r="N133" s="18"/>
      <c r="O133" s="18"/>
    </row>
    <row r="134" spans="1:15" x14ac:dyDescent="0.25">
      <c r="A134" s="64">
        <v>31</v>
      </c>
      <c r="B134" s="59">
        <f t="shared" si="0"/>
        <v>0.43102340668615613</v>
      </c>
      <c r="C134" s="59">
        <f t="shared" si="1"/>
        <v>24.695822074467614</v>
      </c>
      <c r="D134" s="59">
        <f t="shared" si="2"/>
        <v>0.44285911575740539</v>
      </c>
      <c r="E134" s="59">
        <f t="shared" si="3"/>
        <v>25.3739582517949</v>
      </c>
      <c r="F134" s="59">
        <f t="shared" si="4"/>
        <v>1.1835709071249256E-2</v>
      </c>
      <c r="G134" s="65">
        <f t="shared" si="5"/>
        <v>4.7925957012323543E-2</v>
      </c>
      <c r="H134" s="19"/>
      <c r="I134" s="18"/>
      <c r="J134" s="19"/>
      <c r="L134" s="18"/>
      <c r="M134" s="18"/>
      <c r="N134" s="18"/>
      <c r="O134" s="18"/>
    </row>
    <row r="135" spans="1:15" x14ac:dyDescent="0.25">
      <c r="A135" s="64">
        <v>32</v>
      </c>
      <c r="B135" s="59">
        <f t="shared" si="0"/>
        <v>0.44246265490869263</v>
      </c>
      <c r="C135" s="59">
        <f t="shared" si="1"/>
        <v>25.351242718421485</v>
      </c>
      <c r="D135" s="59">
        <f t="shared" si="2"/>
        <v>0.45367106065337381</v>
      </c>
      <c r="E135" s="59">
        <f t="shared" si="3"/>
        <v>25.993437062661904</v>
      </c>
      <c r="F135" s="59">
        <f t="shared" si="4"/>
        <v>1.1208405744681182E-2</v>
      </c>
      <c r="G135" s="65">
        <f t="shared" si="5"/>
        <v>4.4212450920745563E-2</v>
      </c>
      <c r="H135" s="19"/>
      <c r="I135" s="18"/>
      <c r="J135" s="19"/>
      <c r="L135" s="18"/>
      <c r="M135" s="18"/>
      <c r="N135" s="18"/>
      <c r="O135" s="18"/>
    </row>
    <row r="136" spans="1:15" x14ac:dyDescent="0.25">
      <c r="A136" s="64">
        <v>33</v>
      </c>
      <c r="B136" s="59">
        <f t="shared" si="0"/>
        <v>0.45381342555029469</v>
      </c>
      <c r="C136" s="59">
        <f t="shared" si="1"/>
        <v>26.001593970406283</v>
      </c>
      <c r="D136" s="59">
        <f t="shared" si="2"/>
        <v>0.46423259814383444</v>
      </c>
      <c r="E136" s="59">
        <f t="shared" si="3"/>
        <v>26.598568586034489</v>
      </c>
      <c r="F136" s="59">
        <f t="shared" si="4"/>
        <v>1.0419172593539749E-2</v>
      </c>
      <c r="G136" s="65">
        <f t="shared" si="5"/>
        <v>4.0071284112036872E-2</v>
      </c>
      <c r="H136" s="19"/>
      <c r="I136" s="18"/>
      <c r="J136" s="19"/>
      <c r="L136" s="18"/>
      <c r="M136" s="18"/>
      <c r="N136" s="18"/>
      <c r="O136" s="18"/>
    </row>
    <row r="137" spans="1:15" x14ac:dyDescent="0.25">
      <c r="A137" s="64">
        <v>34</v>
      </c>
      <c r="B137" s="59">
        <f t="shared" si="0"/>
        <v>0.46508068647664347</v>
      </c>
      <c r="C137" s="59">
        <f t="shared" si="1"/>
        <v>26.647160468158731</v>
      </c>
      <c r="D137" s="59">
        <f t="shared" si="2"/>
        <v>0.47453916523834361</v>
      </c>
      <c r="E137" s="59">
        <f t="shared" si="3"/>
        <v>27.189091381818276</v>
      </c>
      <c r="F137" s="59">
        <f t="shared" si="4"/>
        <v>9.4584787617001398E-3</v>
      </c>
      <c r="G137" s="65">
        <f t="shared" si="5"/>
        <v>3.549525951555807E-2</v>
      </c>
      <c r="H137" s="19"/>
      <c r="I137" s="18"/>
      <c r="J137" s="19"/>
      <c r="L137" s="18"/>
      <c r="M137" s="18"/>
      <c r="N137" s="18"/>
      <c r="O137" s="18"/>
    </row>
    <row r="138" spans="1:15" x14ac:dyDescent="0.25">
      <c r="A138" s="64">
        <v>35</v>
      </c>
      <c r="B138" s="59">
        <f t="shared" si="0"/>
        <v>0.47626931654172489</v>
      </c>
      <c r="C138" s="59">
        <f t="shared" si="1"/>
        <v>27.28822174942108</v>
      </c>
      <c r="D138" s="59">
        <f t="shared" si="2"/>
        <v>0.48458605739520522</v>
      </c>
      <c r="E138" s="59">
        <f t="shared" si="3"/>
        <v>27.764735899629535</v>
      </c>
      <c r="F138" s="59">
        <f t="shared" si="4"/>
        <v>8.3167408534803311E-3</v>
      </c>
      <c r="G138" s="65">
        <f t="shared" si="5"/>
        <v>3.0477401312002939E-2</v>
      </c>
      <c r="H138" s="19"/>
      <c r="I138" s="18"/>
      <c r="J138" s="19"/>
      <c r="L138" s="18"/>
      <c r="M138" s="18"/>
      <c r="N138" s="18"/>
      <c r="O138" s="18"/>
    </row>
    <row r="139" spans="1:15" x14ac:dyDescent="0.25">
      <c r="A139" s="64">
        <v>36</v>
      </c>
      <c r="B139" s="59">
        <f t="shared" si="0"/>
        <v>0.48738411035680224</v>
      </c>
      <c r="C139" s="59">
        <f t="shared" si="1"/>
        <v>27.925052525183123</v>
      </c>
      <c r="D139" s="59">
        <f t="shared" si="2"/>
        <v>0.49436843582556916</v>
      </c>
      <c r="E139" s="59">
        <f t="shared" si="3"/>
        <v>28.3252248972892</v>
      </c>
      <c r="F139" s="59">
        <f t="shared" si="4"/>
        <v>6.9843254687669276E-3</v>
      </c>
      <c r="G139" s="65">
        <f t="shared" si="5"/>
        <v>2.5010966272913489E-2</v>
      </c>
      <c r="H139" s="19"/>
      <c r="I139" s="18"/>
      <c r="J139" s="19"/>
      <c r="L139" s="18"/>
      <c r="M139" s="18"/>
      <c r="N139" s="18"/>
      <c r="O139" s="18"/>
    </row>
    <row r="140" spans="1:15" x14ac:dyDescent="0.25">
      <c r="A140" s="64">
        <v>37</v>
      </c>
      <c r="B140" s="59">
        <f t="shared" si="0"/>
        <v>0.49842978306763502</v>
      </c>
      <c r="C140" s="59">
        <f t="shared" si="1"/>
        <v>28.55792295339667</v>
      </c>
      <c r="D140" s="59">
        <f t="shared" si="2"/>
        <v>0.5038813354072984</v>
      </c>
      <c r="E140" s="59">
        <f t="shared" si="3"/>
        <v>28.870273894254051</v>
      </c>
      <c r="F140" s="59">
        <f t="shared" si="4"/>
        <v>5.4515523396633792E-3</v>
      </c>
      <c r="G140" s="65">
        <f t="shared" si="5"/>
        <v>1.908945671069882E-2</v>
      </c>
      <c r="H140" s="12"/>
      <c r="I140" s="13"/>
      <c r="J140" s="12"/>
      <c r="L140" s="13"/>
      <c r="M140" s="13"/>
      <c r="N140" s="13"/>
      <c r="O140" s="13"/>
    </row>
    <row r="141" spans="1:15" x14ac:dyDescent="0.25">
      <c r="A141" s="64">
        <v>38</v>
      </c>
      <c r="B141" s="59">
        <f t="shared" si="0"/>
        <v>0.50941097513101996</v>
      </c>
      <c r="C141" s="59">
        <f t="shared" si="1"/>
        <v>29.187098912651184</v>
      </c>
      <c r="D141" s="59">
        <f t="shared" si="2"/>
        <v>0.51311967326319319</v>
      </c>
      <c r="E141" s="59">
        <f t="shared" si="3"/>
        <v>29.399591663112759</v>
      </c>
      <c r="F141" s="59">
        <f t="shared" si="4"/>
        <v>3.7086981321732271E-3</v>
      </c>
      <c r="G141" s="65">
        <f t="shared" si="5"/>
        <v>1.2706635021426153E-2</v>
      </c>
    </row>
    <row r="142" spans="1:15" x14ac:dyDescent="0.25">
      <c r="A142" s="64">
        <v>39</v>
      </c>
      <c r="B142" s="59">
        <f t="shared" si="0"/>
        <v>0.52033225708348252</v>
      </c>
      <c r="C142" s="59">
        <f t="shared" si="1"/>
        <v>29.812842275399682</v>
      </c>
      <c r="D142" s="59">
        <f t="shared" si="2"/>
        <v>0.5220782580554989</v>
      </c>
      <c r="E142" s="59">
        <f t="shared" si="3"/>
        <v>29.912880762121961</v>
      </c>
      <c r="F142" s="59">
        <f t="shared" si="4"/>
        <v>1.7460009720163816E-3</v>
      </c>
      <c r="G142" s="65">
        <f t="shared" si="5"/>
        <v>5.8565397954595862E-3</v>
      </c>
    </row>
    <row r="143" spans="1:15" x14ac:dyDescent="0.25">
      <c r="A143" s="64">
        <v>40</v>
      </c>
      <c r="B143" s="59">
        <f t="shared" si="0"/>
        <v>0.53119813429650897</v>
      </c>
      <c r="C143" s="59">
        <f t="shared" si="1"/>
        <v>30.435411180413471</v>
      </c>
      <c r="D143" s="59">
        <f t="shared" si="2"/>
        <v>0.5307518000453112</v>
      </c>
      <c r="E143" s="59">
        <f t="shared" si="3"/>
        <v>30.409838111567705</v>
      </c>
      <c r="F143" s="59">
        <f t="shared" si="4"/>
        <v>-4.4633425119777748E-4</v>
      </c>
      <c r="G143" s="65">
        <f t="shared" si="5"/>
        <v>-1.4664965377074099E-3</v>
      </c>
    </row>
    <row r="144" spans="1:15" x14ac:dyDescent="0.25">
      <c r="A144" s="64">
        <v>41</v>
      </c>
      <c r="B144" s="59">
        <f t="shared" si="0"/>
        <v>0.54201305171408298</v>
      </c>
      <c r="C144" s="59">
        <f t="shared" si="1"/>
        <v>31.055060304222984</v>
      </c>
      <c r="D144" s="59">
        <f t="shared" si="2"/>
        <v>0.53913492196146551</v>
      </c>
      <c r="E144" s="59">
        <f t="shared" si="3"/>
        <v>30.890155616506974</v>
      </c>
      <c r="F144" s="59">
        <f t="shared" si="4"/>
        <v>-2.8781297526174754E-3</v>
      </c>
      <c r="G144" s="65">
        <f t="shared" si="5"/>
        <v>-9.2678285742246545E-3</v>
      </c>
    </row>
    <row r="145" spans="1:12" x14ac:dyDescent="0.25">
      <c r="A145" s="64">
        <v>42</v>
      </c>
      <c r="B145" s="59">
        <f t="shared" si="0"/>
        <v>0.55278139856950803</v>
      </c>
      <c r="C145" s="59">
        <f t="shared" si="1"/>
        <v>31.672041131371813</v>
      </c>
      <c r="D145" s="59">
        <f t="shared" si="2"/>
        <v>0.54722217071865398</v>
      </c>
      <c r="E145" s="59">
        <f t="shared" si="3"/>
        <v>31.353520838166293</v>
      </c>
      <c r="F145" s="59">
        <f t="shared" si="4"/>
        <v>-5.5592278508540538E-3</v>
      </c>
      <c r="G145" s="65">
        <f t="shared" si="5"/>
        <v>-1.7552477365746798E-2</v>
      </c>
    </row>
    <row r="146" spans="1:12" x14ac:dyDescent="0.25">
      <c r="A146" s="64">
        <v>43</v>
      </c>
      <c r="B146" s="59">
        <f t="shared" si="0"/>
        <v>0.56350751307956037</v>
      </c>
      <c r="C146" s="59">
        <f t="shared" si="1"/>
        <v>32.286602223371844</v>
      </c>
      <c r="D146" s="59">
        <f t="shared" si="2"/>
        <v>0.55500803001879717</v>
      </c>
      <c r="E146" s="59">
        <f t="shared" si="3"/>
        <v>31.799617715947178</v>
      </c>
      <c r="F146" s="59">
        <f t="shared" si="4"/>
        <v>-8.4994830607632021E-3</v>
      </c>
      <c r="G146" s="65">
        <f t="shared" si="5"/>
        <v>-2.6325108482956248E-2</v>
      </c>
    </row>
    <row r="147" spans="1:12" x14ac:dyDescent="0.25">
      <c r="A147" s="64">
        <v>44</v>
      </c>
      <c r="B147" s="59">
        <f t="shared" si="0"/>
        <v>0.57419568711496016</v>
      </c>
      <c r="C147" s="59">
        <f t="shared" si="1"/>
        <v>32.898989486301559</v>
      </c>
      <c r="D147" s="59">
        <f t="shared" si="2"/>
        <v>0.56248693386301296</v>
      </c>
      <c r="E147" s="59">
        <f t="shared" si="3"/>
        <v>32.22812734160491</v>
      </c>
      <c r="F147" s="59">
        <f t="shared" si="4"/>
        <v>-1.1708753251947202E-2</v>
      </c>
      <c r="G147" s="65">
        <f t="shared" si="5"/>
        <v>-3.5590008795931188E-2</v>
      </c>
    </row>
    <row r="148" spans="1:12" ht="17.25" thickBot="1" x14ac:dyDescent="0.3">
      <c r="A148" s="66">
        <v>45</v>
      </c>
      <c r="B148" s="67">
        <f t="shared" si="0"/>
        <v>0.58485017084695501</v>
      </c>
      <c r="C148" s="67">
        <f t="shared" si="1"/>
        <v>33.509446437035663</v>
      </c>
      <c r="D148" s="67">
        <f t="shared" si="2"/>
        <v>0.56965328099385948</v>
      </c>
      <c r="E148" s="67">
        <f t="shared" si="3"/>
        <v>32.638728786728102</v>
      </c>
      <c r="F148" s="67">
        <f t="shared" si="4"/>
        <v>-1.519688985309553E-2</v>
      </c>
      <c r="G148" s="68">
        <f t="shared" si="5"/>
        <v>-4.5351062070364323E-2</v>
      </c>
    </row>
    <row r="150" spans="1:12" x14ac:dyDescent="0.25">
      <c r="A150" s="37" t="s">
        <v>81</v>
      </c>
      <c r="B150" s="37"/>
      <c r="C150" s="37"/>
      <c r="D150" s="37"/>
      <c r="E150" s="37"/>
      <c r="F150" s="37"/>
      <c r="G150" s="37"/>
      <c r="H150" s="37"/>
      <c r="I150" s="4"/>
      <c r="J150" s="6"/>
      <c r="K150" s="6"/>
      <c r="L150" s="6"/>
    </row>
    <row r="165" spans="3:8" x14ac:dyDescent="0.25">
      <c r="C165" s="22"/>
      <c r="D165" s="22"/>
      <c r="E165" s="22"/>
      <c r="F165" s="22"/>
      <c r="G165" s="22"/>
      <c r="H165" s="22"/>
    </row>
    <row r="166" spans="3:8" x14ac:dyDescent="0.25">
      <c r="C166" s="22"/>
      <c r="D166" s="22"/>
      <c r="E166" s="22"/>
      <c r="F166" s="22"/>
      <c r="G166" s="22"/>
      <c r="H166" s="22"/>
    </row>
    <row r="167" spans="3:8" x14ac:dyDescent="0.25">
      <c r="C167" s="22"/>
      <c r="D167" s="22"/>
      <c r="E167" s="22"/>
      <c r="F167" s="22"/>
      <c r="G167" s="22"/>
      <c r="H167" s="22"/>
    </row>
    <row r="168" spans="3:8" x14ac:dyDescent="0.25">
      <c r="C168" s="22"/>
      <c r="D168" s="22"/>
      <c r="E168" s="22"/>
      <c r="F168" s="22"/>
      <c r="G168" s="22"/>
      <c r="H168" s="22"/>
    </row>
    <row r="169" spans="3:8" x14ac:dyDescent="0.25">
      <c r="C169" s="22"/>
      <c r="D169" s="22"/>
      <c r="E169" s="22"/>
      <c r="F169" s="22"/>
      <c r="G169" s="22"/>
      <c r="H169" s="22"/>
    </row>
    <row r="170" spans="3:8" x14ac:dyDescent="0.25">
      <c r="C170" s="22"/>
      <c r="D170" s="22"/>
      <c r="E170" s="22"/>
      <c r="F170" s="22"/>
      <c r="G170" s="22"/>
      <c r="H170" s="22"/>
    </row>
    <row r="171" spans="3:8" x14ac:dyDescent="0.25">
      <c r="C171" s="22"/>
      <c r="D171" s="22"/>
      <c r="E171" s="22"/>
      <c r="F171" s="22"/>
      <c r="G171" s="22"/>
      <c r="H171" s="22"/>
    </row>
  </sheetData>
  <mergeCells count="72">
    <mergeCell ref="A100:F100"/>
    <mergeCell ref="A97:F97"/>
    <mergeCell ref="A69:F69"/>
    <mergeCell ref="A70:F70"/>
    <mergeCell ref="A99:H99"/>
    <mergeCell ref="A76:H76"/>
    <mergeCell ref="A75:H75"/>
    <mergeCell ref="A74:H74"/>
    <mergeCell ref="A78:H78"/>
    <mergeCell ref="A79:H79"/>
    <mergeCell ref="A77:H77"/>
    <mergeCell ref="A89:F89"/>
    <mergeCell ref="A82:H82"/>
    <mergeCell ref="A81:F81"/>
    <mergeCell ref="A88:F88"/>
    <mergeCell ref="A87:F87"/>
    <mergeCell ref="A21:H21"/>
    <mergeCell ref="A27:H27"/>
    <mergeCell ref="A18:H18"/>
    <mergeCell ref="A8:H8"/>
    <mergeCell ref="A1:H1"/>
    <mergeCell ref="A20:H20"/>
    <mergeCell ref="A2:H2"/>
    <mergeCell ref="A66:H66"/>
    <mergeCell ref="A67:H67"/>
    <mergeCell ref="A68:H68"/>
    <mergeCell ref="A65:H65"/>
    <mergeCell ref="A73:H73"/>
    <mergeCell ref="A72:F72"/>
    <mergeCell ref="A71:F71"/>
    <mergeCell ref="A55:H55"/>
    <mergeCell ref="A54:F54"/>
    <mergeCell ref="A57:F57"/>
    <mergeCell ref="A56:G56"/>
    <mergeCell ref="A59:F59"/>
    <mergeCell ref="A60:F60"/>
    <mergeCell ref="A61:H61"/>
    <mergeCell ref="A62:F62"/>
    <mergeCell ref="A64:F64"/>
    <mergeCell ref="A63:F63"/>
    <mergeCell ref="A30:H30"/>
    <mergeCell ref="A19:H19"/>
    <mergeCell ref="A28:H28"/>
    <mergeCell ref="A31:H31"/>
    <mergeCell ref="A53:F53"/>
    <mergeCell ref="A29:H29"/>
    <mergeCell ref="A32:H32"/>
    <mergeCell ref="A33:H33"/>
    <mergeCell ref="A34:H34"/>
    <mergeCell ref="A35:H35"/>
    <mergeCell ref="A48:H48"/>
    <mergeCell ref="A49:H49"/>
    <mergeCell ref="A50:H50"/>
    <mergeCell ref="A51:H51"/>
    <mergeCell ref="A52:F52"/>
    <mergeCell ref="A36:H36"/>
    <mergeCell ref="A150:H150"/>
    <mergeCell ref="A85:F85"/>
    <mergeCell ref="A86:F86"/>
    <mergeCell ref="A58:H58"/>
    <mergeCell ref="A84:F84"/>
    <mergeCell ref="B102:C102"/>
    <mergeCell ref="D102:E102"/>
    <mergeCell ref="A95:F95"/>
    <mergeCell ref="A101:H101"/>
    <mergeCell ref="A98:F98"/>
    <mergeCell ref="A90:H90"/>
    <mergeCell ref="A91:F91"/>
    <mergeCell ref="A93:H93"/>
    <mergeCell ref="A94:F94"/>
    <mergeCell ref="A92:F92"/>
    <mergeCell ref="A80:H80"/>
  </mergeCells>
  <pageMargins left="1.2" right="0.7" top="1" bottom="1" header="0.3" footer="0.3"/>
  <pageSetup paperSize="9" orientation="portrait" horizontalDpi="300" verticalDpi="300" r:id="rId1"/>
  <rowBreaks count="1" manualBreakCount="1">
    <brk id="6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2020-01-23T09:07:33Z</cp:lastPrinted>
  <dcterms:created xsi:type="dcterms:W3CDTF">2019-04-14T23:00:59Z</dcterms:created>
  <dcterms:modified xsi:type="dcterms:W3CDTF">2020-01-25T14:22:51Z</dcterms:modified>
</cp:coreProperties>
</file>