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natin\Downloads\"/>
    </mc:Choice>
  </mc:AlternateContent>
  <xr:revisionPtr revIDLastSave="0" documentId="13_ncr:1_{FE6BD8A2-E85B-4C1D-ADC2-A368A2DB22E4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28" l="1"/>
  <c r="E9" i="128"/>
  <c r="C9" i="128"/>
  <c r="D9" i="128" s="1"/>
  <c r="C10" i="128"/>
  <c r="D10" i="128" s="1"/>
  <c r="C8" i="128"/>
  <c r="H46" i="142"/>
  <c r="E46" i="142"/>
  <c r="E45" i="142"/>
  <c r="E44" i="142"/>
  <c r="B9" i="128"/>
  <c r="B10" i="128"/>
  <c r="B8" i="128"/>
  <c r="B8" i="139"/>
  <c r="B9" i="139"/>
  <c r="B10" i="139"/>
  <c r="C8" i="139"/>
  <c r="C10" i="139"/>
  <c r="C9" i="139"/>
  <c r="E9" i="139"/>
  <c r="E10" i="139"/>
  <c r="D10" i="139"/>
  <c r="D9" i="139"/>
  <c r="E8" i="139"/>
  <c r="E10" i="128" l="1"/>
  <c r="F10" i="128" s="1"/>
  <c r="G10" i="128" s="1"/>
  <c r="H10" i="128" s="1"/>
  <c r="I10" i="128" s="1"/>
  <c r="J10" i="128" s="1"/>
  <c r="G9" i="128"/>
  <c r="H9" i="128" s="1"/>
  <c r="I9" i="128" s="1"/>
  <c r="J9" i="128" s="1"/>
  <c r="C11" i="128" l="1"/>
  <c r="D11" i="128" s="1"/>
  <c r="D8" i="128"/>
  <c r="E47" i="142"/>
  <c r="F16" i="142"/>
  <c r="E16" i="142"/>
  <c r="E11" i="128" l="1"/>
  <c r="F11" i="128" s="1"/>
  <c r="G11" i="128" s="1"/>
  <c r="H11" i="128" s="1"/>
  <c r="I11" i="128" s="1"/>
  <c r="J11" i="128" s="1"/>
  <c r="E8" i="128"/>
  <c r="B11" i="139"/>
  <c r="C11" i="139"/>
  <c r="F8" i="128" l="1"/>
  <c r="G8" i="128" s="1"/>
  <c r="H8" i="128" s="1"/>
  <c r="I8" i="128" s="1"/>
  <c r="J8" i="128" s="1"/>
  <c r="B11" i="128"/>
  <c r="B16" i="128" s="1"/>
  <c r="E11" i="139"/>
  <c r="D11" i="139"/>
  <c r="D8" i="139"/>
  <c r="B15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<sst xmlns="http://schemas.openxmlformats.org/spreadsheetml/2006/main" count="278" uniqueCount="193">
  <si>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</si>
  <si>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</si>
  <si>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</si>
  <si>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</si>
  <si>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</si>
  <si>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</si>
  <si>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</si>
  <si>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</si>
  <si>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</si>
  <si>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</si>
  <si>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</si>
  <si>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</si>
  <si>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</si>
  <si>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</si>
  <si>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</si>
  <si>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</si>
  <si>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</si>
  <si>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</si>
  <si>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</si>
  <si>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</si>
  <si>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</si>
  <si>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</si>
  <si>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</si>
  <si>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</si>
  <si>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</si>
  <si>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</si>
  <si>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</si>
  <si>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</si>
  <si>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</si>
  <si>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</si>
  <si>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</si>
  <si>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</si>
  <si>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</si>
  <si>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</si>
  <si>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</si>
  <si>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</si>
  <si>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</si>
  <si>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</si>
  <si>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</si>
  <si>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</si>
  <si>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</si>
  <si>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</si>
  <si>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</si>
  <si>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</si>
  <si>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</si>
  <si>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</si>
  <si>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</si>
  <si>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</si>
  <si>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</si>
  <si>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</si>
  <si>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</si>
  <si>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</si>
  <si>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</si>
  <si>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</si>
  <si>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</si>
  <si>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</si>
  <si>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</si>
  <si>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</si>
  <si>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</si>
  <si>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</si>
  <si>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</si>
  <si>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</si>
  <si>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</si>
  <si>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</si>
  <si>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</si>
  <si>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</si>
  <si>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</si>
  <si>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</si>
  <si>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</si>
  <si>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</si>
  <si>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</si>
  <si>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</si>
  <si>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</si>
  <si>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</si>
  <si>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</si>
  <si>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</si>
  <si>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</si>
  <si>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</si>
  <si>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</si>
  <si>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</si>
  <si>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</si>
  <si>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</si>
  <si>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</si>
  <si>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</si>
  <si>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</si>
  <si>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</si>
  <si>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</si>
  <si>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</si>
  <si>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</si>
  <si>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</si>
  <si>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</si>
  <si>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</si>
  <si>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</si>
  <si>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</si>
  <si>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</si>
  <si>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</si>
  <si>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</si>
  <si>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</si>
  <si>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</si>
  <si>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</si>
  <si>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</si>
  <si>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</si>
  <si>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</si>
  <si>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</si>
  <si>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</si>
  <si>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</si>
  <si>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</si>
  <si>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</si>
  <si>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</si>
  <si>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</si>
  <si>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</si>
  <si>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</si>
  <si>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</si>
  <si>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</si>
  <si>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</si>
  <si>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</si>
  <si>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</si>
  <si>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</si>
  <si>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</si>
  <si>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</si>
  <si>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</si>
  <si>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</si>
  <si>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</si>
  <si>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</si>
  <si>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</si>
  <si>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</si>
  <si>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</si>
  <si>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</si>
  <si>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</si>
  <si>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</si>
  <si>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</si>
  <si>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</si>
  <si>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</si>
  <si>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</si>
  <si>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</si>
  <si>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</si>
  <si>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</si>
  <si>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</si>
  <si>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</si>
  <si>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</si>
  <si>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</si>
  <si>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</si>
  <si>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</si>
  <si>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</si>
  <si>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</si>
  <si>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</si>
  <si>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</si>
  <si>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</si>
  <si>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</si>
  <si>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</si>
  <si>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</si>
  <si>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</si>
  <si>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</si>
  <si>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</si>
  <si>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</si>
  <si>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</si>
  <si>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</si>
  <si>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</si>
  <si>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</si>
  <si>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</si>
  <si>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</si>
  <si>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</si>
  <si>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</si>
  <si>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</si>
  <si>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</si>
  <si>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</si>
  <si>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</si>
  <si>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</si>
  <si>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</si>
  <si>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</si>
  <si>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</si>
  <si>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</si>
  <si>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</si>
  <si>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</si>
  <si>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</si>
  <si>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</si>
  <si>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</si>
  <si>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ELEC_MV</t>
  </si>
  <si>
    <t>ELEC_HV</t>
  </si>
  <si>
    <t>Medium Voltage Electricity (1-60 kV)</t>
  </si>
  <si>
    <t>High Voltage Electricity (&gt;110 kV)</t>
  </si>
  <si>
    <t>ELEC_LV_FIN</t>
  </si>
  <si>
    <t>ELEC_MV_FIN</t>
  </si>
  <si>
    <t>ELEC_HV_FIN</t>
  </si>
  <si>
    <t>ELEC_LV_FIN_DEM</t>
  </si>
  <si>
    <t>ELEC_MV_FIN_DEM</t>
  </si>
  <si>
    <t>ELEC_HV_FIN_DEM</t>
  </si>
  <si>
    <t>Electricity - Final Low Voltage Energy Demand</t>
  </si>
  <si>
    <t>Electricity - Final Medium Voltage Energy Demand</t>
  </si>
  <si>
    <t>Electricity - Final High Voltage Energy Demand</t>
  </si>
  <si>
    <t>Low Voltage Electricity</t>
  </si>
  <si>
    <t>Medium Voltage Electricity</t>
  </si>
  <si>
    <t>High Voltage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</si>
</sst>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101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12" fillId="0" borderId="0" xfId="0" applyNumberFormat="1" applyFont="1" applyFill="1"/>
    <xf numFmtId="0" fontId="0" fillId="6" borderId="0" xfId="0" applyFill="1"/>
    <xf numFmtId="164" fontId="0" fillId="0" borderId="4" xfId="0" applyNumberFormat="1" applyFill="1" applyBorder="1"/>
    <xf numFmtId="167" fontId="12" fillId="0" borderId="0" xfId="4" applyNumberFormat="1"/>
  </cellXfs>
  <cellStyles count="7"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" xfId="0" builtinId="0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opLeftCell="C37" zoomScale="130" zoomScaleNormal="130" workbookViewId="0">
      <selection activeCell="J53" sqref="J53"/>
    </sheetView>
  </sheetViews>
  <sheetFormatPr defaultRowHeight="13.2" x14ac:dyDescent="0.25"/>
  <cols>
    <col min="1" max="1" width="2.88671875" style="42" customWidth="1"/>
    <col min="2" max="2" width="36.5546875" style="42" customWidth="1"/>
    <col min="3" max="3" width="49.44140625" style="42" customWidth="1"/>
    <col min="4" max="4" width="15" style="42" customWidth="1"/>
    <col min="5" max="5" width="14.8867187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546875" style="42" customWidth="1"/>
    <col min="11" max="16384" width="8.88671875" style="42"/>
  </cols>
  <sheetData>
    <row r="2" spans="2:10" ht="15" x14ac:dyDescent="0.25">
      <c r="B2" s="41" t="s">
        <v>169</v>
      </c>
      <c r="C2" s="41"/>
    </row>
    <row r="4" spans="2:10" x14ac:dyDescent="0.25">
      <c r="B4" s="43" t="s">
        <v>163</v>
      </c>
      <c r="C4" s="43"/>
    </row>
    <row r="5" spans="2:10" ht="13.8" thickBot="1" x14ac:dyDescent="0.3">
      <c r="B5" s="43" t="s">
        <v>164</v>
      </c>
      <c r="C5" s="43"/>
    </row>
    <row r="6" spans="2:10" ht="52.8" x14ac:dyDescent="0.25">
      <c r="B6" s="84" t="s">
        <v>153</v>
      </c>
      <c r="C6" s="87" t="s">
        <v>154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.8" x14ac:dyDescent="0.25">
      <c r="B7" s="85"/>
      <c r="C7" s="88"/>
      <c r="D7" s="14" t="s">
        <v>139</v>
      </c>
      <c r="E7" s="14" t="s">
        <v>140</v>
      </c>
      <c r="F7" s="14" t="s">
        <v>141</v>
      </c>
      <c r="G7" s="14" t="s">
        <v>142</v>
      </c>
      <c r="H7" s="14" t="s">
        <v>143</v>
      </c>
      <c r="I7" s="14" t="s">
        <v>142</v>
      </c>
      <c r="J7" s="14" t="s">
        <v>143</v>
      </c>
    </row>
    <row r="8" spans="2:10" ht="15.6" x14ac:dyDescent="0.25">
      <c r="B8" s="86"/>
      <c r="C8" s="89"/>
      <c r="D8" s="46" t="s">
        <v>5</v>
      </c>
      <c r="E8" s="46" t="s">
        <v>6</v>
      </c>
      <c r="F8" s="46" t="s">
        <v>7</v>
      </c>
      <c r="G8" s="46" t="s">
        <v>144</v>
      </c>
      <c r="H8" s="46" t="s">
        <v>8</v>
      </c>
      <c r="I8" s="46" t="s">
        <v>9</v>
      </c>
      <c r="J8" s="47" t="s">
        <v>10</v>
      </c>
    </row>
    <row r="9" spans="2:10" ht="15.6" x14ac:dyDescent="0.25">
      <c r="B9" s="48" t="s">
        <v>11</v>
      </c>
      <c r="C9" s="82" t="s">
        <v>145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.6" x14ac:dyDescent="0.25">
      <c r="B10" s="48" t="s">
        <v>12</v>
      </c>
      <c r="C10" s="82" t="s">
        <v>146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.6" x14ac:dyDescent="0.25">
      <c r="B11" s="48" t="s">
        <v>13</v>
      </c>
      <c r="C11" s="82" t="s">
        <v>147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.6" x14ac:dyDescent="0.25">
      <c r="B12" s="48" t="s">
        <v>14</v>
      </c>
      <c r="C12" s="82" t="s">
        <v>148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.6" x14ac:dyDescent="0.25">
      <c r="B13" s="48" t="s">
        <v>15</v>
      </c>
      <c r="C13" s="82" t="s">
        <v>149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.6" x14ac:dyDescent="0.25">
      <c r="B14" s="48" t="s">
        <v>16</v>
      </c>
      <c r="C14" s="82" t="s">
        <v>150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.6" x14ac:dyDescent="0.25">
      <c r="B15" s="13" t="s">
        <v>17</v>
      </c>
      <c r="C15" s="12" t="s">
        <v>151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8" thickBot="1" x14ac:dyDescent="0.3">
      <c r="B16" s="52" t="s">
        <v>18</v>
      </c>
      <c r="C16" s="11" t="s">
        <v>152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25">
      <c r="B17" s="10" t="s">
        <v>162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170</v>
      </c>
      <c r="C19" s="10"/>
    </row>
    <row r="20" spans="2:7" x14ac:dyDescent="0.25">
      <c r="B20" s="10" t="s">
        <v>171</v>
      </c>
      <c r="C20" s="10"/>
    </row>
    <row r="21" spans="2:7" x14ac:dyDescent="0.25">
      <c r="B21" s="43"/>
      <c r="C21" s="43"/>
      <c r="D21" s="43"/>
      <c r="E21" s="43"/>
      <c r="F21" s="43"/>
    </row>
    <row r="22" spans="2:7" x14ac:dyDescent="0.25">
      <c r="B22" s="43"/>
      <c r="C22" s="43"/>
      <c r="D22" s="43"/>
      <c r="E22" s="43"/>
      <c r="F22" s="43"/>
    </row>
    <row r="23" spans="2:7" ht="15" x14ac:dyDescent="0.25">
      <c r="B23" s="41" t="s">
        <v>172</v>
      </c>
      <c r="C23" s="41"/>
      <c r="D23" s="43"/>
      <c r="E23" s="43"/>
      <c r="F23" s="43"/>
    </row>
    <row r="25" spans="2:7" x14ac:dyDescent="0.25">
      <c r="B25" s="43" t="s">
        <v>165</v>
      </c>
      <c r="C25" s="43"/>
      <c r="D25" s="43"/>
      <c r="E25" s="43"/>
      <c r="F25" s="43"/>
    </row>
    <row r="26" spans="2:7" ht="13.8" thickBot="1" x14ac:dyDescent="0.3">
      <c r="B26" s="43" t="s">
        <v>166</v>
      </c>
      <c r="C26" s="43"/>
      <c r="D26" s="43"/>
      <c r="E26" s="43"/>
      <c r="F26" s="43"/>
    </row>
    <row r="27" spans="2:7" ht="31.65" customHeight="1" x14ac:dyDescent="0.25">
      <c r="B27" s="90" t="s">
        <v>20</v>
      </c>
      <c r="C27" s="92" t="s">
        <v>155</v>
      </c>
      <c r="D27" s="44" t="s">
        <v>21</v>
      </c>
      <c r="E27" s="8" t="s">
        <v>22</v>
      </c>
      <c r="F27" s="43"/>
    </row>
    <row r="28" spans="2:7" ht="31.65" customHeight="1" x14ac:dyDescent="0.25">
      <c r="B28" s="91"/>
      <c r="C28" s="93"/>
      <c r="D28" s="14" t="s">
        <v>156</v>
      </c>
      <c r="E28" s="7" t="s">
        <v>108</v>
      </c>
      <c r="F28" s="43"/>
    </row>
    <row r="29" spans="2:7" x14ac:dyDescent="0.25">
      <c r="B29" s="56" t="s">
        <v>23</v>
      </c>
      <c r="C29" s="6" t="s">
        <v>159</v>
      </c>
      <c r="D29" s="46" t="s">
        <v>173</v>
      </c>
      <c r="E29" s="57">
        <v>0.97706171756374371</v>
      </c>
      <c r="F29" s="43"/>
      <c r="G29" s="5"/>
    </row>
    <row r="30" spans="2:7" x14ac:dyDescent="0.25">
      <c r="B30" s="56" t="s">
        <v>23</v>
      </c>
      <c r="C30" s="6" t="s">
        <v>159</v>
      </c>
      <c r="D30" s="46" t="s">
        <v>174</v>
      </c>
      <c r="E30" s="57">
        <v>0.9764416403645515</v>
      </c>
      <c r="F30" s="43"/>
      <c r="G30" s="5"/>
    </row>
    <row r="31" spans="2:7" x14ac:dyDescent="0.25">
      <c r="B31" s="56" t="s">
        <v>23</v>
      </c>
      <c r="C31" s="6" t="s">
        <v>159</v>
      </c>
      <c r="D31" s="46" t="s">
        <v>157</v>
      </c>
      <c r="E31" s="57">
        <v>0.9515253427786764</v>
      </c>
      <c r="F31" s="43"/>
    </row>
    <row r="32" spans="2:7" ht="13.8" thickBot="1" x14ac:dyDescent="0.3">
      <c r="B32" s="58" t="s">
        <v>24</v>
      </c>
      <c r="C32" s="4" t="s">
        <v>160</v>
      </c>
      <c r="D32" s="59" t="s">
        <v>158</v>
      </c>
      <c r="E32" s="60">
        <v>0.85899999999999999</v>
      </c>
      <c r="F32" s="43"/>
    </row>
    <row r="33" spans="2:8" x14ac:dyDescent="0.25">
      <c r="B33" s="10" t="s">
        <v>162</v>
      </c>
      <c r="C33" s="43"/>
      <c r="D33" s="43"/>
      <c r="E33" s="61"/>
      <c r="F33" s="43"/>
    </row>
    <row r="34" spans="2:8" x14ac:dyDescent="0.25">
      <c r="B34" s="9" t="s">
        <v>19</v>
      </c>
      <c r="C34" s="43"/>
      <c r="D34" s="43"/>
      <c r="E34" s="61"/>
      <c r="F34" s="43"/>
    </row>
    <row r="35" spans="2:8" x14ac:dyDescent="0.25">
      <c r="B35" s="9" t="s">
        <v>170</v>
      </c>
      <c r="C35" s="43"/>
      <c r="D35" s="43"/>
      <c r="E35" s="61"/>
      <c r="F35" s="43"/>
    </row>
    <row r="36" spans="2:8" x14ac:dyDescent="0.25">
      <c r="B36" s="43"/>
      <c r="C36" s="43"/>
      <c r="D36" s="43"/>
      <c r="E36" s="61"/>
      <c r="F36" s="43"/>
    </row>
    <row r="37" spans="2:8" x14ac:dyDescent="0.25">
      <c r="B37" s="43"/>
      <c r="C37" s="43"/>
      <c r="D37" s="43"/>
      <c r="E37" s="61"/>
      <c r="F37" s="43"/>
    </row>
    <row r="38" spans="2:8" ht="15" x14ac:dyDescent="0.25">
      <c r="B38" s="41" t="s">
        <v>175</v>
      </c>
      <c r="C38" s="41"/>
      <c r="D38" s="43"/>
      <c r="E38" s="61"/>
      <c r="F38" s="43"/>
    </row>
    <row r="39" spans="2:8" x14ac:dyDescent="0.25">
      <c r="B39" s="43"/>
      <c r="C39" s="43"/>
      <c r="D39" s="43"/>
      <c r="E39" s="61"/>
      <c r="F39" s="43"/>
    </row>
    <row r="40" spans="2:8" x14ac:dyDescent="0.25">
      <c r="B40" s="43" t="s">
        <v>167</v>
      </c>
      <c r="C40" s="43"/>
      <c r="D40" s="43"/>
      <c r="E40" s="61"/>
      <c r="F40" s="43"/>
    </row>
    <row r="41" spans="2:8" ht="13.8" thickBot="1" x14ac:dyDescent="0.3">
      <c r="B41" s="43" t="s">
        <v>168</v>
      </c>
      <c r="C41" s="43"/>
      <c r="D41" s="43"/>
      <c r="E41" s="61"/>
      <c r="F41" s="43"/>
    </row>
    <row r="42" spans="2:8" ht="24.75" customHeight="1" x14ac:dyDescent="0.25">
      <c r="B42" s="90" t="s">
        <v>20</v>
      </c>
      <c r="C42" s="92" t="s">
        <v>155</v>
      </c>
      <c r="D42" s="3" t="s">
        <v>25</v>
      </c>
      <c r="E42" s="45" t="s">
        <v>26</v>
      </c>
      <c r="F42" s="43"/>
    </row>
    <row r="43" spans="2:8" ht="24.75" customHeight="1" x14ac:dyDescent="0.25">
      <c r="B43" s="91"/>
      <c r="C43" s="93"/>
      <c r="D43" s="2" t="s">
        <v>33</v>
      </c>
      <c r="E43" s="1" t="s">
        <v>161</v>
      </c>
      <c r="F43" s="43"/>
    </row>
    <row r="44" spans="2:8" x14ac:dyDescent="0.25">
      <c r="B44" s="56" t="s">
        <v>23</v>
      </c>
      <c r="C44" s="6" t="s">
        <v>190</v>
      </c>
      <c r="D44" s="46" t="s">
        <v>27</v>
      </c>
      <c r="E44" s="57">
        <f>31.94+25.117</f>
        <v>57.057000000000002</v>
      </c>
      <c r="F44" s="43"/>
      <c r="H44" s="42">
        <v>120.68379950936867</v>
      </c>
    </row>
    <row r="45" spans="2:8" x14ac:dyDescent="0.25">
      <c r="B45" s="56" t="s">
        <v>23</v>
      </c>
      <c r="C45" s="6" t="s">
        <v>191</v>
      </c>
      <c r="D45" s="46" t="s">
        <v>27</v>
      </c>
      <c r="E45" s="57">
        <f>55.023</f>
        <v>55.023000000000003</v>
      </c>
      <c r="F45" s="43"/>
    </row>
    <row r="46" spans="2:8" x14ac:dyDescent="0.25">
      <c r="B46" s="56" t="s">
        <v>23</v>
      </c>
      <c r="C46" s="6" t="s">
        <v>192</v>
      </c>
      <c r="D46" s="46" t="s">
        <v>27</v>
      </c>
      <c r="E46" s="57">
        <f>26.311</f>
        <v>26.311</v>
      </c>
      <c r="F46" s="43"/>
      <c r="H46" s="100">
        <f>SUM(E44:E46)</f>
        <v>138.39100000000002</v>
      </c>
    </row>
    <row r="47" spans="2:8" ht="13.8" thickBot="1" x14ac:dyDescent="0.3">
      <c r="B47" s="58" t="s">
        <v>24</v>
      </c>
      <c r="C47" s="4" t="s">
        <v>160</v>
      </c>
      <c r="D47" s="59" t="s">
        <v>28</v>
      </c>
      <c r="E47" s="60">
        <f>SUM(F9:F15)*E32/1000</f>
        <v>202.96761239999998</v>
      </c>
      <c r="F47" s="43"/>
    </row>
    <row r="48" spans="2:8" x14ac:dyDescent="0.25">
      <c r="B48" s="10" t="s">
        <v>162</v>
      </c>
      <c r="C48" s="43"/>
      <c r="D48" s="43"/>
      <c r="E48" s="43"/>
    </row>
    <row r="49" spans="2:5" x14ac:dyDescent="0.25">
      <c r="B49" s="9" t="s">
        <v>19</v>
      </c>
      <c r="C49" s="43"/>
      <c r="D49" s="43"/>
      <c r="E49" s="43"/>
    </row>
    <row r="50" spans="2:5" x14ac:dyDescent="0.25">
      <c r="B50" s="9" t="s">
        <v>170</v>
      </c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zoomScaleNormal="100" workbookViewId="0">
      <selection activeCell="K15" sqref="K15"/>
    </sheetView>
  </sheetViews>
  <sheetFormatPr defaultRowHeight="13.2" x14ac:dyDescent="0.25"/>
  <cols>
    <col min="1" max="1" width="2.88671875" customWidth="1"/>
    <col min="2" max="2" width="15" customWidth="1"/>
    <col min="3" max="3" width="14.2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70" t="s">
        <v>112</v>
      </c>
      <c r="C2" s="71"/>
      <c r="D2" s="71"/>
      <c r="E2" s="26"/>
      <c r="F2" s="26"/>
      <c r="G2" s="26"/>
      <c r="H2" s="26"/>
      <c r="I2" s="26"/>
    </row>
    <row r="3" spans="2:9" ht="12.75" customHeight="1" x14ac:dyDescent="0.25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25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40" t="s">
        <v>30</v>
      </c>
      <c r="C5" s="40" t="s">
        <v>31</v>
      </c>
      <c r="D5" s="40" t="s">
        <v>32</v>
      </c>
      <c r="E5" s="40" t="s">
        <v>33</v>
      </c>
      <c r="F5" s="40" t="s">
        <v>34</v>
      </c>
      <c r="G5" s="40" t="s">
        <v>35</v>
      </c>
      <c r="H5" s="40" t="s">
        <v>36</v>
      </c>
      <c r="I5" s="40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6.599999999999994" thickBot="1" x14ac:dyDescent="0.3">
      <c r="B7" s="16" t="s">
        <v>123</v>
      </c>
      <c r="C7" s="16" t="s">
        <v>124</v>
      </c>
      <c r="D7" s="16" t="s">
        <v>125</v>
      </c>
      <c r="E7" s="16" t="s">
        <v>126</v>
      </c>
      <c r="F7" s="75" t="s">
        <v>120</v>
      </c>
      <c r="G7" s="16" t="s">
        <v>122</v>
      </c>
      <c r="H7" s="75" t="s">
        <v>120</v>
      </c>
      <c r="I7" s="16" t="s">
        <v>127</v>
      </c>
    </row>
    <row r="8" spans="2:9" ht="15.75" customHeight="1" x14ac:dyDescent="0.25">
      <c r="B8" s="30" t="s">
        <v>38</v>
      </c>
      <c r="C8" s="32" t="s">
        <v>136</v>
      </c>
      <c r="D8" s="32" t="s">
        <v>101</v>
      </c>
      <c r="E8" s="30" t="s">
        <v>39</v>
      </c>
      <c r="F8" s="30"/>
      <c r="G8" s="30" t="s">
        <v>40</v>
      </c>
      <c r="H8" s="30" t="s">
        <v>41</v>
      </c>
      <c r="I8" s="30" t="s">
        <v>42</v>
      </c>
    </row>
    <row r="9" spans="2:9" ht="15.75" customHeight="1" x14ac:dyDescent="0.25">
      <c r="B9" s="37" t="s">
        <v>38</v>
      </c>
      <c r="C9" s="38" t="s">
        <v>177</v>
      </c>
      <c r="D9" s="38" t="s">
        <v>179</v>
      </c>
      <c r="E9" s="37" t="s">
        <v>39</v>
      </c>
      <c r="F9" s="37"/>
      <c r="G9" s="37" t="s">
        <v>40</v>
      </c>
      <c r="H9" s="37" t="s">
        <v>41</v>
      </c>
      <c r="I9" s="37" t="s">
        <v>42</v>
      </c>
    </row>
    <row r="10" spans="2:9" ht="15.75" customHeight="1" x14ac:dyDescent="0.25">
      <c r="B10" s="30" t="s">
        <v>38</v>
      </c>
      <c r="C10" s="32" t="s">
        <v>178</v>
      </c>
      <c r="D10" s="32" t="s">
        <v>180</v>
      </c>
      <c r="E10" s="30" t="s">
        <v>39</v>
      </c>
      <c r="F10" s="30"/>
      <c r="G10" s="30" t="s">
        <v>40</v>
      </c>
      <c r="H10" s="30" t="s">
        <v>41</v>
      </c>
      <c r="I10" s="30" t="s">
        <v>42</v>
      </c>
    </row>
    <row r="11" spans="2:9" ht="15.75" customHeight="1" x14ac:dyDescent="0.25">
      <c r="B11" s="37" t="s">
        <v>38</v>
      </c>
      <c r="C11" s="38" t="s">
        <v>80</v>
      </c>
      <c r="D11" s="38" t="s">
        <v>102</v>
      </c>
      <c r="E11" s="37" t="s">
        <v>39</v>
      </c>
      <c r="F11" s="37"/>
      <c r="G11" s="37" t="s">
        <v>40</v>
      </c>
      <c r="H11" s="37" t="s">
        <v>41</v>
      </c>
      <c r="I11" s="37"/>
    </row>
    <row r="12" spans="2:9" x14ac:dyDescent="0.25">
      <c r="B12" s="38" t="s">
        <v>43</v>
      </c>
      <c r="C12" s="38" t="s">
        <v>181</v>
      </c>
      <c r="D12" s="38" t="s">
        <v>101</v>
      </c>
      <c r="E12" s="38" t="s">
        <v>39</v>
      </c>
      <c r="F12" s="98"/>
      <c r="G12" s="98"/>
      <c r="H12" s="98"/>
      <c r="I12" s="38" t="s">
        <v>42</v>
      </c>
    </row>
    <row r="13" spans="2:9" x14ac:dyDescent="0.25">
      <c r="B13" s="32" t="s">
        <v>43</v>
      </c>
      <c r="C13" s="97" t="s">
        <v>182</v>
      </c>
      <c r="D13" s="97" t="s">
        <v>179</v>
      </c>
      <c r="E13" s="32" t="s">
        <v>39</v>
      </c>
      <c r="I13" s="32" t="s">
        <v>42</v>
      </c>
    </row>
    <row r="14" spans="2:9" x14ac:dyDescent="0.25">
      <c r="B14" s="38" t="s">
        <v>43</v>
      </c>
      <c r="C14" s="38" t="s">
        <v>183</v>
      </c>
      <c r="D14" s="38" t="s">
        <v>180</v>
      </c>
      <c r="E14" s="38" t="s">
        <v>39</v>
      </c>
      <c r="F14" s="98"/>
      <c r="G14" s="98"/>
      <c r="H14" s="98"/>
      <c r="I14" s="38" t="s">
        <v>42</v>
      </c>
    </row>
    <row r="15" spans="2:9" ht="13.8" thickBot="1" x14ac:dyDescent="0.3">
      <c r="B15" s="99" t="s">
        <v>43</v>
      </c>
      <c r="C15" s="99" t="s">
        <v>137</v>
      </c>
      <c r="D15" s="99" t="s">
        <v>138</v>
      </c>
      <c r="E15" s="99" t="s">
        <v>39</v>
      </c>
      <c r="F15" s="99"/>
      <c r="G15" s="99"/>
      <c r="H15" s="99"/>
      <c r="I15" s="99"/>
    </row>
    <row r="24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3"/>
  <sheetViews>
    <sheetView workbookViewId="0">
      <selection activeCell="E8" sqref="E8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70" t="s">
        <v>113</v>
      </c>
      <c r="C2" s="72"/>
      <c r="D2" s="72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6.599999999999994" thickBot="1" x14ac:dyDescent="0.3">
      <c r="B7" s="16" t="s">
        <v>114</v>
      </c>
      <c r="C7" s="16" t="s">
        <v>115</v>
      </c>
      <c r="D7" s="16" t="s">
        <v>116</v>
      </c>
      <c r="E7" s="16" t="s">
        <v>117</v>
      </c>
      <c r="F7" s="16" t="s">
        <v>118</v>
      </c>
      <c r="G7" s="16" t="s">
        <v>119</v>
      </c>
      <c r="H7" s="16" t="s">
        <v>122</v>
      </c>
      <c r="I7" s="74" t="s">
        <v>120</v>
      </c>
      <c r="J7" s="74" t="s">
        <v>120</v>
      </c>
    </row>
    <row r="8" spans="2:10" ht="15.75" customHeight="1" x14ac:dyDescent="0.25">
      <c r="B8" s="30" t="s">
        <v>54</v>
      </c>
      <c r="C8" s="30" t="s">
        <v>55</v>
      </c>
      <c r="D8" s="32" t="s">
        <v>184</v>
      </c>
      <c r="E8" s="32" t="s">
        <v>187</v>
      </c>
      <c r="F8" s="30" t="s">
        <v>39</v>
      </c>
      <c r="G8" s="32" t="s">
        <v>121</v>
      </c>
      <c r="H8" s="30" t="s">
        <v>40</v>
      </c>
      <c r="I8" s="30"/>
      <c r="J8" s="30" t="s">
        <v>56</v>
      </c>
    </row>
    <row r="9" spans="2:10" ht="15.75" customHeight="1" x14ac:dyDescent="0.25">
      <c r="B9" s="30" t="s">
        <v>54</v>
      </c>
      <c r="C9" s="30" t="s">
        <v>55</v>
      </c>
      <c r="D9" s="32" t="s">
        <v>185</v>
      </c>
      <c r="E9" s="32" t="s">
        <v>188</v>
      </c>
      <c r="F9" s="30" t="s">
        <v>39</v>
      </c>
      <c r="G9" s="32" t="s">
        <v>121</v>
      </c>
      <c r="H9" s="30" t="s">
        <v>40</v>
      </c>
      <c r="I9" s="30"/>
      <c r="J9" s="30" t="s">
        <v>56</v>
      </c>
    </row>
    <row r="10" spans="2:10" x14ac:dyDescent="0.25">
      <c r="B10" s="30" t="s">
        <v>54</v>
      </c>
      <c r="C10" s="30" t="s">
        <v>55</v>
      </c>
      <c r="D10" s="32" t="s">
        <v>186</v>
      </c>
      <c r="E10" s="32" t="s">
        <v>189</v>
      </c>
      <c r="F10" s="30" t="s">
        <v>39</v>
      </c>
      <c r="G10" s="32" t="s">
        <v>121</v>
      </c>
      <c r="H10" s="30" t="s">
        <v>40</v>
      </c>
      <c r="I10" s="30"/>
      <c r="J10" s="30" t="s">
        <v>56</v>
      </c>
    </row>
    <row r="11" spans="2:10" ht="13.8" thickBot="1" x14ac:dyDescent="0.3">
      <c r="B11" s="35" t="s">
        <v>54</v>
      </c>
      <c r="C11" s="35" t="s">
        <v>55</v>
      </c>
      <c r="D11" s="36" t="s">
        <v>103</v>
      </c>
      <c r="E11" s="36" t="s">
        <v>104</v>
      </c>
      <c r="F11" s="35" t="s">
        <v>39</v>
      </c>
      <c r="G11" s="35" t="s">
        <v>121</v>
      </c>
      <c r="H11" s="35" t="s">
        <v>40</v>
      </c>
      <c r="I11" s="35"/>
      <c r="J11" s="35" t="s">
        <v>56</v>
      </c>
    </row>
    <row r="14" spans="2:10" x14ac:dyDescent="0.25">
      <c r="B14" s="94" t="s">
        <v>81</v>
      </c>
      <c r="C14" s="94"/>
      <c r="D14" s="94"/>
    </row>
    <row r="15" spans="2:10" x14ac:dyDescent="0.25">
      <c r="B15" s="62" t="s">
        <v>82</v>
      </c>
      <c r="C15" s="62" t="s">
        <v>83</v>
      </c>
      <c r="D15" s="62"/>
    </row>
    <row r="16" spans="2:10" x14ac:dyDescent="0.25">
      <c r="B16" s="63" t="s">
        <v>84</v>
      </c>
      <c r="C16" s="63" t="s">
        <v>85</v>
      </c>
      <c r="D16" s="63"/>
    </row>
    <row r="17" spans="2:4" x14ac:dyDescent="0.25">
      <c r="B17" s="62" t="s">
        <v>86</v>
      </c>
      <c r="C17" s="62" t="s">
        <v>87</v>
      </c>
      <c r="D17" s="62"/>
    </row>
    <row r="18" spans="2:4" x14ac:dyDescent="0.25">
      <c r="B18" s="63" t="s">
        <v>88</v>
      </c>
      <c r="C18" s="63" t="s">
        <v>89</v>
      </c>
      <c r="D18" s="63"/>
    </row>
    <row r="19" spans="2:4" x14ac:dyDescent="0.25">
      <c r="B19" s="62" t="s">
        <v>54</v>
      </c>
      <c r="C19" s="62" t="s">
        <v>90</v>
      </c>
      <c r="D19" s="62" t="s">
        <v>135</v>
      </c>
    </row>
    <row r="20" spans="2:4" x14ac:dyDescent="0.25">
      <c r="B20" s="63" t="s">
        <v>91</v>
      </c>
      <c r="C20" s="63" t="s">
        <v>92</v>
      </c>
      <c r="D20" s="63" t="s">
        <v>93</v>
      </c>
    </row>
    <row r="21" spans="2:4" x14ac:dyDescent="0.25">
      <c r="B21" s="62" t="s">
        <v>94</v>
      </c>
      <c r="C21" s="62" t="s">
        <v>95</v>
      </c>
      <c r="D21" s="62" t="s">
        <v>96</v>
      </c>
    </row>
    <row r="22" spans="2:4" x14ac:dyDescent="0.25">
      <c r="B22" s="63" t="s">
        <v>97</v>
      </c>
      <c r="C22" s="63" t="s">
        <v>98</v>
      </c>
      <c r="D22" s="63" t="s">
        <v>93</v>
      </c>
    </row>
    <row r="23" spans="2:4" ht="13.8" thickBot="1" x14ac:dyDescent="0.3">
      <c r="B23" s="64" t="s">
        <v>99</v>
      </c>
      <c r="C23" s="64" t="s">
        <v>100</v>
      </c>
      <c r="D23" s="64"/>
    </row>
  </sheetData>
  <mergeCells count="1">
    <mergeCell ref="B14:D1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tabSelected="1" zoomScaleNormal="100" workbookViewId="0">
      <selection activeCell="D8" sqref="D8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9" t="s">
        <v>111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105</v>
      </c>
      <c r="C6" s="15" t="s">
        <v>75</v>
      </c>
      <c r="D6" s="15" t="s">
        <v>106</v>
      </c>
      <c r="E6" s="15" t="s">
        <v>107</v>
      </c>
      <c r="F6" s="15" t="s">
        <v>108</v>
      </c>
      <c r="G6" s="15" t="s">
        <v>109</v>
      </c>
    </row>
    <row r="7" spans="2:7" ht="31.65" customHeight="1" thickBot="1" x14ac:dyDescent="0.3">
      <c r="B7" s="16" t="s">
        <v>132</v>
      </c>
      <c r="C7" s="16" t="s">
        <v>117</v>
      </c>
      <c r="D7" s="16" t="s">
        <v>128</v>
      </c>
      <c r="E7" s="16" t="s">
        <v>129</v>
      </c>
      <c r="F7" s="16" t="s">
        <v>22</v>
      </c>
      <c r="G7" s="16" t="s">
        <v>130</v>
      </c>
    </row>
    <row r="8" spans="2:7" ht="15.75" customHeight="1" x14ac:dyDescent="0.25">
      <c r="B8" s="29" t="str">
        <f>SEC_Processes!D8</f>
        <v>ELEC_LV_FIN_DEM</v>
      </c>
      <c r="C8" s="29" t="str">
        <f>SEC_Processes!E8</f>
        <v>Electricity - Final Low Voltage Energy Demand</v>
      </c>
      <c r="D8" s="29" t="str">
        <f>SEC_Comm!C8</f>
        <v>ELEC_LV</v>
      </c>
      <c r="E8" s="29" t="str">
        <f>SEC_Comm!C12</f>
        <v>ELEC_LV_FIN</v>
      </c>
      <c r="F8" s="65">
        <v>1</v>
      </c>
      <c r="G8" s="67">
        <v>1</v>
      </c>
    </row>
    <row r="9" spans="2:7" ht="15.75" customHeight="1" x14ac:dyDescent="0.25">
      <c r="B9" s="29" t="str">
        <f>SEC_Processes!D9</f>
        <v>ELEC_MV_FIN_DEM</v>
      </c>
      <c r="C9" s="29" t="str">
        <f>SEC_Processes!E9</f>
        <v>Electricity - Final Medium Voltage Energy Demand</v>
      </c>
      <c r="D9" t="str">
        <f>SEC_Comm!C9</f>
        <v>ELEC_MV</v>
      </c>
      <c r="E9" s="29" t="str">
        <f>SEC_Comm!C13</f>
        <v>ELEC_MV_FIN</v>
      </c>
      <c r="F9" s="65">
        <v>1</v>
      </c>
      <c r="G9" s="67">
        <v>1</v>
      </c>
    </row>
    <row r="10" spans="2:7" x14ac:dyDescent="0.25">
      <c r="B10" s="29" t="str">
        <f>SEC_Processes!D10</f>
        <v>ELEC_HV_FIN_DEM</v>
      </c>
      <c r="C10" s="29" t="str">
        <f>SEC_Processes!E10</f>
        <v>Electricity - Final High Voltage Energy Demand</v>
      </c>
      <c r="D10" t="str">
        <f>SEC_Comm!C10</f>
        <v>ELEC_HV</v>
      </c>
      <c r="E10" s="29" t="str">
        <f>SEC_Comm!C14</f>
        <v>ELEC_HV_FIN</v>
      </c>
      <c r="F10" s="65">
        <v>1</v>
      </c>
      <c r="G10" s="67">
        <v>1</v>
      </c>
    </row>
    <row r="11" spans="2:7" ht="13.8" thickBot="1" x14ac:dyDescent="0.3">
      <c r="B11" s="34" t="str">
        <f>SEC_Processes!D11</f>
        <v>HEAT_FIN_DEM</v>
      </c>
      <c r="C11" s="34" t="str">
        <f>SEC_Processes!E11</f>
        <v>Heat - Final Energy Demand</v>
      </c>
      <c r="D11" s="34" t="str">
        <f>SEC_Comm!C11</f>
        <v>HEAT_LT</v>
      </c>
      <c r="E11" s="34" t="str">
        <f>SEC_Comm!C15</f>
        <v>HEAT_FIN</v>
      </c>
      <c r="F11" s="66">
        <v>1</v>
      </c>
      <c r="G11" s="68">
        <v>1</v>
      </c>
    </row>
    <row r="18" spans="4:4" x14ac:dyDescent="0.25">
      <c r="D18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H15" sqref="H15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9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110</v>
      </c>
      <c r="C6" s="96" t="s">
        <v>131</v>
      </c>
      <c r="D6" s="96"/>
      <c r="E6" s="96"/>
      <c r="F6" s="96"/>
      <c r="G6" s="96"/>
      <c r="H6" s="96"/>
      <c r="I6" s="96"/>
      <c r="J6" s="96"/>
    </row>
    <row r="7" spans="2:12" ht="36.75" customHeight="1" thickBot="1" x14ac:dyDescent="0.3">
      <c r="B7" s="16" t="s">
        <v>133</v>
      </c>
      <c r="C7" s="95" t="s">
        <v>134</v>
      </c>
      <c r="D7" s="95"/>
      <c r="E7" s="95"/>
      <c r="F7" s="95"/>
      <c r="G7" s="95"/>
      <c r="H7" s="95"/>
      <c r="I7" s="95"/>
      <c r="J7" s="95"/>
    </row>
    <row r="8" spans="2:12" ht="15.75" customHeight="1" x14ac:dyDescent="0.25">
      <c r="B8" s="31" t="str">
        <f>SEC_Comm!C12</f>
        <v>ELEC_LV_FIN</v>
      </c>
      <c r="C8" s="77">
        <f>BALANCE!E44*3.6</f>
        <v>205.40520000000001</v>
      </c>
      <c r="D8" s="78">
        <f>C8</f>
        <v>205.40520000000001</v>
      </c>
      <c r="E8" s="78">
        <f>C8*(1+$C$15)</f>
        <v>229.02679800000001</v>
      </c>
      <c r="F8" s="78">
        <f>E8*(1+$C$15)</f>
        <v>255.36487977000002</v>
      </c>
      <c r="G8" s="78">
        <f>F8*(1+$C$15)</f>
        <v>284.73184094355003</v>
      </c>
      <c r="H8" s="78">
        <f>G8*(1+$C$15)</f>
        <v>317.4760026520583</v>
      </c>
      <c r="I8" s="78">
        <f>H8*(1+$C$15)</f>
        <v>353.98574295704498</v>
      </c>
      <c r="J8" s="78">
        <f>I8*(1+$C$15)</f>
        <v>394.69410339710515</v>
      </c>
    </row>
    <row r="9" spans="2:12" ht="15.75" customHeight="1" x14ac:dyDescent="0.25">
      <c r="B9" s="31" t="str">
        <f>SEC_Comm!C13</f>
        <v>ELEC_MV_FIN</v>
      </c>
      <c r="C9" s="77">
        <f>BALANCE!E45*3.6</f>
        <v>198.08280000000002</v>
      </c>
      <c r="D9" s="78">
        <f t="shared" ref="D9:D10" si="0">C9</f>
        <v>198.08280000000002</v>
      </c>
      <c r="E9" s="78">
        <f>C9*(1+$C$15)</f>
        <v>220.86232200000003</v>
      </c>
      <c r="F9" s="78">
        <f>E9*(1+$C$15)</f>
        <v>246.26148903000004</v>
      </c>
      <c r="G9" s="78">
        <f t="shared" ref="F9:J9" si="1">F9*(1+$C$15)</f>
        <v>274.58156026845006</v>
      </c>
      <c r="H9" s="78">
        <f t="shared" si="1"/>
        <v>306.15843969932183</v>
      </c>
      <c r="I9" s="78">
        <f t="shared" si="1"/>
        <v>341.36666026474381</v>
      </c>
      <c r="J9" s="78">
        <f t="shared" si="1"/>
        <v>380.62382619518934</v>
      </c>
    </row>
    <row r="10" spans="2:12" ht="15.75" customHeight="1" x14ac:dyDescent="0.25">
      <c r="B10" s="31" t="str">
        <f>SEC_Comm!C14</f>
        <v>ELEC_HV_FIN</v>
      </c>
      <c r="C10" s="77">
        <f>BALANCE!E46*3.6</f>
        <v>94.7196</v>
      </c>
      <c r="D10" s="78">
        <f t="shared" si="0"/>
        <v>94.7196</v>
      </c>
      <c r="E10" s="78">
        <f t="shared" ref="E9:E10" si="2">C10*(1+$C$15)</f>
        <v>105.612354</v>
      </c>
      <c r="F10" s="78">
        <f t="shared" ref="F10:J10" si="3">E10*(1+$C$15)</f>
        <v>117.75777470999999</v>
      </c>
      <c r="G10" s="78">
        <f t="shared" si="3"/>
        <v>131.29991880164999</v>
      </c>
      <c r="H10" s="78">
        <f t="shared" si="3"/>
        <v>146.39940946383973</v>
      </c>
      <c r="I10" s="78">
        <f t="shared" si="3"/>
        <v>163.2353415521813</v>
      </c>
      <c r="J10" s="78">
        <f t="shared" si="3"/>
        <v>182.00740583068213</v>
      </c>
    </row>
    <row r="11" spans="2:12" ht="15.75" customHeight="1" thickBot="1" x14ac:dyDescent="0.3">
      <c r="B11" s="33" t="str">
        <f>SEC_Comm!C15</f>
        <v>HEAT_FIN</v>
      </c>
      <c r="C11" s="79">
        <f>BALANCE!E47</f>
        <v>202.96761239999998</v>
      </c>
      <c r="D11" s="80">
        <f>C11</f>
        <v>202.96761239999998</v>
      </c>
      <c r="E11" s="80">
        <f>C11*(1+$C$16)</f>
        <v>198.90826015199997</v>
      </c>
      <c r="F11" s="80">
        <f>E11*(1+$C$16)</f>
        <v>194.93009494895998</v>
      </c>
      <c r="G11" s="80">
        <f>F11*(1+$C$16)</f>
        <v>191.03149304998078</v>
      </c>
      <c r="H11" s="80">
        <f>G11*(1+$C$16)</f>
        <v>187.21086318898116</v>
      </c>
      <c r="I11" s="80">
        <f>H11*(1+$C$16)</f>
        <v>183.46664592520153</v>
      </c>
      <c r="J11" s="80">
        <f>I11*(1+$C$16)</f>
        <v>179.79731300669749</v>
      </c>
      <c r="L11" s="17"/>
    </row>
    <row r="12" spans="2:12" x14ac:dyDescent="0.25">
      <c r="L12" s="17"/>
    </row>
    <row r="14" spans="2:12" x14ac:dyDescent="0.25">
      <c r="B14" s="83" t="s">
        <v>176</v>
      </c>
      <c r="C14" s="83"/>
    </row>
    <row r="15" spans="2:12" x14ac:dyDescent="0.25">
      <c r="B15" t="str">
        <f>B8</f>
        <v>ELEC_LV_FIN</v>
      </c>
      <c r="C15" s="76">
        <v>0.115</v>
      </c>
    </row>
    <row r="16" spans="2:12" x14ac:dyDescent="0.25">
      <c r="B16" t="str">
        <f>B11</f>
        <v>HEAT_FIN</v>
      </c>
      <c r="C16" s="76">
        <v>-0.02</v>
      </c>
    </row>
    <row r="19" spans="11:11" ht="13.65" customHeight="1" x14ac:dyDescent="0.25">
      <c r="K19" s="17"/>
    </row>
  </sheetData>
  <mergeCells count="2"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233FBB46-FAE6-4387-83FB-D21CAE10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Natalia Grzebinoga</cp:lastModifiedBy>
  <cp:revision/>
  <dcterms:created xsi:type="dcterms:W3CDTF">2000-12-13T15:53:11Z</dcterms:created>
  <dcterms:modified xsi:type="dcterms:W3CDTF">2024-05-31T12:24:44Z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