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Document\2023-2024 Second semester\CT205H-Machine learning\Lab\2-Naive-Bayes\srcs\"/>
    </mc:Choice>
  </mc:AlternateContent>
  <xr:revisionPtr revIDLastSave="0" documentId="13_ncr:1_{AF67BE5E-BC6E-4BBD-AC2D-4802FB4C2577}" xr6:coauthVersionLast="45" xr6:coauthVersionMax="45" xr10:uidLastSave="{00000000-0000-0000-0000-000000000000}"/>
  <bookViews>
    <workbookView xWindow="-108" yWindow="348" windowWidth="23256" windowHeight="12720" tabRatio="500" xr2:uid="{00000000-000D-0000-FFFF-FFFF00000000}"/>
  </bookViews>
  <sheets>
    <sheet name="PART 1" sheetId="1" r:id="rId1"/>
    <sheet name="PART2" sheetId="2" r:id="rId2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22" i="2" l="1"/>
  <c r="L23" i="2"/>
  <c r="L24" i="2"/>
  <c r="L21" i="2"/>
  <c r="K22" i="2"/>
  <c r="K23" i="2"/>
  <c r="K24" i="2"/>
  <c r="K21" i="2"/>
  <c r="I22" i="2"/>
  <c r="I23" i="2"/>
  <c r="I24" i="2"/>
  <c r="I21" i="2"/>
  <c r="H22" i="2"/>
  <c r="H23" i="2"/>
  <c r="H24" i="2"/>
  <c r="H21" i="2"/>
  <c r="F22" i="2"/>
  <c r="F23" i="2"/>
  <c r="F24" i="2"/>
  <c r="F21" i="2"/>
  <c r="O21" i="2" s="1"/>
  <c r="E22" i="2"/>
  <c r="E23" i="2"/>
  <c r="E24" i="2"/>
  <c r="E21" i="2"/>
  <c r="C22" i="2"/>
  <c r="C23" i="2"/>
  <c r="C24" i="2"/>
  <c r="C21" i="2"/>
  <c r="B22" i="2"/>
  <c r="B23" i="2"/>
  <c r="B24" i="2"/>
  <c r="M6" i="2"/>
  <c r="L16" i="2"/>
  <c r="L15" i="2"/>
  <c r="K16" i="2"/>
  <c r="K15" i="2"/>
  <c r="I16" i="2"/>
  <c r="H16" i="2"/>
  <c r="I15" i="2"/>
  <c r="H15" i="2"/>
  <c r="F16" i="2"/>
  <c r="E16" i="2"/>
  <c r="F15" i="2"/>
  <c r="E15" i="2"/>
  <c r="C16" i="2"/>
  <c r="C17" i="2"/>
  <c r="C15" i="2"/>
  <c r="B16" i="2"/>
  <c r="B21" i="2" s="1"/>
  <c r="B17" i="2"/>
  <c r="B15" i="2"/>
  <c r="O24" i="2" l="1"/>
  <c r="N22" i="2"/>
  <c r="O22" i="2"/>
  <c r="N24" i="2"/>
  <c r="M24" i="2" s="1"/>
  <c r="N23" i="2"/>
  <c r="O23" i="2"/>
  <c r="N21" i="2"/>
  <c r="M21" i="2" s="1"/>
  <c r="M22" i="2"/>
  <c r="M23" i="2" l="1"/>
  <c r="S20" i="1" l="1"/>
  <c r="R20" i="1"/>
  <c r="J20" i="1"/>
  <c r="I20" i="1"/>
  <c r="S19" i="1"/>
  <c r="R19" i="1"/>
  <c r="S18" i="1"/>
  <c r="R18" i="1"/>
  <c r="S17" i="1"/>
  <c r="R17" i="1"/>
  <c r="M7" i="1"/>
  <c r="L7" i="1"/>
  <c r="J7" i="1"/>
  <c r="I7" i="1"/>
  <c r="P6" i="1"/>
  <c r="O6" i="1"/>
  <c r="M6" i="1"/>
  <c r="L6" i="1"/>
  <c r="J6" i="1"/>
  <c r="I6" i="1"/>
  <c r="U5" i="1"/>
  <c r="T5" i="1"/>
  <c r="T6" i="1" s="1"/>
  <c r="P5" i="1"/>
  <c r="P9" i="1" s="1"/>
  <c r="P18" i="1" s="1"/>
  <c r="O5" i="1"/>
  <c r="O9" i="1" s="1"/>
  <c r="M5" i="1"/>
  <c r="L5" i="1"/>
  <c r="J5" i="1"/>
  <c r="I5" i="1"/>
  <c r="M11" i="1" l="1"/>
  <c r="I9" i="1"/>
  <c r="I19" i="1" s="1"/>
  <c r="J9" i="1"/>
  <c r="J19" i="1" s="1"/>
  <c r="L9" i="1"/>
  <c r="L10" i="1"/>
  <c r="I11" i="1"/>
  <c r="I18" i="1" s="1"/>
  <c r="J10" i="1"/>
  <c r="J17" i="1" s="1"/>
  <c r="P10" i="1"/>
  <c r="J11" i="1"/>
  <c r="J18" i="1" s="1"/>
  <c r="M9" i="1"/>
  <c r="M20" i="1" s="1"/>
  <c r="V20" i="1" s="1"/>
  <c r="I10" i="1"/>
  <c r="I17" i="1" s="1"/>
  <c r="L11" i="1"/>
  <c r="L18" i="1" s="1"/>
  <c r="M10" i="1"/>
  <c r="O10" i="1"/>
  <c r="O19" i="1" s="1"/>
  <c r="P19" i="1"/>
  <c r="P20" i="1"/>
  <c r="M17" i="1"/>
  <c r="M18" i="1"/>
  <c r="L20" i="1"/>
  <c r="L19" i="1"/>
  <c r="O18" i="1"/>
  <c r="O17" i="1"/>
  <c r="P17" i="1"/>
  <c r="U18" i="1" l="1"/>
  <c r="O20" i="1"/>
  <c r="U20" i="1" s="1"/>
  <c r="T20" i="1" s="1"/>
  <c r="V17" i="1"/>
  <c r="U19" i="1"/>
  <c r="V18" i="1"/>
  <c r="M19" i="1"/>
  <c r="V19" i="1" s="1"/>
  <c r="L17" i="1"/>
  <c r="U17" i="1" s="1"/>
  <c r="T17" i="1" s="1"/>
  <c r="T18" i="1"/>
  <c r="T19" i="1" l="1"/>
</calcChain>
</file>

<file path=xl/sharedStrings.xml><?xml version="1.0" encoding="utf-8"?>
<sst xmlns="http://schemas.openxmlformats.org/spreadsheetml/2006/main" count="200" uniqueCount="29">
  <si>
    <t>Outlook</t>
  </si>
  <si>
    <t>Temperature</t>
  </si>
  <si>
    <t>Humidity</t>
  </si>
  <si>
    <t>Windy</t>
  </si>
  <si>
    <t xml:space="preserve">Play </t>
  </si>
  <si>
    <t>Sunny</t>
  </si>
  <si>
    <t>Hot</t>
  </si>
  <si>
    <t>High</t>
  </si>
  <si>
    <t>FALSE</t>
  </si>
  <si>
    <t>No</t>
  </si>
  <si>
    <t>Yes</t>
  </si>
  <si>
    <t>TRUE</t>
  </si>
  <si>
    <t>Overcast</t>
  </si>
  <si>
    <t>Mild</t>
  </si>
  <si>
    <t>Normal</t>
  </si>
  <si>
    <t>Rainy</t>
  </si>
  <si>
    <t>Cool</t>
  </si>
  <si>
    <t>Temp</t>
  </si>
  <si>
    <t>Play</t>
  </si>
  <si>
    <t>?</t>
  </si>
  <si>
    <t>???</t>
  </si>
  <si>
    <t>This is part 01:</t>
  </si>
  <si>
    <t xml:space="preserve">Naïve Bayes predicts the class for 4 examples as follows: </t>
  </si>
  <si>
    <t xml:space="preserve">Likelihood of each probability </t>
  </si>
  <si>
    <t>PART 1:</t>
  </si>
  <si>
    <t>Mean</t>
  </si>
  <si>
    <t>Std. dev.</t>
  </si>
  <si>
    <t>PART 2:</t>
  </si>
  <si>
    <t>This is part 02: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</si>
</sst>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0"/>
    <numFmt numFmtId="166" formatCode="0.000000000"/>
  </numFmts>
  <fonts count="11" x14ac:knownFonts="1">
    <font>
      <sz val="10"/>
      <name val="Arial"/>
      <family val="2"/>
      <charset val="1"/>
    </font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rgb="FFC00000"/>
      <name val="Times New Roman"/>
      <family val="1"/>
    </font>
    <font>
      <sz val="12"/>
      <color rgb="FFC00000"/>
      <name val="Times New Roman"/>
      <family val="1"/>
    </font>
    <font>
      <b/>
      <sz val="12"/>
      <color rgb="FFC00000"/>
      <name val="Times New Roman"/>
      <family val="1"/>
    </font>
    <font>
      <b/>
      <sz val="16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rgb="FFCCFFFF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8">
    <xf numFmtId="0" fontId="0" fillId="0" borderId="0"/>
    <xf numFmtId="0" fontId="2" fillId="3" borderId="2" applyNumberFormat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63">
    <xf numFmtId="0" fontId="0" fillId="0" borderId="0" xfId="0"/>
    <xf numFmtId="0" fontId="6" fillId="0" borderId="0" xfId="0" applyFont="1" applyAlignment="1" applyProtection="1"/>
    <xf numFmtId="0" fontId="6" fillId="0" borderId="1" xfId="0" applyFont="1" applyBorder="1" applyAlignment="1" applyProtection="1">
      <alignment horizontal="center"/>
    </xf>
    <xf numFmtId="11" fontId="6" fillId="0" borderId="1" xfId="0" applyNumberFormat="1" applyFont="1" applyBorder="1" applyAlignment="1" applyProtection="1"/>
    <xf numFmtId="11" fontId="6" fillId="0" borderId="1" xfId="0" applyNumberFormat="1" applyFon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 vertical="top"/>
    </xf>
    <xf numFmtId="0" fontId="6" fillId="0" borderId="1" xfId="0" applyFont="1" applyBorder="1" applyAlignment="1" applyProtection="1">
      <alignment horizontal="left" vertical="top"/>
    </xf>
    <xf numFmtId="11" fontId="6" fillId="0" borderId="1" xfId="0" applyNumberFormat="1" applyFont="1" applyBorder="1" applyAlignment="1" applyProtection="1">
      <alignment horizontal="left" vertical="top"/>
    </xf>
    <xf numFmtId="13" fontId="6" fillId="0" borderId="1" xfId="0" applyNumberFormat="1" applyFont="1" applyBorder="1"/>
    <xf numFmtId="0" fontId="6" fillId="0" borderId="0" xfId="0" applyFont="1"/>
    <xf numFmtId="12" fontId="6" fillId="0" borderId="1" xfId="0" applyNumberFormat="1" applyFont="1" applyBorder="1" applyAlignment="1" applyProtection="1">
      <alignment horizontal="center"/>
    </xf>
    <xf numFmtId="13" fontId="6" fillId="0" borderId="0" xfId="0" applyNumberFormat="1" applyFont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12" fontId="6" fillId="0" borderId="1" xfId="0" applyNumberFormat="1" applyFont="1" applyBorder="1"/>
    <xf numFmtId="0" fontId="6" fillId="0" borderId="5" xfId="0" applyFont="1" applyBorder="1" applyAlignment="1" applyProtection="1">
      <alignment horizontal="center"/>
    </xf>
    <xf numFmtId="0" fontId="6" fillId="0" borderId="7" xfId="0" applyFont="1" applyBorder="1" applyAlignment="1" applyProtection="1">
      <alignment horizontal="center"/>
    </xf>
    <xf numFmtId="165" fontId="1" fillId="8" borderId="1" xfId="6" applyNumberFormat="1" applyBorder="1" applyAlignment="1" applyProtection="1"/>
    <xf numFmtId="165" fontId="1" fillId="6" borderId="1" xfId="4" applyNumberFormat="1" applyBorder="1" applyAlignment="1" applyProtection="1"/>
    <xf numFmtId="0" fontId="4" fillId="5" borderId="1" xfId="3" applyBorder="1" applyAlignment="1" applyProtection="1">
      <alignment horizontal="center"/>
    </xf>
    <xf numFmtId="0" fontId="3" fillId="6" borderId="1" xfId="4" applyFont="1" applyBorder="1"/>
    <xf numFmtId="11" fontId="2" fillId="3" borderId="2" xfId="1" applyNumberFormat="1" applyAlignment="1" applyProtection="1">
      <alignment horizontal="left" vertical="top"/>
    </xf>
    <xf numFmtId="0" fontId="5" fillId="0" borderId="0" xfId="0" applyFont="1" applyAlignment="1" applyProtection="1"/>
    <xf numFmtId="0" fontId="7" fillId="0" borderId="0" xfId="0" applyFont="1"/>
    <xf numFmtId="0" fontId="8" fillId="0" borderId="0" xfId="0" applyFont="1" applyAlignment="1" applyProtection="1"/>
    <xf numFmtId="0" fontId="7" fillId="0" borderId="0" xfId="0" applyFont="1" applyAlignment="1" applyProtection="1"/>
    <xf numFmtId="0" fontId="9" fillId="0" borderId="0" xfId="0" applyFont="1" applyAlignment="1" applyProtection="1"/>
    <xf numFmtId="0" fontId="3" fillId="6" borderId="8" xfId="4" applyFont="1" applyBorder="1" applyAlignment="1" applyProtection="1">
      <alignment horizontal="center" vertical="top"/>
    </xf>
    <xf numFmtId="0" fontId="3" fillId="6" borderId="1" xfId="4" applyFont="1" applyBorder="1" applyAlignment="1" applyProtection="1">
      <alignment horizontal="center"/>
    </xf>
    <xf numFmtId="0" fontId="3" fillId="6" borderId="9" xfId="4" applyFont="1" applyBorder="1" applyAlignment="1" applyProtection="1">
      <alignment horizontal="center" vertical="top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 applyProtection="1">
      <alignment horizontal="center"/>
    </xf>
    <xf numFmtId="0" fontId="3" fillId="6" borderId="8" xfId="4" applyFont="1" applyBorder="1" applyAlignment="1" applyProtection="1">
      <alignment horizontal="center" vertical="center"/>
    </xf>
    <xf numFmtId="0" fontId="3" fillId="6" borderId="9" xfId="4" applyFont="1" applyBorder="1" applyAlignment="1" applyProtection="1">
      <alignment horizontal="center" vertical="center"/>
    </xf>
    <xf numFmtId="0" fontId="10" fillId="0" borderId="0" xfId="0" applyFont="1" applyAlignment="1" applyProtection="1"/>
    <xf numFmtId="0" fontId="10" fillId="10" borderId="0" xfId="0" applyFont="1" applyFill="1" applyAlignment="1" applyProtection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2" fontId="6" fillId="0" borderId="1" xfId="0" applyNumberFormat="1" applyFont="1" applyBorder="1" applyAlignment="1" applyProtection="1"/>
    <xf numFmtId="12" fontId="6" fillId="0" borderId="1" xfId="0" applyNumberFormat="1" applyFont="1" applyBorder="1" applyAlignment="1"/>
    <xf numFmtId="1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/>
    <xf numFmtId="12" fontId="6" fillId="0" borderId="1" xfId="0" applyNumberFormat="1" applyFont="1" applyBorder="1" applyAlignment="1" applyProtection="1">
      <alignment vertical="center"/>
    </xf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164" fontId="6" fillId="0" borderId="1" xfId="0" applyNumberFormat="1" applyFont="1" applyBorder="1"/>
    <xf numFmtId="12" fontId="1" fillId="4" borderId="1" xfId="2" applyNumberFormat="1" applyBorder="1" applyAlignment="1">
      <alignment horizontal="center" vertical="center" wrapText="1"/>
    </xf>
    <xf numFmtId="166" fontId="1" fillId="7" borderId="1" xfId="5" applyNumberFormat="1" applyBorder="1"/>
    <xf numFmtId="166" fontId="1" fillId="9" borderId="1" xfId="7" applyNumberFormat="1" applyBorder="1"/>
    <xf numFmtId="12" fontId="2" fillId="3" borderId="2" xfId="1" applyNumberFormat="1" applyAlignment="1">
      <alignment horizontal="center" vertical="center" wrapText="1"/>
    </xf>
    <xf numFmtId="12" fontId="3" fillId="6" borderId="1" xfId="4" applyNumberFormat="1" applyFont="1" applyBorder="1" applyAlignment="1">
      <alignment vertical="top"/>
    </xf>
    <xf numFmtId="12" fontId="3" fillId="6" borderId="1" xfId="4" applyNumberFormat="1" applyFont="1" applyBorder="1" applyAlignment="1">
      <alignment vertical="top" wrapText="1"/>
    </xf>
    <xf numFmtId="0" fontId="5" fillId="2" borderId="5" xfId="0" applyFont="1" applyFill="1" applyBorder="1" applyAlignment="1" applyProtection="1">
      <alignment horizontal="center" vertical="center"/>
    </xf>
    <xf numFmtId="0" fontId="5" fillId="2" borderId="7" xfId="0" applyFont="1" applyFill="1" applyBorder="1" applyAlignment="1" applyProtection="1">
      <alignment horizontal="center" vertical="center"/>
    </xf>
    <xf numFmtId="0" fontId="3" fillId="6" borderId="5" xfId="4" applyFont="1" applyBorder="1" applyAlignment="1" applyProtection="1">
      <alignment horizontal="center"/>
    </xf>
    <xf numFmtId="0" fontId="3" fillId="6" borderId="7" xfId="4" applyFont="1" applyBorder="1" applyAlignment="1" applyProtection="1">
      <alignment horizontal="center"/>
    </xf>
    <xf numFmtId="0" fontId="7" fillId="6" borderId="10" xfId="4" applyFont="1" applyBorder="1" applyAlignment="1" applyProtection="1">
      <alignment horizontal="center" vertical="top"/>
    </xf>
    <xf numFmtId="0" fontId="7" fillId="6" borderId="0" xfId="4" applyFont="1" applyBorder="1" applyAlignment="1" applyProtection="1">
      <alignment horizontal="center" vertical="top"/>
    </xf>
    <xf numFmtId="0" fontId="5" fillId="2" borderId="6" xfId="0" applyFont="1" applyFill="1" applyBorder="1" applyAlignment="1" applyProtection="1">
      <alignment horizontal="center" vertical="center"/>
    </xf>
  </cellXfs>
  <cellStyles count="8">
    <cellStyle name="20% - Accent2" xfId="4" builtinId="34"/>
    <cellStyle name="20% - Accent3" xfId="6" builtinId="38"/>
    <cellStyle name="20% - Accent6" xfId="7" builtinId="50"/>
    <cellStyle name="40% - Accent1" xfId="2" builtinId="31"/>
    <cellStyle name="40% - Accent2" xfId="5" builtinId="35"/>
    <cellStyle name="Accent2" xfId="3" builtinId="33"/>
    <cellStyle name="Normal" xfId="0" builtinId="0"/>
    <cellStyle name="Output" xfId="1" builtinId="2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BBE6F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zoomScaleNormal="100" workbookViewId="0">
      <selection activeCell="P19" sqref="P19"/>
    </sheetView>
  </sheetViews>
  <sheetFormatPr defaultColWidth="11.5546875" defaultRowHeight="15.6" x14ac:dyDescent="0.3"/>
  <cols>
    <col min="1" max="1" width="3.21875" style="1" bestFit="1" customWidth="1"/>
    <col min="2" max="2" width="10.5546875" style="1" customWidth="1"/>
    <col min="3" max="3" width="13.44140625" style="1" bestFit="1" customWidth="1"/>
    <col min="4" max="4" width="9.5546875" style="1" bestFit="1" customWidth="1"/>
    <col min="5" max="5" width="7.5546875" style="1" bestFit="1" customWidth="1"/>
    <col min="6" max="6" width="8.88671875" style="1" bestFit="1" customWidth="1"/>
    <col min="7" max="7" width="5" style="9" bestFit="1" customWidth="1"/>
    <col min="8" max="8" width="9.88671875" style="1" customWidth="1"/>
    <col min="9" max="9" width="6.33203125" style="1" bestFit="1" customWidth="1"/>
    <col min="10" max="10" width="5.5546875" style="1" bestFit="1" customWidth="1"/>
    <col min="11" max="11" width="11.109375" style="1" customWidth="1"/>
    <col min="12" max="12" width="9.5546875" style="1" bestFit="1" customWidth="1"/>
    <col min="13" max="13" width="7.21875" style="1" customWidth="1"/>
    <col min="14" max="14" width="9.77734375" style="1" bestFit="1" customWidth="1"/>
    <col min="15" max="15" width="11.44140625" style="1" customWidth="1"/>
    <col min="16" max="16" width="11.77734375" style="1" customWidth="1"/>
    <col min="17" max="17" width="7.5546875" style="1" bestFit="1" customWidth="1"/>
    <col min="18" max="18" width="7.77734375" style="1" bestFit="1" customWidth="1"/>
    <col min="19" max="19" width="7.5546875" style="1" bestFit="1" customWidth="1"/>
    <col min="20" max="16384" width="11.5546875" style="9"/>
  </cols>
  <sheetData>
    <row r="1" spans="1:22" ht="20.399999999999999" x14ac:dyDescent="0.35">
      <c r="A1" s="35" t="s">
        <v>24</v>
      </c>
      <c r="B1" s="36"/>
      <c r="C1" s="36"/>
      <c r="D1" s="36"/>
      <c r="E1" s="36"/>
      <c r="F1" s="36"/>
      <c r="G1" s="1"/>
      <c r="H1" s="60" t="s">
        <v>23</v>
      </c>
      <c r="I1" s="61"/>
      <c r="J1" s="61"/>
      <c r="K1" s="61"/>
      <c r="L1" s="61"/>
    </row>
    <row r="2" spans="1:22" x14ac:dyDescent="0.3">
      <c r="G2" s="1"/>
    </row>
    <row r="3" spans="1:22" x14ac:dyDescent="0.3">
      <c r="A3" s="5"/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1"/>
      <c r="H3" s="56" t="s">
        <v>0</v>
      </c>
      <c r="I3" s="62"/>
      <c r="J3" s="57"/>
      <c r="K3" s="56" t="s">
        <v>1</v>
      </c>
      <c r="L3" s="62"/>
      <c r="M3" s="57"/>
      <c r="N3" s="56" t="s">
        <v>2</v>
      </c>
      <c r="O3" s="62"/>
      <c r="P3" s="57"/>
      <c r="Q3" s="56" t="s">
        <v>3</v>
      </c>
      <c r="R3" s="62"/>
      <c r="S3" s="57"/>
      <c r="T3" s="56" t="s">
        <v>18</v>
      </c>
      <c r="U3" s="57"/>
    </row>
    <row r="4" spans="1:22" x14ac:dyDescent="0.3">
      <c r="A4" s="6">
        <v>0</v>
      </c>
      <c r="B4" s="6" t="s">
        <v>5</v>
      </c>
      <c r="C4" s="6" t="s">
        <v>6</v>
      </c>
      <c r="D4" s="6" t="s">
        <v>7</v>
      </c>
      <c r="E4" s="7" t="s">
        <v>8</v>
      </c>
      <c r="F4" s="6" t="s">
        <v>9</v>
      </c>
      <c r="G4" s="1"/>
      <c r="H4" s="2"/>
      <c r="I4" s="2" t="s">
        <v>10</v>
      </c>
      <c r="J4" s="2" t="s">
        <v>9</v>
      </c>
      <c r="K4" s="2"/>
      <c r="L4" s="2" t="s">
        <v>10</v>
      </c>
      <c r="M4" s="2" t="s">
        <v>9</v>
      </c>
      <c r="N4" s="2"/>
      <c r="O4" s="2" t="s">
        <v>10</v>
      </c>
      <c r="P4" s="2" t="s">
        <v>9</v>
      </c>
      <c r="Q4" s="2"/>
      <c r="R4" s="2" t="s">
        <v>10</v>
      </c>
      <c r="S4" s="2" t="s">
        <v>9</v>
      </c>
      <c r="T4" s="12" t="s">
        <v>10</v>
      </c>
      <c r="U4" s="12" t="s">
        <v>9</v>
      </c>
    </row>
    <row r="5" spans="1:22" x14ac:dyDescent="0.3">
      <c r="A5" s="6">
        <v>1</v>
      </c>
      <c r="B5" s="6" t="s">
        <v>5</v>
      </c>
      <c r="C5" s="6" t="s">
        <v>6</v>
      </c>
      <c r="D5" s="6" t="s">
        <v>7</v>
      </c>
      <c r="E5" s="7" t="s">
        <v>11</v>
      </c>
      <c r="F5" s="6" t="s">
        <v>9</v>
      </c>
      <c r="G5" s="1"/>
      <c r="H5" s="2" t="s">
        <v>5</v>
      </c>
      <c r="I5" s="10">
        <f>COUNTIFS($B$4:$B$17,$H5,$F$4:$F$17,$I$4)</f>
        <v>2</v>
      </c>
      <c r="J5" s="10">
        <f>COUNTIFS($B$4:$B$17,$H5,$F$4:$F$17,$J$4)</f>
        <v>3</v>
      </c>
      <c r="K5" s="2" t="s">
        <v>6</v>
      </c>
      <c r="L5" s="10">
        <f>COUNTIFS($C$4:$C$17,$K5,$F$4:$F$17,$I$4)</f>
        <v>2</v>
      </c>
      <c r="M5" s="2">
        <f>COUNTIFS($C$4:$C$17,$K5,$F$4:$F$17,$J$4)</f>
        <v>2</v>
      </c>
      <c r="N5" s="2" t="s">
        <v>7</v>
      </c>
      <c r="O5" s="2">
        <f>COUNTIFS($D$4:$D$17,$N5,$F$4:$F$17,$I$4)</f>
        <v>3</v>
      </c>
      <c r="P5" s="2">
        <f>COUNTIFS($D$4:$D$17,$N5,$F$4:$F$17,$J$4)</f>
        <v>4</v>
      </c>
      <c r="Q5" s="7" t="s">
        <v>11</v>
      </c>
      <c r="R5" s="8">
        <v>3</v>
      </c>
      <c r="S5" s="2">
        <v>3</v>
      </c>
      <c r="T5" s="12">
        <f>COUNTIF($F$4:$F$17,"Yes")</f>
        <v>9</v>
      </c>
      <c r="U5" s="12">
        <f>COUNTIF($F$4:$F$17,"No")</f>
        <v>5</v>
      </c>
    </row>
    <row r="6" spans="1:22" x14ac:dyDescent="0.3">
      <c r="A6" s="6">
        <v>2</v>
      </c>
      <c r="B6" s="6" t="s">
        <v>12</v>
      </c>
      <c r="C6" s="6" t="s">
        <v>6</v>
      </c>
      <c r="D6" s="6" t="s">
        <v>7</v>
      </c>
      <c r="E6" s="7" t="s">
        <v>8</v>
      </c>
      <c r="F6" s="6" t="s">
        <v>10</v>
      </c>
      <c r="G6" s="1"/>
      <c r="H6" s="2" t="s">
        <v>12</v>
      </c>
      <c r="I6" s="10">
        <f>COUNTIFS($B$4:$B$17,$H6,$F$4:$F$17,$I$4)</f>
        <v>4</v>
      </c>
      <c r="J6" s="10">
        <f>COUNTIFS($B$4:$B$17,$H6,$F$4:$F$17,$J$4)</f>
        <v>0</v>
      </c>
      <c r="K6" s="2" t="s">
        <v>13</v>
      </c>
      <c r="L6" s="10">
        <f>COUNTIFS($C$4:$C$17,$K6,$F$4:$F$17,$I$4)</f>
        <v>4</v>
      </c>
      <c r="M6" s="2">
        <f>COUNTIFS($C$4:$C$17,$K6,$F$4:$F$17,$J$4)</f>
        <v>2</v>
      </c>
      <c r="N6" s="2" t="s">
        <v>14</v>
      </c>
      <c r="O6" s="2">
        <f>COUNTIFS($D$4:$D$17,$N6,$F$4:$F$17,$I$4)</f>
        <v>6</v>
      </c>
      <c r="P6" s="2">
        <f>COUNTIFS($D$4:$D$17,$N6,$F$4:$F$17,$J$4)</f>
        <v>1</v>
      </c>
      <c r="Q6" s="4" t="b">
        <v>0</v>
      </c>
      <c r="R6" s="8">
        <v>1</v>
      </c>
      <c r="S6" s="2">
        <v>2</v>
      </c>
      <c r="T6" s="30">
        <f>SUM(T5:U5)</f>
        <v>14</v>
      </c>
      <c r="U6" s="31"/>
    </row>
    <row r="7" spans="1:22" x14ac:dyDescent="0.3">
      <c r="A7" s="6">
        <v>3</v>
      </c>
      <c r="B7" s="6" t="s">
        <v>15</v>
      </c>
      <c r="C7" s="6" t="s">
        <v>13</v>
      </c>
      <c r="D7" s="6" t="s">
        <v>7</v>
      </c>
      <c r="E7" s="7" t="s">
        <v>8</v>
      </c>
      <c r="F7" s="6" t="s">
        <v>10</v>
      </c>
      <c r="G7" s="1"/>
      <c r="H7" s="2" t="s">
        <v>15</v>
      </c>
      <c r="I7" s="10">
        <f>COUNTIFS($B$4:$B$17,$H7,$F$4:$F$17,$I$4)</f>
        <v>3</v>
      </c>
      <c r="J7" s="10">
        <f>COUNTIFS($B$4:$B$17,$H7,$F$4:$F$17,$J$4)</f>
        <v>2</v>
      </c>
      <c r="K7" s="2" t="s">
        <v>16</v>
      </c>
      <c r="L7" s="10">
        <f>COUNTIFS($C$4:$C$17,$K7,$F$4:$F$17,$I$4)</f>
        <v>3</v>
      </c>
      <c r="M7" s="2">
        <f>COUNTIFS($C$4:$C$17,$K7,$F$4:$F$17,$J$4)</f>
        <v>1</v>
      </c>
      <c r="N7" s="2"/>
      <c r="O7" s="2"/>
      <c r="P7" s="2"/>
      <c r="Q7" s="2"/>
      <c r="R7" s="2"/>
      <c r="S7" s="2"/>
      <c r="T7" s="12"/>
      <c r="U7" s="12"/>
    </row>
    <row r="8" spans="1:22" x14ac:dyDescent="0.3">
      <c r="A8" s="6">
        <v>4</v>
      </c>
      <c r="B8" s="6" t="s">
        <v>15</v>
      </c>
      <c r="C8" s="6" t="s">
        <v>16</v>
      </c>
      <c r="D8" s="6" t="s">
        <v>14</v>
      </c>
      <c r="E8" s="7" t="s">
        <v>8</v>
      </c>
      <c r="F8" s="6" t="s">
        <v>10</v>
      </c>
      <c r="G8" s="1"/>
      <c r="H8" s="15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16"/>
    </row>
    <row r="9" spans="1:22" x14ac:dyDescent="0.3">
      <c r="A9" s="6">
        <v>5</v>
      </c>
      <c r="B9" s="6" t="s">
        <v>15</v>
      </c>
      <c r="C9" s="6" t="s">
        <v>16</v>
      </c>
      <c r="D9" s="6" t="s">
        <v>14</v>
      </c>
      <c r="E9" s="7" t="s">
        <v>11</v>
      </c>
      <c r="F9" s="6" t="s">
        <v>9</v>
      </c>
      <c r="G9" s="1"/>
      <c r="H9" s="2" t="s">
        <v>5</v>
      </c>
      <c r="I9" s="10">
        <f>$I5/SUM($I$5:$I$7)</f>
        <v>0.22222222222222221</v>
      </c>
      <c r="J9" s="10">
        <f>$J5/SUM($J$5:$J$7)</f>
        <v>0.6</v>
      </c>
      <c r="K9" s="2" t="s">
        <v>6</v>
      </c>
      <c r="L9" s="10">
        <f>L5/SUM($L$5:$L$7)</f>
        <v>0.22222222222222221</v>
      </c>
      <c r="M9" s="10">
        <f>M5/SUM($M$5:$M$7)</f>
        <v>0.4</v>
      </c>
      <c r="N9" s="2" t="s">
        <v>7</v>
      </c>
      <c r="O9" s="10">
        <f>O5/SUM($O$5:$O$7)</f>
        <v>0.33333333333333331</v>
      </c>
      <c r="P9" s="10">
        <f>P5/SUM($P$5:$P$6)</f>
        <v>0.8</v>
      </c>
      <c r="Q9" s="7" t="s">
        <v>11</v>
      </c>
      <c r="R9" s="8">
        <v>0.33333333333333331</v>
      </c>
      <c r="S9" s="8">
        <v>0.6</v>
      </c>
      <c r="T9" s="11">
        <v>0.6428571428571429</v>
      </c>
      <c r="U9" s="11">
        <v>0.35714285714285715</v>
      </c>
    </row>
    <row r="10" spans="1:22" x14ac:dyDescent="0.3">
      <c r="A10" s="6">
        <v>6</v>
      </c>
      <c r="B10" s="6" t="s">
        <v>12</v>
      </c>
      <c r="C10" s="6" t="s">
        <v>16</v>
      </c>
      <c r="D10" s="6" t="s">
        <v>14</v>
      </c>
      <c r="E10" s="7" t="s">
        <v>11</v>
      </c>
      <c r="F10" s="6" t="s">
        <v>10</v>
      </c>
      <c r="G10" s="1"/>
      <c r="H10" s="2" t="s">
        <v>12</v>
      </c>
      <c r="I10" s="10">
        <f>$I6/SUM($I$5:$I$7)</f>
        <v>0.44444444444444442</v>
      </c>
      <c r="J10" s="10">
        <f>$J6/SUM($J$5:$J$7)</f>
        <v>0</v>
      </c>
      <c r="K10" s="2" t="s">
        <v>13</v>
      </c>
      <c r="L10" s="10">
        <f>L6/SUM($L$5:$L$7)</f>
        <v>0.44444444444444442</v>
      </c>
      <c r="M10" s="10">
        <f>M6/SUM($M$5:$M$7)</f>
        <v>0.4</v>
      </c>
      <c r="N10" s="2" t="s">
        <v>14</v>
      </c>
      <c r="O10" s="10">
        <f>O6/SUM($O$5:$O$7)</f>
        <v>0.66666666666666663</v>
      </c>
      <c r="P10" s="10">
        <f>P6/SUM($P$5:$P$6)</f>
        <v>0.2</v>
      </c>
      <c r="Q10" s="4" t="b">
        <v>0</v>
      </c>
      <c r="R10" s="8">
        <v>0.66666666666666663</v>
      </c>
      <c r="S10" s="8">
        <v>0.4</v>
      </c>
      <c r="T10" s="12"/>
      <c r="U10" s="12"/>
    </row>
    <row r="11" spans="1:22" x14ac:dyDescent="0.3">
      <c r="A11" s="6">
        <v>7</v>
      </c>
      <c r="B11" s="6" t="s">
        <v>5</v>
      </c>
      <c r="C11" s="6" t="s">
        <v>13</v>
      </c>
      <c r="D11" s="6" t="s">
        <v>7</v>
      </c>
      <c r="E11" s="7" t="s">
        <v>8</v>
      </c>
      <c r="F11" s="6" t="s">
        <v>9</v>
      </c>
      <c r="G11" s="1"/>
      <c r="H11" s="2" t="s">
        <v>15</v>
      </c>
      <c r="I11" s="10">
        <f>$I7/SUM($I$5:$I$7)</f>
        <v>0.33333333333333331</v>
      </c>
      <c r="J11" s="10">
        <f>$J7/SUM($J$5:$J$7)</f>
        <v>0.4</v>
      </c>
      <c r="K11" s="2" t="s">
        <v>16</v>
      </c>
      <c r="L11" s="10">
        <f>L7/SUM($L$5:$L$7)</f>
        <v>0.33333333333333331</v>
      </c>
      <c r="M11" s="10">
        <f>M7/SUM($M$5:$M$7)</f>
        <v>0.2</v>
      </c>
      <c r="N11" s="2"/>
      <c r="O11" s="2"/>
      <c r="P11" s="10"/>
      <c r="Q11" s="2"/>
      <c r="R11" s="2"/>
      <c r="S11" s="2"/>
      <c r="T11" s="12"/>
      <c r="U11" s="12"/>
    </row>
    <row r="12" spans="1:22" x14ac:dyDescent="0.3">
      <c r="A12" s="6">
        <v>8</v>
      </c>
      <c r="B12" s="6" t="s">
        <v>5</v>
      </c>
      <c r="C12" s="6" t="s">
        <v>16</v>
      </c>
      <c r="D12" s="6" t="s">
        <v>14</v>
      </c>
      <c r="E12" s="7" t="s">
        <v>8</v>
      </c>
      <c r="F12" s="6" t="s">
        <v>10</v>
      </c>
      <c r="G12" s="1"/>
      <c r="U12" s="1"/>
    </row>
    <row r="13" spans="1:22" ht="17.399999999999999" x14ac:dyDescent="0.3">
      <c r="A13" s="6">
        <v>9</v>
      </c>
      <c r="B13" s="6" t="s">
        <v>15</v>
      </c>
      <c r="C13" s="6" t="s">
        <v>13</v>
      </c>
      <c r="D13" s="6" t="s">
        <v>14</v>
      </c>
      <c r="E13" s="7" t="s">
        <v>8</v>
      </c>
      <c r="F13" s="6" t="s">
        <v>10</v>
      </c>
      <c r="G13" s="1"/>
      <c r="H13" s="23" t="s">
        <v>22</v>
      </c>
      <c r="I13" s="24"/>
      <c r="J13" s="25"/>
      <c r="K13" s="25"/>
      <c r="L13" s="25"/>
      <c r="M13" s="23"/>
      <c r="N13" s="26"/>
      <c r="O13" s="22"/>
      <c r="T13" s="1"/>
      <c r="U13" s="1"/>
      <c r="V13" s="1"/>
    </row>
    <row r="14" spans="1:22" x14ac:dyDescent="0.3">
      <c r="A14" s="6">
        <v>10</v>
      </c>
      <c r="B14" s="6" t="s">
        <v>5</v>
      </c>
      <c r="C14" s="6" t="s">
        <v>13</v>
      </c>
      <c r="D14" s="6" t="s">
        <v>14</v>
      </c>
      <c r="E14" s="7" t="s">
        <v>11</v>
      </c>
      <c r="F14" s="6" t="s">
        <v>10</v>
      </c>
      <c r="G14" s="1"/>
      <c r="H14" s="9"/>
      <c r="I14" s="9"/>
      <c r="J14" s="9"/>
      <c r="K14" s="9"/>
      <c r="M14" s="9"/>
      <c r="T14" s="1"/>
      <c r="U14" s="1"/>
      <c r="V14" s="1"/>
    </row>
    <row r="15" spans="1:22" x14ac:dyDescent="0.3">
      <c r="A15" s="6">
        <v>11</v>
      </c>
      <c r="B15" s="6" t="s">
        <v>12</v>
      </c>
      <c r="C15" s="6" t="s">
        <v>13</v>
      </c>
      <c r="D15" s="6" t="s">
        <v>7</v>
      </c>
      <c r="E15" s="7" t="s">
        <v>11</v>
      </c>
      <c r="F15" s="6" t="s">
        <v>10</v>
      </c>
      <c r="G15" s="1"/>
      <c r="H15" s="33" t="s">
        <v>0</v>
      </c>
      <c r="I15" s="58"/>
      <c r="J15" s="59"/>
      <c r="K15" s="33" t="s">
        <v>17</v>
      </c>
      <c r="L15" s="58"/>
      <c r="M15" s="59"/>
      <c r="N15" s="27" t="s">
        <v>2</v>
      </c>
      <c r="O15" s="58"/>
      <c r="P15" s="59"/>
      <c r="Q15" s="28" t="s">
        <v>3</v>
      </c>
      <c r="R15" s="58"/>
      <c r="S15" s="59"/>
      <c r="T15" s="28" t="s">
        <v>18</v>
      </c>
      <c r="U15" s="58"/>
      <c r="V15" s="59"/>
    </row>
    <row r="16" spans="1:22" x14ac:dyDescent="0.3">
      <c r="A16" s="6">
        <v>12</v>
      </c>
      <c r="B16" s="6" t="s">
        <v>12</v>
      </c>
      <c r="C16" s="6" t="s">
        <v>6</v>
      </c>
      <c r="D16" s="6" t="s">
        <v>14</v>
      </c>
      <c r="E16" s="7" t="s">
        <v>8</v>
      </c>
      <c r="F16" s="6" t="s">
        <v>10</v>
      </c>
      <c r="H16" s="34"/>
      <c r="I16" s="21" t="s">
        <v>10</v>
      </c>
      <c r="J16" s="21" t="s">
        <v>9</v>
      </c>
      <c r="K16" s="34"/>
      <c r="L16" s="21" t="s">
        <v>10</v>
      </c>
      <c r="M16" s="21" t="s">
        <v>9</v>
      </c>
      <c r="N16" s="29"/>
      <c r="O16" s="20" t="s">
        <v>10</v>
      </c>
      <c r="P16" s="20" t="s">
        <v>9</v>
      </c>
      <c r="Q16" s="28"/>
      <c r="R16" s="21" t="s">
        <v>10</v>
      </c>
      <c r="S16" s="21" t="s">
        <v>9</v>
      </c>
      <c r="T16" s="28"/>
      <c r="U16" s="21" t="s">
        <v>10</v>
      </c>
      <c r="V16" s="21" t="s">
        <v>9</v>
      </c>
    </row>
    <row r="17" spans="1:22" x14ac:dyDescent="0.3">
      <c r="A17" s="6">
        <v>13</v>
      </c>
      <c r="B17" s="6" t="s">
        <v>15</v>
      </c>
      <c r="C17" s="6" t="s">
        <v>13</v>
      </c>
      <c r="D17" s="6" t="s">
        <v>7</v>
      </c>
      <c r="E17" s="7" t="s">
        <v>11</v>
      </c>
      <c r="F17" s="6" t="s">
        <v>9</v>
      </c>
      <c r="H17" s="21" t="s">
        <v>12</v>
      </c>
      <c r="I17" s="14">
        <f>IFERROR(VLOOKUP($H17,$H$9:$J$11,2,FALSE),1)</f>
        <v>0.44444444444444442</v>
      </c>
      <c r="J17" s="12">
        <f>IFERROR(VLOOKUP($H17,$H$9:$J$11,3,FALSE),1)</f>
        <v>0</v>
      </c>
      <c r="K17" s="21" t="s">
        <v>16</v>
      </c>
      <c r="L17" s="14">
        <f>IFERROR(VLOOKUP($K17,$K$9:$M$11,2,FALSE),1)</f>
        <v>0.33333333333333331</v>
      </c>
      <c r="M17" s="14">
        <f>IFERROR(VLOOKUP($K17,$K$9:$M$11,3,FALSE),1)</f>
        <v>0.2</v>
      </c>
      <c r="N17" s="21" t="s">
        <v>7</v>
      </c>
      <c r="O17" s="14">
        <f>IFERROR(VLOOKUP($N17,$N$9:$P$11,2,FALSE),1)</f>
        <v>0.33333333333333331</v>
      </c>
      <c r="P17" s="14">
        <f>IFERROR(VLOOKUP($N17,$N$9:$P$11,3,FALSE),1)</f>
        <v>0.8</v>
      </c>
      <c r="Q17" s="21" t="b">
        <v>0</v>
      </c>
      <c r="R17" s="14">
        <f>IFERROR(VLOOKUP($Q17,$Q$9:$S$11,2,FALSE),1)</f>
        <v>0.66666666666666663</v>
      </c>
      <c r="S17" s="14">
        <f>IFERROR(VLOOKUP($Q17,$Q$9:$S$11,3,FALSE),1)</f>
        <v>0.4</v>
      </c>
      <c r="T17" s="19" t="str">
        <f>IF(U17&gt;V17,"Yes","No")</f>
        <v>Yes</v>
      </c>
      <c r="U17" s="18">
        <f>$I17*$L17*$O17*$R17*$T$9</f>
        <v>2.1164021164021163E-2</v>
      </c>
      <c r="V17" s="17">
        <f>$J17*$M17*$P17*$S17*$U$9</f>
        <v>0</v>
      </c>
    </row>
    <row r="18" spans="1:22" x14ac:dyDescent="0.3">
      <c r="H18" s="21" t="s">
        <v>15</v>
      </c>
      <c r="I18" s="14">
        <f>IFERROR(VLOOKUP($H18,$H$9:$J$11,2,FALSE),1)</f>
        <v>0.33333333333333331</v>
      </c>
      <c r="J18" s="12">
        <f>IFERROR(VLOOKUP($H18,$H$9:$J$11,3,FALSE),1)</f>
        <v>0.4</v>
      </c>
      <c r="K18" s="21" t="s">
        <v>16</v>
      </c>
      <c r="L18" s="14">
        <f>IFERROR(VLOOKUP($K18,$K$9:$M$11,2,FALSE),1)</f>
        <v>0.33333333333333331</v>
      </c>
      <c r="M18" s="14">
        <f>IFERROR(VLOOKUP($K18,$K$9:$M$11,3,FALSE),1)</f>
        <v>0.2</v>
      </c>
      <c r="N18" s="21" t="s">
        <v>7</v>
      </c>
      <c r="O18" s="14">
        <f>IFERROR(VLOOKUP($N18,$N$9:$P$11,2,FALSE),1)</f>
        <v>0.33333333333333331</v>
      </c>
      <c r="P18" s="14">
        <f>IFERROR(VLOOKUP($N18,$N$9:$P$11,3,FALSE),1)</f>
        <v>0.8</v>
      </c>
      <c r="Q18" s="21" t="b">
        <v>0</v>
      </c>
      <c r="R18" s="14">
        <f>IFERROR(VLOOKUP($Q18,$Q$9:$S$11,2,FALSE),1)</f>
        <v>0.66666666666666663</v>
      </c>
      <c r="S18" s="14">
        <f>IFERROR(VLOOKUP($Q18,$Q$9:$S$11,3,FALSE),1)</f>
        <v>0.4</v>
      </c>
      <c r="T18" s="19" t="str">
        <f t="shared" ref="T18:T20" si="0">IF(U18&gt;V18,"Yes","No")</f>
        <v>Yes</v>
      </c>
      <c r="U18" s="18">
        <f>$I18*$L18*$O18*$R18*$T$9</f>
        <v>1.5873015873015872E-2</v>
      </c>
      <c r="V18" s="17">
        <f>$J18*$M18*$P18*$S18*$U$9</f>
        <v>9.1428571428571453E-3</v>
      </c>
    </row>
    <row r="19" spans="1:22" x14ac:dyDescent="0.3">
      <c r="H19" s="21" t="s">
        <v>5</v>
      </c>
      <c r="I19" s="14">
        <f>IFERROR(VLOOKUP($H19,$H$9:$J$11,2,FALSE),1)</f>
        <v>0.22222222222222221</v>
      </c>
      <c r="J19" s="12">
        <f>IFERROR(VLOOKUP($H19,$H$9:$J$11,3,FALSE),1)</f>
        <v>0.6</v>
      </c>
      <c r="K19" s="21" t="s">
        <v>6</v>
      </c>
      <c r="L19" s="14">
        <f>IFERROR(VLOOKUP($K19,$K$9:$M$11,2,FALSE),1)</f>
        <v>0.22222222222222221</v>
      </c>
      <c r="M19" s="14">
        <f>IFERROR(VLOOKUP($K19,$K$9:$M$11,3,FALSE),1)</f>
        <v>0.4</v>
      </c>
      <c r="N19" s="21" t="s">
        <v>14</v>
      </c>
      <c r="O19" s="14">
        <f>IFERROR(VLOOKUP($N19,$N$9:$P$11,2,FALSE),1)</f>
        <v>0.66666666666666663</v>
      </c>
      <c r="P19" s="14">
        <f>IFERROR(VLOOKUP($N19,$N$9:$P$11,3,FALSE),1)</f>
        <v>0.2</v>
      </c>
      <c r="Q19" s="21" t="b">
        <v>0</v>
      </c>
      <c r="R19" s="14">
        <f>IFERROR(VLOOKUP($Q19,$Q$9:$S$11,2,FALSE),1)</f>
        <v>0.66666666666666663</v>
      </c>
      <c r="S19" s="14">
        <f>IFERROR(VLOOKUP($Q19,$Q$9:$S$11,3,FALSE),1)</f>
        <v>0.4</v>
      </c>
      <c r="T19" s="19" t="str">
        <f t="shared" si="0"/>
        <v>Yes</v>
      </c>
      <c r="U19" s="18">
        <f>$I19*$L19*$O19*$R19*$T$9</f>
        <v>1.4109347442680773E-2</v>
      </c>
      <c r="V19" s="17">
        <f>$J19*$M19*$P19*$S19*$U$9</f>
        <v>6.8571428571428577E-3</v>
      </c>
    </row>
    <row r="20" spans="1:22" x14ac:dyDescent="0.3">
      <c r="H20" s="21" t="s">
        <v>20</v>
      </c>
      <c r="I20" s="14">
        <f>IFERROR(VLOOKUP($H20,$H$9:$J$11,2,FALSE),1)</f>
        <v>1</v>
      </c>
      <c r="J20" s="12">
        <f>IFERROR(VLOOKUP($H20,$H$9:$J$11,3,FALSE),1)</f>
        <v>1</v>
      </c>
      <c r="K20" s="21" t="s">
        <v>6</v>
      </c>
      <c r="L20" s="14">
        <f>IFERROR(VLOOKUP($K20,$K$9:$M$11,2,FALSE),1)</f>
        <v>0.22222222222222221</v>
      </c>
      <c r="M20" s="14">
        <f>IFERROR(VLOOKUP($K20,$K$9:$M$11,3,FALSE),1)</f>
        <v>0.4</v>
      </c>
      <c r="N20" s="21" t="s">
        <v>14</v>
      </c>
      <c r="O20" s="14">
        <f>IFERROR(VLOOKUP($N20,$N$9:$P$11,2,FALSE),1)</f>
        <v>0.66666666666666663</v>
      </c>
      <c r="P20" s="14">
        <f>IFERROR(VLOOKUP($N20,$N$9:$P$11,3,FALSE),1)</f>
        <v>0.2</v>
      </c>
      <c r="Q20" s="21" t="b">
        <v>0</v>
      </c>
      <c r="R20" s="14">
        <f>IFERROR(VLOOKUP($Q20,$Q$9:$S$11,2,FALSE),1)</f>
        <v>0.66666666666666663</v>
      </c>
      <c r="S20" s="14">
        <f>IFERROR(VLOOKUP($Q20,$Q$9:$S$11,3,FALSE),1)</f>
        <v>0.4</v>
      </c>
      <c r="T20" s="19" t="str">
        <f t="shared" si="0"/>
        <v>Yes</v>
      </c>
      <c r="U20" s="18">
        <f>$I20*$L20*$O20*$R20*$T$9</f>
        <v>6.3492063492063489E-2</v>
      </c>
      <c r="V20" s="17">
        <f>$J20*$M20*$P20*$S20*$U$9</f>
        <v>1.1428571428571432E-2</v>
      </c>
    </row>
    <row r="26" spans="1:22" ht="17.399999999999999" x14ac:dyDescent="0.3">
      <c r="C26" s="25" t="s">
        <v>21</v>
      </c>
    </row>
  </sheetData>
  <mergeCells count="11">
    <mergeCell ref="H1:L1"/>
    <mergeCell ref="K3:M3"/>
    <mergeCell ref="H3:J3"/>
    <mergeCell ref="N3:P3"/>
    <mergeCell ref="Q3:S3"/>
    <mergeCell ref="T3:U3"/>
    <mergeCell ref="I15:J15"/>
    <mergeCell ref="L15:M15"/>
    <mergeCell ref="O15:P15"/>
    <mergeCell ref="R15:S15"/>
    <mergeCell ref="U15:V15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459B-4D7E-4058-9EAF-04C71143F29D}">
  <dimension ref="A1:T25"/>
  <sheetViews>
    <sheetView topLeftCell="A13" zoomScaleNormal="100" workbookViewId="0">
      <selection activeCell="A20" sqref="A20:O24"/>
    </sheetView>
  </sheetViews>
  <sheetFormatPr defaultRowHeight="15.6" x14ac:dyDescent="0.3"/>
  <cols>
    <col min="1" max="1" width="10" style="9" customWidth="1"/>
    <col min="2" max="3" width="5.5546875" style="9" bestFit="1" customWidth="1"/>
    <col min="4" max="4" width="6.33203125" style="9" bestFit="1" customWidth="1"/>
    <col min="5" max="6" width="8.21875" style="9" bestFit="1" customWidth="1"/>
    <col min="7" max="7" width="9.5546875" style="9" customWidth="1"/>
    <col min="8" max="9" width="8.21875" style="9" bestFit="1" customWidth="1"/>
    <col min="10" max="10" width="7.5546875" style="9" bestFit="1" customWidth="1"/>
    <col min="11" max="12" width="5.5546875" style="9" bestFit="1" customWidth="1"/>
    <col min="13" max="13" width="5.109375" style="9" bestFit="1" customWidth="1"/>
    <col min="14" max="15" width="12.6640625" style="9" bestFit="1" customWidth="1"/>
    <col min="16" max="17" width="8.88671875" style="9"/>
    <col min="18" max="18" width="6.33203125" style="9" bestFit="1" customWidth="1"/>
    <col min="19" max="19" width="9.5546875" style="9" customWidth="1"/>
    <col min="20" max="20" width="7.5546875" style="9" bestFit="1" customWidth="1"/>
    <col min="21" max="21" width="5.109375" style="9" bestFit="1" customWidth="1"/>
    <col min="22" max="16384" width="8.88671875" style="9"/>
  </cols>
  <sheetData>
    <row r="1" spans="1:20" ht="20.399999999999999" x14ac:dyDescent="0.35">
      <c r="A1" s="35" t="s">
        <v>27</v>
      </c>
    </row>
    <row r="2" spans="1:20" ht="16.2" thickBot="1" x14ac:dyDescent="0.35"/>
    <row r="3" spans="1:20" ht="31.8" thickBot="1" x14ac:dyDescent="0.35">
      <c r="A3" s="56" t="s">
        <v>0</v>
      </c>
      <c r="B3" s="62"/>
      <c r="C3" s="57"/>
      <c r="D3" s="56" t="s">
        <v>1</v>
      </c>
      <c r="E3" s="62"/>
      <c r="F3" s="57"/>
      <c r="G3" s="56" t="s">
        <v>2</v>
      </c>
      <c r="H3" s="62"/>
      <c r="I3" s="57"/>
      <c r="J3" s="56" t="s">
        <v>3</v>
      </c>
      <c r="K3" s="62"/>
      <c r="L3" s="57"/>
      <c r="M3" s="56" t="s">
        <v>18</v>
      </c>
      <c r="N3" s="57"/>
      <c r="P3" s="37" t="s">
        <v>0</v>
      </c>
      <c r="Q3" s="38" t="s">
        <v>17</v>
      </c>
      <c r="R3" s="38" t="s">
        <v>2</v>
      </c>
      <c r="S3" s="38" t="s">
        <v>3</v>
      </c>
      <c r="T3" s="38" t="s">
        <v>18</v>
      </c>
    </row>
    <row r="4" spans="1:20" ht="16.2" thickBot="1" x14ac:dyDescent="0.35">
      <c r="A4" s="2"/>
      <c r="B4" s="2" t="s">
        <v>10</v>
      </c>
      <c r="C4" s="2" t="s">
        <v>9</v>
      </c>
      <c r="D4" s="2"/>
      <c r="E4" s="2" t="s">
        <v>10</v>
      </c>
      <c r="F4" s="2" t="s">
        <v>9</v>
      </c>
      <c r="G4" s="2"/>
      <c r="H4" s="10" t="s">
        <v>10</v>
      </c>
      <c r="I4" s="2" t="s">
        <v>9</v>
      </c>
      <c r="J4" s="2"/>
      <c r="K4" s="2" t="s">
        <v>10</v>
      </c>
      <c r="L4" s="2" t="s">
        <v>9</v>
      </c>
      <c r="M4" s="13" t="s">
        <v>10</v>
      </c>
      <c r="N4" s="13" t="s">
        <v>9</v>
      </c>
      <c r="P4" s="39" t="s">
        <v>12</v>
      </c>
      <c r="Q4" s="40">
        <v>66</v>
      </c>
      <c r="R4" s="40">
        <v>80</v>
      </c>
      <c r="S4" s="40" t="b">
        <v>0</v>
      </c>
      <c r="T4" s="40" t="s">
        <v>19</v>
      </c>
    </row>
    <row r="5" spans="1:20" ht="16.2" thickBot="1" x14ac:dyDescent="0.35">
      <c r="A5" s="2" t="s">
        <v>5</v>
      </c>
      <c r="B5" s="10">
        <v>2</v>
      </c>
      <c r="C5" s="10">
        <v>3</v>
      </c>
      <c r="D5" s="2"/>
      <c r="E5" s="41">
        <v>83</v>
      </c>
      <c r="F5" s="41">
        <v>85</v>
      </c>
      <c r="G5" s="2"/>
      <c r="H5" s="41">
        <v>86</v>
      </c>
      <c r="I5" s="41">
        <v>85</v>
      </c>
      <c r="J5" s="3" t="b">
        <v>0</v>
      </c>
      <c r="K5" s="14">
        <v>6</v>
      </c>
      <c r="L5" s="10">
        <v>2</v>
      </c>
      <c r="M5" s="14">
        <v>9</v>
      </c>
      <c r="N5" s="14">
        <v>5</v>
      </c>
      <c r="P5" s="39" t="s">
        <v>15</v>
      </c>
      <c r="Q5" s="40">
        <v>73</v>
      </c>
      <c r="R5" s="40">
        <v>90</v>
      </c>
      <c r="S5" s="40" t="b">
        <v>0</v>
      </c>
      <c r="T5" s="40" t="s">
        <v>19</v>
      </c>
    </row>
    <row r="6" spans="1:20" ht="16.2" thickBot="1" x14ac:dyDescent="0.35">
      <c r="A6" s="2" t="s">
        <v>12</v>
      </c>
      <c r="B6" s="10">
        <v>4</v>
      </c>
      <c r="C6" s="10">
        <v>0</v>
      </c>
      <c r="D6" s="2"/>
      <c r="E6" s="41">
        <v>70</v>
      </c>
      <c r="F6" s="41">
        <v>80</v>
      </c>
      <c r="G6" s="2"/>
      <c r="H6" s="45">
        <v>96</v>
      </c>
      <c r="I6" s="41">
        <v>90</v>
      </c>
      <c r="J6" s="3" t="b">
        <v>1</v>
      </c>
      <c r="K6" s="14">
        <v>3</v>
      </c>
      <c r="L6" s="10">
        <v>3</v>
      </c>
      <c r="M6" s="42">
        <f>SUM($M$5:$N$5)</f>
        <v>14</v>
      </c>
      <c r="N6" s="43"/>
      <c r="P6" s="39" t="s">
        <v>5</v>
      </c>
      <c r="Q6" s="40">
        <v>80</v>
      </c>
      <c r="R6" s="40">
        <v>85</v>
      </c>
      <c r="S6" s="40" t="b">
        <v>0</v>
      </c>
      <c r="T6" s="40" t="s">
        <v>19</v>
      </c>
    </row>
    <row r="7" spans="1:20" ht="16.2" thickBot="1" x14ac:dyDescent="0.35">
      <c r="A7" s="2" t="s">
        <v>15</v>
      </c>
      <c r="B7" s="10">
        <v>3</v>
      </c>
      <c r="C7" s="10">
        <v>2</v>
      </c>
      <c r="D7" s="2"/>
      <c r="E7" s="41">
        <v>68</v>
      </c>
      <c r="F7" s="41">
        <v>65</v>
      </c>
      <c r="G7" s="2"/>
      <c r="H7" s="41">
        <v>80</v>
      </c>
      <c r="I7" s="41">
        <v>70</v>
      </c>
      <c r="J7" s="2"/>
      <c r="K7" s="2"/>
      <c r="L7" s="2"/>
      <c r="M7" s="12"/>
      <c r="N7" s="12"/>
      <c r="P7" s="39" t="s">
        <v>20</v>
      </c>
      <c r="Q7" s="40">
        <v>90</v>
      </c>
      <c r="R7" s="40">
        <v>85</v>
      </c>
      <c r="S7" s="40" t="s">
        <v>20</v>
      </c>
      <c r="T7" s="40" t="s">
        <v>19</v>
      </c>
    </row>
    <row r="8" spans="1:20" x14ac:dyDescent="0.3">
      <c r="A8" s="12"/>
      <c r="B8" s="12"/>
      <c r="C8" s="12"/>
      <c r="D8" s="12"/>
      <c r="E8" s="42">
        <v>64</v>
      </c>
      <c r="F8" s="42">
        <v>72</v>
      </c>
      <c r="G8" s="12"/>
      <c r="H8" s="42">
        <v>65</v>
      </c>
      <c r="I8" s="42">
        <v>95</v>
      </c>
      <c r="J8" s="12"/>
      <c r="K8" s="12"/>
      <c r="L8" s="12"/>
      <c r="M8" s="12"/>
      <c r="N8" s="12"/>
    </row>
    <row r="9" spans="1:20" x14ac:dyDescent="0.3">
      <c r="A9" s="12"/>
      <c r="B9" s="12"/>
      <c r="C9" s="12"/>
      <c r="D9" s="12"/>
      <c r="E9" s="42">
        <v>69</v>
      </c>
      <c r="F9" s="42">
        <v>71</v>
      </c>
      <c r="G9" s="12"/>
      <c r="H9" s="42">
        <v>70</v>
      </c>
      <c r="I9" s="42">
        <v>91</v>
      </c>
      <c r="J9" s="12"/>
      <c r="K9" s="12"/>
      <c r="L9" s="12"/>
      <c r="M9" s="12"/>
      <c r="N9" s="12"/>
    </row>
    <row r="10" spans="1:20" x14ac:dyDescent="0.3">
      <c r="A10" s="12"/>
      <c r="B10" s="12"/>
      <c r="C10" s="12"/>
      <c r="D10" s="12"/>
      <c r="E10" s="42">
        <v>75</v>
      </c>
      <c r="F10" s="42"/>
      <c r="G10" s="12"/>
      <c r="H10" s="42">
        <v>80</v>
      </c>
      <c r="I10" s="42"/>
      <c r="J10" s="12"/>
      <c r="K10" s="12"/>
      <c r="L10" s="12"/>
      <c r="M10" s="12"/>
      <c r="N10" s="12"/>
    </row>
    <row r="11" spans="1:20" x14ac:dyDescent="0.3">
      <c r="A11" s="12"/>
      <c r="B11" s="12"/>
      <c r="C11" s="12"/>
      <c r="D11" s="12"/>
      <c r="E11" s="42">
        <v>75</v>
      </c>
      <c r="F11" s="42"/>
      <c r="G11" s="12"/>
      <c r="H11" s="42">
        <v>70</v>
      </c>
      <c r="I11" s="42"/>
      <c r="J11" s="12"/>
      <c r="K11" s="12"/>
      <c r="L11" s="12"/>
      <c r="M11" s="12"/>
      <c r="N11" s="12"/>
    </row>
    <row r="12" spans="1:20" x14ac:dyDescent="0.3">
      <c r="A12" s="12"/>
      <c r="B12" s="12"/>
      <c r="C12" s="12"/>
      <c r="D12" s="12"/>
      <c r="E12" s="42">
        <v>72</v>
      </c>
      <c r="F12" s="42"/>
      <c r="G12" s="12"/>
      <c r="H12" s="42">
        <v>90</v>
      </c>
      <c r="I12" s="42"/>
      <c r="J12" s="12"/>
      <c r="K12" s="12"/>
      <c r="L12" s="12"/>
      <c r="M12" s="12"/>
      <c r="N12" s="12"/>
    </row>
    <row r="13" spans="1:20" x14ac:dyDescent="0.3">
      <c r="A13" s="12"/>
      <c r="B13" s="12"/>
      <c r="C13" s="12"/>
      <c r="D13" s="12"/>
      <c r="E13" s="42">
        <v>81</v>
      </c>
      <c r="F13" s="42"/>
      <c r="G13" s="12"/>
      <c r="H13" s="42">
        <v>75</v>
      </c>
      <c r="I13" s="42"/>
      <c r="J13" s="12"/>
      <c r="K13" s="12"/>
      <c r="L13" s="12"/>
      <c r="M13" s="12"/>
      <c r="N13" s="12"/>
    </row>
    <row r="14" spans="1:20" x14ac:dyDescent="0.3">
      <c r="A14" s="46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8"/>
    </row>
    <row r="15" spans="1:20" x14ac:dyDescent="0.3">
      <c r="A15" s="2" t="s">
        <v>5</v>
      </c>
      <c r="B15" s="14">
        <f>B5/SUM($B$5:$B$7)</f>
        <v>0.22222222222222221</v>
      </c>
      <c r="C15" s="14">
        <f>C5/SUM($B$5:$B$7)</f>
        <v>0.33333333333333331</v>
      </c>
      <c r="D15" s="12" t="s">
        <v>25</v>
      </c>
      <c r="E15" s="14">
        <f>AVERAGE($E$5:$E$13)</f>
        <v>73</v>
      </c>
      <c r="F15" s="44">
        <f>AVERAGE($F$5:$F$13)</f>
        <v>74.599999999999994</v>
      </c>
      <c r="G15" s="12" t="s">
        <v>25</v>
      </c>
      <c r="H15" s="44">
        <f>AVERAGE($H$5:$H$13)</f>
        <v>79.111111111111114</v>
      </c>
      <c r="I15" s="44">
        <f>AVERAGE($I$5:$I$13)</f>
        <v>86.2</v>
      </c>
      <c r="J15" s="3" t="b">
        <v>0</v>
      </c>
      <c r="K15" s="14">
        <f>K5/SUM($K$5:$K$6)</f>
        <v>0.66666666666666663</v>
      </c>
      <c r="L15" s="14">
        <f>L6/SUM($L$5:$L$6)</f>
        <v>0.6</v>
      </c>
      <c r="M15" s="8">
        <v>0.6428571428571429</v>
      </c>
      <c r="N15" s="8">
        <v>0.35714285714285715</v>
      </c>
    </row>
    <row r="16" spans="1:20" x14ac:dyDescent="0.3">
      <c r="A16" s="2" t="s">
        <v>12</v>
      </c>
      <c r="B16" s="14">
        <f t="shared" ref="B16:C17" si="0">B6/SUM($B$5:$B$7)</f>
        <v>0.44444444444444442</v>
      </c>
      <c r="C16" s="14">
        <f t="shared" si="0"/>
        <v>0</v>
      </c>
      <c r="D16" s="12" t="s">
        <v>26</v>
      </c>
      <c r="E16" s="12">
        <f>_xlfn.STDEV.S($E$5:$E$13)</f>
        <v>6.164414002968976</v>
      </c>
      <c r="F16" s="12">
        <f>_xlfn.STDEV.S($F$5:$F$13)</f>
        <v>7.893034904268446</v>
      </c>
      <c r="G16" s="12" t="s">
        <v>26</v>
      </c>
      <c r="H16" s="12">
        <f>_xlfn.STDEV.S($H$5:$H$13)</f>
        <v>10.215728613814646</v>
      </c>
      <c r="I16" s="12">
        <f>_xlfn.STDEV.S($I$5:$I$13)</f>
        <v>9.731392500562329</v>
      </c>
      <c r="J16" s="3" t="b">
        <v>1</v>
      </c>
      <c r="K16" s="14">
        <f>K6/SUM($K$5:$K$6)</f>
        <v>0.33333333333333331</v>
      </c>
      <c r="L16" s="14">
        <f>L6/SUM($L$5:$L$6)</f>
        <v>0.6</v>
      </c>
      <c r="M16" s="12"/>
      <c r="N16" s="12"/>
    </row>
    <row r="17" spans="1:15" x14ac:dyDescent="0.3">
      <c r="A17" s="2" t="s">
        <v>15</v>
      </c>
      <c r="B17" s="14">
        <f t="shared" si="0"/>
        <v>0.33333333333333331</v>
      </c>
      <c r="C17" s="14">
        <f t="shared" si="0"/>
        <v>0.22222222222222221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20" spans="1:15" ht="27.6" x14ac:dyDescent="0.3">
      <c r="A20" s="55" t="s">
        <v>0</v>
      </c>
      <c r="B20" s="54" t="s">
        <v>10</v>
      </c>
      <c r="C20" s="54" t="s">
        <v>9</v>
      </c>
      <c r="D20" s="55" t="s">
        <v>17</v>
      </c>
      <c r="E20" s="54" t="s">
        <v>10</v>
      </c>
      <c r="F20" s="54" t="s">
        <v>9</v>
      </c>
      <c r="G20" s="55" t="s">
        <v>2</v>
      </c>
      <c r="H20" s="54" t="s">
        <v>10</v>
      </c>
      <c r="I20" s="54" t="s">
        <v>9</v>
      </c>
      <c r="J20" s="55" t="s">
        <v>3</v>
      </c>
      <c r="K20" s="54" t="s">
        <v>10</v>
      </c>
      <c r="L20" s="54" t="s">
        <v>9</v>
      </c>
      <c r="M20" s="55" t="s">
        <v>18</v>
      </c>
      <c r="N20" s="54" t="s">
        <v>10</v>
      </c>
      <c r="O20" s="54" t="s">
        <v>9</v>
      </c>
    </row>
    <row r="21" spans="1:15" x14ac:dyDescent="0.3">
      <c r="A21" s="53" t="s">
        <v>12</v>
      </c>
      <c r="B21" s="14">
        <f>IFERROR(VLOOKUP($A21,$A$15:$C$17,2,FALSE),1)</f>
        <v>0.44444444444444442</v>
      </c>
      <c r="C21" s="14">
        <f>IFERROR(VLOOKUP($A21,$A$15:$C$17,3,FALSE),1)</f>
        <v>0</v>
      </c>
      <c r="D21" s="53">
        <v>66</v>
      </c>
      <c r="E21" s="49">
        <f>_xlfn.NORM.DIST($D21, $E$15, $E$16, FALSE)</f>
        <v>3.3963513763712677E-2</v>
      </c>
      <c r="F21" s="49">
        <f>_xlfn.NORM.DIST($D21, $F$15, $F$16, FALSE)</f>
        <v>2.7917579461395729E-2</v>
      </c>
      <c r="G21" s="53">
        <v>80</v>
      </c>
      <c r="H21" s="49">
        <f>_xlfn.NORM.DIST($G21, $H$15, $H$16, FALSE)</f>
        <v>3.8904217584462567E-2</v>
      </c>
      <c r="I21" s="49">
        <f>_xlfn.NORM.DIST($G21, $I$15, $I$16, FALSE)</f>
        <v>3.3465097843216329E-2</v>
      </c>
      <c r="J21" s="53" t="b">
        <v>0</v>
      </c>
      <c r="K21" s="14">
        <f>IFERROR(VLOOKUP(J21,$J$15:$L$16,2),1)</f>
        <v>0.66666666666666663</v>
      </c>
      <c r="L21" s="14">
        <f>IFERROR(VLOOKUP($J21,$J$15:$L$16,3),1)</f>
        <v>0.6</v>
      </c>
      <c r="M21" s="50" t="str">
        <f>IF($N21&gt;$O21,"Yes","No")</f>
        <v>Yes</v>
      </c>
      <c r="N21" s="51">
        <f>$B21*$E21*$H21*$K21*$M$15</f>
        <v>2.5168074845645084E-4</v>
      </c>
      <c r="O21" s="52">
        <f>$C21*$F21*$I21*$L21*$N$15</f>
        <v>0</v>
      </c>
    </row>
    <row r="22" spans="1:15" x14ac:dyDescent="0.3">
      <c r="A22" s="53" t="s">
        <v>15</v>
      </c>
      <c r="B22" s="14">
        <f>IFERROR(VLOOKUP($A22,$A$15:$C$17,2,FALSE),1)</f>
        <v>0.33333333333333331</v>
      </c>
      <c r="C22" s="14">
        <f>IFERROR(VLOOKUP($A22,$A$15:$C$17,3,FALSE),1)</f>
        <v>0.22222222222222221</v>
      </c>
      <c r="D22" s="53">
        <v>73</v>
      </c>
      <c r="E22" s="49">
        <f>_xlfn.NORM.DIST($D22, $E$15, $E$16, FALSE)</f>
        <v>6.4716983675867576E-2</v>
      </c>
      <c r="F22" s="49">
        <f>_xlfn.NORM.DIST($D22, $F$15, $F$16, FALSE)</f>
        <v>4.9515724534481713E-2</v>
      </c>
      <c r="G22" s="53">
        <v>90</v>
      </c>
      <c r="H22" s="49">
        <f>_xlfn.NORM.DIST($G22, $H$15, $H$16, FALSE)</f>
        <v>2.2127532669816836E-2</v>
      </c>
      <c r="I22" s="49">
        <f>_xlfn.NORM.DIST($G22, $I$15, $I$16, FALSE)</f>
        <v>3.7986049936266218E-2</v>
      </c>
      <c r="J22" s="53" t="b">
        <v>0</v>
      </c>
      <c r="K22" s="14">
        <f t="shared" ref="K22:K24" si="1">IFERROR(VLOOKUP(J22,$J$15:$L$16,2),1)</f>
        <v>0.66666666666666663</v>
      </c>
      <c r="L22" s="14">
        <f>IFERROR(VLOOKUP($J22,$J$15:$L$16,3),1)</f>
        <v>0.6</v>
      </c>
      <c r="M22" s="50" t="str">
        <f>IF($N22&gt;$O22,"Yes","No")</f>
        <v>Yes</v>
      </c>
      <c r="N22" s="51">
        <f>$B22*$E22*$H22*$K22*$M$15</f>
        <v>2.0457531008282327E-4</v>
      </c>
      <c r="O22" s="52">
        <f>$C22*$F22*$I22*$L22*$N$15</f>
        <v>8.9566989752248776E-5</v>
      </c>
    </row>
    <row r="23" spans="1:15" x14ac:dyDescent="0.3">
      <c r="A23" s="53" t="s">
        <v>5</v>
      </c>
      <c r="B23" s="14">
        <f>IFERROR(VLOOKUP($A23,$A$15:$C$17,2,FALSE),1)</f>
        <v>0.22222222222222221</v>
      </c>
      <c r="C23" s="14">
        <f>IFERROR(VLOOKUP($A23,$A$15:$C$17,3,FALSE),1)</f>
        <v>0.33333333333333331</v>
      </c>
      <c r="D23" s="53">
        <v>80</v>
      </c>
      <c r="E23" s="49">
        <f>_xlfn.NORM.DIST($D23, $E$15, $E$16, FALSE)</f>
        <v>3.3963513763712677E-2</v>
      </c>
      <c r="F23" s="49">
        <f>_xlfn.NORM.DIST($D23, $F$15, $F$16, FALSE)</f>
        <v>3.9997107557021475E-2</v>
      </c>
      <c r="G23" s="53">
        <v>85</v>
      </c>
      <c r="H23" s="49">
        <f>_xlfn.NORM.DIST($G23, $H$15, $H$16, FALSE)</f>
        <v>3.3073722270338661E-2</v>
      </c>
      <c r="I23" s="49">
        <f>_xlfn.NORM.DIST($G23, $I$15, $I$16, FALSE)</f>
        <v>4.0684890753900999E-2</v>
      </c>
      <c r="J23" s="53" t="b">
        <v>0</v>
      </c>
      <c r="K23" s="14">
        <f t="shared" si="1"/>
        <v>0.66666666666666663</v>
      </c>
      <c r="L23" s="14">
        <f>IFERROR(VLOOKUP($J23,$J$15:$L$16,3),1)</f>
        <v>0.6</v>
      </c>
      <c r="M23" s="50" t="str">
        <f>IF($N23&gt;$O23,"Yes","No")</f>
        <v>No</v>
      </c>
      <c r="N23" s="51">
        <f>$B23*$E23*$H23*$K23*$M$15</f>
        <v>1.0698093538531977E-4</v>
      </c>
      <c r="O23" s="52">
        <f>$C23*$F23*$I23*$L23*$N$15</f>
        <v>1.1623413938781763E-4</v>
      </c>
    </row>
    <row r="24" spans="1:15" x14ac:dyDescent="0.3">
      <c r="A24" s="53" t="s">
        <v>20</v>
      </c>
      <c r="B24" s="14">
        <f>IFERROR(VLOOKUP($A24,$A$15:$C$17,2,FALSE),1)</f>
        <v>1</v>
      </c>
      <c r="C24" s="14">
        <f>IFERROR(VLOOKUP($A24,$A$15:$C$17,3,FALSE),1)</f>
        <v>1</v>
      </c>
      <c r="D24" s="53">
        <v>90</v>
      </c>
      <c r="E24" s="49">
        <f>_xlfn.NORM.DIST($D24, $E$15, $E$16, FALSE)</f>
        <v>1.4439639675901809E-3</v>
      </c>
      <c r="F24" s="49">
        <f>_xlfn.NORM.DIST($D24, $F$15, $F$16, FALSE)</f>
        <v>7.5342948646366526E-3</v>
      </c>
      <c r="G24" s="53">
        <v>85</v>
      </c>
      <c r="H24" s="49">
        <f>_xlfn.NORM.DIST($G24, $H$15, $H$16, FALSE)</f>
        <v>3.3073722270338661E-2</v>
      </c>
      <c r="I24" s="49">
        <f>_xlfn.NORM.DIST($G24, $I$15, $I$16, FALSE)</f>
        <v>4.0684890753900999E-2</v>
      </c>
      <c r="J24" s="53" t="s">
        <v>20</v>
      </c>
      <c r="K24" s="14">
        <f t="shared" si="1"/>
        <v>1</v>
      </c>
      <c r="L24" s="14">
        <f>IFERROR(VLOOKUP($J24,$J$15:$L$16,3),1)</f>
        <v>1</v>
      </c>
      <c r="M24" s="50" t="str">
        <f>IF($N24&gt;$O24,"Yes","No")</f>
        <v>No</v>
      </c>
      <c r="N24" s="51">
        <f>$B24*$E24*$H24*$K24*$M$15</f>
        <v>3.0701097792291818E-5</v>
      </c>
      <c r="O24" s="52">
        <f>$C24*$F24*$I24*$L24*$N$15</f>
        <v>1.0947570124122126E-4</v>
      </c>
    </row>
    <row r="25" spans="1:15" ht="17.399999999999999" x14ac:dyDescent="0.3">
      <c r="C25" s="25" t="s">
        <v>28</v>
      </c>
      <c r="D25" s="1"/>
    </row>
  </sheetData>
  <mergeCells count="5">
    <mergeCell ref="D3:F3"/>
    <mergeCell ref="G3:I3"/>
    <mergeCell ref="J3:L3"/>
    <mergeCell ref="M3:N3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Phat Nguyen</cp:lastModifiedBy>
  <cp:revision>5</cp:revision>
  <dcterms:modified xsi:type="dcterms:W3CDTF">2024-01-26T23:21:16Z</dcterms:modified>
  <dc:language>en-US</dc:language>
</cp:coreProperties>
</file>