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Dataset" sheetId="1" state="visible" r:id="rId1"/>
    <sheet name="Slipt on Sunny" sheetId="2" state="visible" r:id="rId2"/>
    <sheet name="Slipt on Rain" sheetId="3" state="visible" r:id="rId3"/>
    <sheet name="Complete tree" sheetId="4" state="visible" r:id="rId4"/>
  </sheets>
  <definedNames>
    <definedName name="_xlnm._FilterDatabase" localSheetId="0" hidden="1">Dataset!$A$56:$E$56</definedName>
    <definedName name="_xlnm._FilterDatabase" localSheetId="1" hidden="1">'Slipt on Sunny'!$A$22:$B$22</definedName>
    <definedName name="_xlnm._FilterDatabase" localSheetId="2" hidden="1">'Slipt on Rain'!$A$32:$D$32</definedName>
    <definedName name="_xlnm._FilterDatabase" localSheetId="0" hidden="1">Dataset!$A$56:$E$56</definedName>
    <definedName name="_xlnm._FilterDatabase" localSheetId="1" hidden="1">'Slipt on Sunny'!$A$22:$B$22</definedName>
    <definedName name="_xlnm._FilterDatabase" localSheetId="2" hidden="1">'Slipt on Rain'!$A$32:$D$32</definedName>
  </definedNames>
  <calcPr/>
</workbook>
</file>

<file path=xl/sharedStrings.xml><?xml version="1.0" encoding="utf-8"?>
<sst xmlns="http://schemas.openxmlformats.org/spreadsheetml/2006/main" count="51" uniqueCount="51">
  <si>
    <t>Class</t>
  </si>
  <si>
    <t>Play</t>
  </si>
  <si>
    <t xml:space="preserve">Don't Play</t>
  </si>
  <si>
    <t>pYes</t>
  </si>
  <si>
    <t>pNo</t>
  </si>
  <si>
    <t>Entropy</t>
  </si>
  <si>
    <t>sunny</t>
  </si>
  <si>
    <t>Temperature</t>
  </si>
  <si>
    <t>Humidity</t>
  </si>
  <si>
    <t>Windy</t>
  </si>
  <si>
    <t xml:space="preserve">At the first step, I calculate  the Impurity for each attribute</t>
  </si>
  <si>
    <t>Outlook</t>
  </si>
  <si>
    <t>nYes</t>
  </si>
  <si>
    <t>nNo</t>
  </si>
  <si>
    <t>-plog2pYes</t>
  </si>
  <si>
    <t>-plog2pNo</t>
  </si>
  <si>
    <t>W</t>
  </si>
  <si>
    <t>W*Entropy</t>
  </si>
  <si>
    <t>IG</t>
  </si>
  <si>
    <t>overcast</t>
  </si>
  <si>
    <t>rain</t>
  </si>
  <si>
    <t xml:space="preserve">Impurity </t>
  </si>
  <si>
    <t xml:space="preserve">Slipt point</t>
  </si>
  <si>
    <t>&lt;64.5</t>
  </si>
  <si>
    <t>&gt;=64.5</t>
  </si>
  <si>
    <t>&lt;66.5</t>
  </si>
  <si>
    <t>&gt;=66.5</t>
  </si>
  <si>
    <t>&lt;70.5</t>
  </si>
  <si>
    <t>&gt;=70.5</t>
  </si>
  <si>
    <t>&lt;77.5</t>
  </si>
  <si>
    <t>&gt;=77.5</t>
  </si>
  <si>
    <t>&lt;80.5</t>
  </si>
  <si>
    <t>&gt;=80.5</t>
  </si>
  <si>
    <t>&lt;84</t>
  </si>
  <si>
    <t>&gt;=84</t>
  </si>
  <si>
    <t>&lt;67.5</t>
  </si>
  <si>
    <t>&gt;=67.5</t>
  </si>
  <si>
    <t>&lt;92.5</t>
  </si>
  <si>
    <t>&gt;=92.5</t>
  </si>
  <si>
    <t>&lt;95.5</t>
  </si>
  <si>
    <t>&gt;=95.5</t>
  </si>
  <si>
    <t xml:space="preserve">From the calculated values, I pick the the Outlook which has largest  inforamtion gain</t>
  </si>
  <si>
    <t xml:space="preserve">From here, I create new workseets to calculate each node</t>
  </si>
  <si>
    <t xml:space="preserve">Split point</t>
  </si>
  <si>
    <t>&lt;73.5</t>
  </si>
  <si>
    <t>&gt;=73.5</t>
  </si>
  <si>
    <t xml:space="preserve">We picked the Humidity attribute to be the next split</t>
  </si>
  <si>
    <t>&lt;73</t>
  </si>
  <si>
    <t>&gt;=73</t>
  </si>
  <si>
    <t>&lt;75</t>
  </si>
  <si>
    <t>&gt;=75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</si>
</sst>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0000"/>
    <numFmt numFmtId="161" formatCode="0.000"/>
    <numFmt numFmtId="162" formatCode="0.0000000"/>
    <numFmt numFmtId="163" formatCode="0.00000000000"/>
  </numFmts>
  <fonts count="17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sz val="12.000000"/>
      <color indexed="2"/>
      <name val="Calibri"/>
      <scheme val="minor"/>
    </font>
    <font>
      <sz val="12.000000"/>
      <color rgb="FFC00000"/>
      <name val="Calibri"/>
      <scheme val="minor"/>
    </font>
    <font>
      <b/>
      <i/>
      <sz val="12.000000"/>
      <color rgb="FF7F7F7F"/>
      <name val="Calibri"/>
      <scheme val="minor"/>
    </font>
    <font>
      <sz val="12.000000"/>
      <color rgb="FF9C6500"/>
      <name val="Calibri"/>
      <scheme val="minor"/>
    </font>
    <font>
      <sz val="12.000000"/>
      <name val="Calibri"/>
      <scheme val="minor"/>
    </font>
    <font>
      <b/>
      <sz val="12.000000"/>
      <color rgb="FFFA7D00"/>
      <name val="Calibri"/>
      <scheme val="minor"/>
    </font>
    <font>
      <i/>
      <sz val="12.000000"/>
      <color rgb="FF7F7F7F"/>
      <name val="Calibri"/>
      <scheme val="minor"/>
    </font>
    <font>
      <b/>
      <i/>
      <sz val="11.000000"/>
      <color rgb="FF7F7F7F"/>
      <name val="Calibri"/>
      <scheme val="minor"/>
    </font>
    <font>
      <b/>
      <sz val="11.000000"/>
      <color rgb="FF0061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34998626667073579"/>
        <bgColor theme="0" tint="-0.34998626667073579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rgb="FF7F7F7F"/>
      </left>
      <right style="none"/>
      <top style="thin">
        <color rgb="FF7F7F7F"/>
      </top>
      <bottom style="thin">
        <color rgb="FF7F7F7F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rgb="FF3F3F3F"/>
      </right>
      <top style="thin">
        <color theme="1"/>
      </top>
      <bottom style="thin">
        <color theme="1"/>
      </bottom>
      <diagonal style="none"/>
    </border>
    <border>
      <left style="thin">
        <color rgb="FF3F3F3F"/>
      </left>
      <right style="thin">
        <color rgb="FF3F3F3F"/>
      </right>
      <top style="thin">
        <color theme="1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0" applyBorder="0"/>
    <xf fontId="3" fillId="4" borderId="1" numFmtId="0" applyNumberFormat="0" applyFont="1" applyFill="1" applyBorder="1"/>
    <xf fontId="4" fillId="4" borderId="2" numFmtId="0" applyNumberFormat="0" applyFont="1" applyFill="1" applyBorder="1"/>
    <xf fontId="5" fillId="5" borderId="0" numFmtId="0" applyNumberFormat="0" applyFont="1" applyFill="1" applyBorder="0"/>
  </cellStyleXfs>
  <cellXfs count="56">
    <xf fontId="0" fillId="0" borderId="0" numFmtId="0" xfId="0"/>
    <xf fontId="6" fillId="0" borderId="0" numFmtId="0" xfId="0" applyFont="1"/>
    <xf fontId="7" fillId="0" borderId="3" numFmtId="0" xfId="0" applyFont="1" applyBorder="1"/>
    <xf fontId="6" fillId="0" borderId="3" numFmtId="0" xfId="0" applyFont="1" applyBorder="1"/>
    <xf fontId="8" fillId="0" borderId="3" numFmtId="0" xfId="0" applyFont="1" applyBorder="1"/>
    <xf fontId="7" fillId="6" borderId="3" numFmtId="0" xfId="0" applyFont="1" applyFill="1" applyBorder="1" applyAlignment="1">
      <alignment horizontal="center"/>
    </xf>
    <xf fontId="7" fillId="0" borderId="0" numFmtId="0" xfId="0" applyFont="1"/>
    <xf fontId="0" fillId="0" borderId="0" numFmtId="0" xfId="0">
      <protection hidden="0" locked="1"/>
    </xf>
    <xf fontId="0" fillId="0" borderId="0" numFmtId="0" xfId="0"/>
    <xf fontId="9" fillId="0" borderId="3" numFmtId="0" xfId="0" applyFont="1" applyBorder="1"/>
    <xf fontId="10" fillId="0" borderId="0" numFmtId="0" xfId="2" applyFont="1" applyAlignment="1">
      <alignment horizontal="center"/>
    </xf>
    <xf fontId="7" fillId="6" borderId="3" numFmtId="0" xfId="0" applyFont="1" applyFill="1" applyBorder="1"/>
    <xf fontId="6" fillId="0" borderId="3" numFmtId="160" xfId="0" applyNumberFormat="1" applyFont="1" applyBorder="1"/>
    <xf fontId="6" fillId="0" borderId="3" numFmtId="161" xfId="0" applyNumberFormat="1" applyFont="1" applyBorder="1"/>
    <xf fontId="7" fillId="0" borderId="3" numFmtId="0" xfId="0" applyFont="1" applyBorder="1" applyAlignment="1">
      <alignment horizontal="center"/>
    </xf>
    <xf fontId="11" fillId="5" borderId="1" numFmtId="0" xfId="5" applyFont="1" applyFill="1" applyBorder="1"/>
    <xf fontId="12" fillId="0" borderId="3" numFmtId="0" xfId="0" applyFont="1" applyBorder="1"/>
    <xf fontId="6" fillId="0" borderId="3" numFmtId="0" xfId="0" applyFont="1" applyBorder="1">
      <protection hidden="0" locked="1"/>
    </xf>
    <xf fontId="6" fillId="0" borderId="0" numFmtId="0" xfId="0" applyFont="1">
      <protection hidden="0" locked="1"/>
    </xf>
    <xf fontId="6" fillId="0" borderId="0" numFmtId="160" xfId="0" applyNumberFormat="1" applyFont="1"/>
    <xf fontId="6" fillId="0" borderId="0" numFmtId="161" xfId="0" applyNumberFormat="1" applyFont="1"/>
    <xf fontId="13" fillId="4" borderId="4" numFmtId="0" xfId="4" applyFont="1" applyFill="1" applyBorder="1"/>
    <xf fontId="7" fillId="0" borderId="0" numFmtId="0" xfId="0" applyFont="1"/>
    <xf fontId="14" fillId="0" borderId="0" numFmtId="0" xfId="2" applyFont="1"/>
    <xf fontId="7" fillId="0" borderId="0" numFmtId="0" xfId="0" applyFont="1" applyAlignment="1">
      <alignment horizontal="center"/>
    </xf>
    <xf fontId="6" fillId="6" borderId="3" numFmtId="0" xfId="0" applyFont="1" applyFill="1" applyBorder="1"/>
    <xf fontId="6" fillId="0" borderId="3" numFmtId="2" xfId="0" applyNumberFormat="1" applyFont="1" applyBorder="1"/>
    <xf fontId="6" fillId="0" borderId="3" numFmtId="162" xfId="0" applyNumberFormat="1" applyFont="1" applyBorder="1"/>
    <xf fontId="6" fillId="0" borderId="3" numFmtId="163" xfId="0" applyNumberFormat="1" applyFont="1" applyBorder="1">
      <protection hidden="0" locked="1"/>
    </xf>
    <xf fontId="13" fillId="4" borderId="2" numFmtId="0" xfId="4" applyFont="1" applyFill="1" applyBorder="1"/>
    <xf fontId="6" fillId="0" borderId="3" numFmtId="2" xfId="0" applyNumberFormat="1" applyFont="1" applyBorder="1">
      <protection hidden="0" locked="1"/>
    </xf>
    <xf fontId="7" fillId="7" borderId="3" numFmtId="0" xfId="0" applyFont="1" applyFill="1" applyBorder="1"/>
    <xf fontId="6" fillId="7" borderId="3" numFmtId="0" xfId="0" applyFont="1" applyFill="1" applyBorder="1">
      <protection hidden="0" locked="1"/>
    </xf>
    <xf fontId="6" fillId="0" borderId="5" numFmtId="0" xfId="0" applyFont="1" applyBorder="1"/>
    <xf fontId="13" fillId="4" borderId="4" numFmtId="0" xfId="4" applyFont="1" applyFill="1" applyBorder="1">
      <protection hidden="0" locked="1"/>
    </xf>
    <xf fontId="13" fillId="4" borderId="2" numFmtId="0" xfId="4" applyFont="1" applyFill="1" applyBorder="1">
      <protection hidden="0" locked="1"/>
    </xf>
    <xf fontId="6" fillId="0" borderId="0" numFmtId="162" xfId="0" applyNumberFormat="1" applyFont="1"/>
    <xf fontId="6" fillId="0" borderId="0" numFmtId="163" xfId="0" applyNumberFormat="1" applyFont="1">
      <protection hidden="0" locked="1"/>
    </xf>
    <xf fontId="10" fillId="0" borderId="0" numFmtId="0" xfId="4" applyFont="1" applyAlignment="1">
      <alignment horizontal="center" vertical="top" wrapText="1"/>
    </xf>
    <xf fontId="12" fillId="0" borderId="0" numFmtId="0" xfId="0" applyFont="1"/>
    <xf fontId="15" fillId="0" borderId="0" numFmtId="0" xfId="2" applyFont="1" applyAlignment="1">
      <alignment horizontal="center"/>
    </xf>
    <xf fontId="6" fillId="0" borderId="3" numFmtId="1" xfId="0" applyNumberFormat="1" applyFont="1" applyBorder="1">
      <protection hidden="0" locked="1"/>
    </xf>
    <xf fontId="6" fillId="0" borderId="6" numFmtId="161" xfId="0" applyNumberFormat="1" applyFont="1" applyBorder="1"/>
    <xf fontId="7" fillId="0" borderId="7" numFmtId="0" xfId="0" applyFont="1" applyBorder="1" applyAlignment="1">
      <alignment horizontal="center"/>
    </xf>
    <xf fontId="9" fillId="0" borderId="0" numFmtId="0" xfId="0" applyFont="1"/>
    <xf fontId="11" fillId="5" borderId="3" numFmtId="0" xfId="5" applyFont="1" applyFill="1" applyBorder="1"/>
    <xf fontId="6" fillId="0" borderId="0" numFmtId="0" xfId="0" applyFont="1" applyAlignment="1">
      <alignment horizontal="center"/>
    </xf>
    <xf fontId="6" fillId="0" borderId="8" numFmtId="0" xfId="0" applyFont="1" applyBorder="1"/>
    <xf fontId="7" fillId="0" borderId="9" numFmtId="0" xfId="0" applyFont="1" applyBorder="1" applyAlignment="1">
      <alignment horizontal="center"/>
    </xf>
    <xf fontId="16" fillId="2" borderId="10" numFmtId="0" xfId="1" applyFont="1" applyFill="1" applyBorder="1"/>
    <xf fontId="0" fillId="0" borderId="3" numFmtId="0" xfId="0" applyBorder="1"/>
    <xf fontId="7" fillId="0" borderId="11" numFmtId="0" xfId="0" applyFont="1" applyBorder="1"/>
    <xf fontId="9" fillId="0" borderId="7" numFmtId="0" xfId="0" applyFont="1" applyBorder="1"/>
    <xf fontId="0" fillId="0" borderId="12" numFmtId="0" xfId="0" applyBorder="1"/>
    <xf fontId="6" fillId="0" borderId="7" numFmtId="0" xfId="0" applyFont="1" applyBorder="1"/>
    <xf fontId="12" fillId="0" borderId="7" numFmtId="0" xfId="0" applyFont="1" applyBorder="1"/>
  </cellXfs>
  <cellStyles count="6">
    <cellStyle name="Normal" xfId="0" builtinId="0"/>
    <cellStyle name="Good" xfId="1" builtinId="26"/>
    <cellStyle name="Explanatory Text" xfId="2" builtinId="53"/>
    <cellStyle name="Output" xfId="3" builtinId="21"/>
    <cellStyle name="Calculation" xfId="4" builtinId="22"/>
    <cellStyle name="Neutral" xfId="5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332520</xdr:colOff>
      <xdr:row>45</xdr:row>
      <xdr:rowOff>159285</xdr:rowOff>
    </xdr:from>
    <xdr:to>
      <xdr:col>14</xdr:col>
      <xdr:colOff>37185</xdr:colOff>
      <xdr:row>48</xdr:row>
      <xdr:rowOff>163095</xdr:rowOff>
    </xdr:to>
    <xdr:sp>
      <xdr:nvSpPr>
        <xdr:cNvPr id="1498163414" name=""/>
        <xdr:cNvSpPr/>
      </xdr:nvSpPr>
      <xdr:spPr bwMode="auto">
        <a:xfrm flipH="0" flipV="0">
          <a:off x="8762145" y="9455685"/>
          <a:ext cx="2143064" cy="632459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8</xdr:col>
      <xdr:colOff>40215</xdr:colOff>
      <xdr:row>48</xdr:row>
      <xdr:rowOff>73818</xdr:rowOff>
    </xdr:from>
    <xdr:to>
      <xdr:col>11</xdr:col>
      <xdr:colOff>523873</xdr:colOff>
      <xdr:row>55</xdr:row>
      <xdr:rowOff>95778</xdr:rowOff>
    </xdr:to>
    <xdr:cxnSp>
      <xdr:nvCxnSpPr>
        <xdr:cNvPr id="0" name=""/>
        <xdr:cNvCxnSpPr>
          <a:cxnSpLocks/>
        </xdr:cNvCxnSpPr>
        <xdr:nvPr/>
      </xdr:nvCxnSpPr>
      <xdr:spPr bwMode="auto">
        <a:xfrm rot="10799989" flipH="0" flipV="1">
          <a:off x="6450540" y="9998867"/>
          <a:ext cx="2502957" cy="1403085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514136</xdr:colOff>
      <xdr:row>49</xdr:row>
      <xdr:rowOff>149598</xdr:rowOff>
    </xdr:from>
    <xdr:to>
      <xdr:col>9</xdr:col>
      <xdr:colOff>183935</xdr:colOff>
      <xdr:row>51</xdr:row>
      <xdr:rowOff>80595</xdr:rowOff>
    </xdr:to>
    <xdr:sp>
      <xdr:nvSpPr>
        <xdr:cNvPr id="1875837685" name=""/>
        <xdr:cNvSpPr/>
      </xdr:nvSpPr>
      <xdr:spPr bwMode="auto">
        <a:xfrm flipH="0" flipV="0">
          <a:off x="6057686" y="10284198"/>
          <a:ext cx="1146173" cy="35009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919836</xdr:colOff>
      <xdr:row>50</xdr:row>
      <xdr:rowOff>179798</xdr:rowOff>
    </xdr:from>
    <xdr:to>
      <xdr:col>16</xdr:col>
      <xdr:colOff>708169</xdr:colOff>
      <xdr:row>52</xdr:row>
      <xdr:rowOff>114181</xdr:rowOff>
    </xdr:to>
    <xdr:sp>
      <xdr:nvSpPr>
        <xdr:cNvPr id="95395392" name=""/>
        <xdr:cNvSpPr/>
      </xdr:nvSpPr>
      <xdr:spPr bwMode="auto">
        <a:xfrm flipH="0" flipV="0">
          <a:off x="12559386" y="10523948"/>
          <a:ext cx="845607" cy="353482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516994</xdr:colOff>
      <xdr:row>51</xdr:row>
      <xdr:rowOff>190498</xdr:rowOff>
    </xdr:from>
    <xdr:to>
      <xdr:col>14</xdr:col>
      <xdr:colOff>305327</xdr:colOff>
      <xdr:row>53</xdr:row>
      <xdr:rowOff>101598</xdr:rowOff>
    </xdr:to>
    <xdr:sp>
      <xdr:nvSpPr>
        <xdr:cNvPr id="2064677373" name=""/>
        <xdr:cNvSpPr/>
      </xdr:nvSpPr>
      <xdr:spPr bwMode="auto">
        <a:xfrm flipH="0" flipV="0">
          <a:off x="9784819" y="10744198"/>
          <a:ext cx="1388532" cy="3016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12</xdr:col>
      <xdr:colOff>256115</xdr:colOff>
      <xdr:row>48</xdr:row>
      <xdr:rowOff>126999</xdr:rowOff>
    </xdr:from>
    <xdr:to>
      <xdr:col>12</xdr:col>
      <xdr:colOff>256115</xdr:colOff>
      <xdr:row>56</xdr:row>
      <xdr:rowOff>12699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9523940" y="10052048"/>
          <a:ext cx="0" cy="147637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15</xdr:col>
      <xdr:colOff>933117</xdr:colOff>
      <xdr:row>53</xdr:row>
      <xdr:rowOff>198648</xdr:rowOff>
    </xdr:from>
    <xdr:to>
      <xdr:col>18</xdr:col>
      <xdr:colOff>130841</xdr:colOff>
      <xdr:row>56</xdr:row>
      <xdr:rowOff>202457</xdr:rowOff>
    </xdr:to>
    <xdr:sp>
      <xdr:nvSpPr>
        <xdr:cNvPr id="2006725853" name=""/>
        <xdr:cNvSpPr/>
      </xdr:nvSpPr>
      <xdr:spPr bwMode="auto">
        <a:xfrm flipH="0" flipV="0">
          <a:off x="12572667" y="11125199"/>
          <a:ext cx="1855198" cy="592982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Play</a:t>
          </a:r>
          <a:endParaRPr/>
        </a:p>
      </xdr:txBody>
    </xdr:sp>
    <xdr:clientData/>
  </xdr:twoCellAnchor>
  <xdr:twoCellAnchor editAs="twoCell">
    <xdr:from>
      <xdr:col>11</xdr:col>
      <xdr:colOff>345801</xdr:colOff>
      <xdr:row>45</xdr:row>
      <xdr:rowOff>159285</xdr:rowOff>
    </xdr:from>
    <xdr:to>
      <xdr:col>14</xdr:col>
      <xdr:colOff>50467</xdr:colOff>
      <xdr:row>48</xdr:row>
      <xdr:rowOff>163095</xdr:rowOff>
    </xdr:to>
    <xdr:sp>
      <xdr:nvSpPr>
        <xdr:cNvPr id="1070330249" name=""/>
        <xdr:cNvSpPr/>
      </xdr:nvSpPr>
      <xdr:spPr bwMode="auto">
        <a:xfrm flipH="0" flipV="0">
          <a:off x="8775426" y="9455685"/>
          <a:ext cx="2143065" cy="632459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8</xdr:col>
      <xdr:colOff>53496</xdr:colOff>
      <xdr:row>48</xdr:row>
      <xdr:rowOff>73818</xdr:rowOff>
    </xdr:from>
    <xdr:to>
      <xdr:col>11</xdr:col>
      <xdr:colOff>537156</xdr:colOff>
      <xdr:row>55</xdr:row>
      <xdr:rowOff>95778</xdr:rowOff>
    </xdr:to>
    <xdr:cxnSp>
      <xdr:nvCxnSpPr>
        <xdr:cNvPr id="458798391" name=""/>
        <xdr:cNvCxnSpPr>
          <a:cxnSpLocks/>
        </xdr:cNvCxnSpPr>
        <xdr:nvPr/>
      </xdr:nvCxnSpPr>
      <xdr:spPr bwMode="auto">
        <a:xfrm rot="10799989" flipH="0" flipV="1">
          <a:off x="6463821" y="9998867"/>
          <a:ext cx="2502958" cy="1403085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527418</xdr:colOff>
      <xdr:row>49</xdr:row>
      <xdr:rowOff>149598</xdr:rowOff>
    </xdr:from>
    <xdr:to>
      <xdr:col>9</xdr:col>
      <xdr:colOff>197217</xdr:colOff>
      <xdr:row>51</xdr:row>
      <xdr:rowOff>80595</xdr:rowOff>
    </xdr:to>
    <xdr:sp>
      <xdr:nvSpPr>
        <xdr:cNvPr id="583114204" name=""/>
        <xdr:cNvSpPr/>
      </xdr:nvSpPr>
      <xdr:spPr bwMode="auto">
        <a:xfrm flipH="0" flipV="0">
          <a:off x="6070967" y="10284198"/>
          <a:ext cx="1146174" cy="35009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933117</xdr:colOff>
      <xdr:row>50</xdr:row>
      <xdr:rowOff>179798</xdr:rowOff>
    </xdr:from>
    <xdr:to>
      <xdr:col>16</xdr:col>
      <xdr:colOff>721450</xdr:colOff>
      <xdr:row>52</xdr:row>
      <xdr:rowOff>114181</xdr:rowOff>
    </xdr:to>
    <xdr:sp>
      <xdr:nvSpPr>
        <xdr:cNvPr id="1259321702" name=""/>
        <xdr:cNvSpPr/>
      </xdr:nvSpPr>
      <xdr:spPr bwMode="auto">
        <a:xfrm flipH="0" flipV="0">
          <a:off x="12572667" y="10523948"/>
          <a:ext cx="845607" cy="353482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269397</xdr:colOff>
      <xdr:row>48</xdr:row>
      <xdr:rowOff>126999</xdr:rowOff>
    </xdr:from>
    <xdr:to>
      <xdr:col>12</xdr:col>
      <xdr:colOff>269397</xdr:colOff>
      <xdr:row>56</xdr:row>
      <xdr:rowOff>12699</xdr:rowOff>
    </xdr:to>
    <xdr:cxnSp>
      <xdr:nvCxnSpPr>
        <xdr:cNvPr id="1128626226" name=""/>
        <xdr:cNvCxnSpPr>
          <a:cxnSpLocks/>
        </xdr:cNvCxnSpPr>
        <xdr:nvPr/>
      </xdr:nvCxnSpPr>
      <xdr:spPr bwMode="auto">
        <a:xfrm flipH="0" flipV="0">
          <a:off x="9537222" y="10052048"/>
          <a:ext cx="0" cy="147637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13</xdr:col>
      <xdr:colOff>264105</xdr:colOff>
      <xdr:row>48</xdr:row>
      <xdr:rowOff>126999</xdr:rowOff>
    </xdr:from>
    <xdr:to>
      <xdr:col>16</xdr:col>
      <xdr:colOff>59530</xdr:colOff>
      <xdr:row>54</xdr:row>
      <xdr:rowOff>159543</xdr:rowOff>
    </xdr:to>
    <xdr:cxnSp>
      <xdr:nvCxnSpPr>
        <xdr:cNvPr id="217390651" name=""/>
        <xdr:cNvCxnSpPr>
          <a:cxnSpLocks/>
        </xdr:cNvCxnSpPr>
        <xdr:nvPr/>
      </xdr:nvCxnSpPr>
      <xdr:spPr bwMode="auto">
        <a:xfrm flipH="0" flipV="0">
          <a:off x="10332030" y="10052048"/>
          <a:ext cx="2424324" cy="1232693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338666</xdr:colOff>
      <xdr:row>1</xdr:row>
      <xdr:rowOff>25399</xdr:rowOff>
    </xdr:from>
    <xdr:to>
      <xdr:col>2</xdr:col>
      <xdr:colOff>262465</xdr:colOff>
      <xdr:row>2</xdr:row>
      <xdr:rowOff>142662</xdr:rowOff>
    </xdr:to>
    <xdr:sp>
      <xdr:nvSpPr>
        <xdr:cNvPr id="61147996" name=""/>
        <xdr:cNvSpPr/>
      </xdr:nvSpPr>
      <xdr:spPr bwMode="auto">
        <a:xfrm flipH="0" flipV="0">
          <a:off x="338666" y="211666"/>
          <a:ext cx="1142998" cy="30352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614104</xdr:colOff>
      <xdr:row>25</xdr:row>
      <xdr:rowOff>168697</xdr:rowOff>
    </xdr:from>
    <xdr:to>
      <xdr:col>13</xdr:col>
      <xdr:colOff>276436</xdr:colOff>
      <xdr:row>28</xdr:row>
      <xdr:rowOff>172506</xdr:rowOff>
    </xdr:to>
    <xdr:sp>
      <xdr:nvSpPr>
        <xdr:cNvPr id="1704700784" name=""/>
        <xdr:cNvSpPr/>
      </xdr:nvSpPr>
      <xdr:spPr bwMode="auto">
        <a:xfrm flipH="0" flipV="0">
          <a:off x="7895438" y="5197897"/>
          <a:ext cx="2151531" cy="613409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7</xdr:col>
      <xdr:colOff>203199</xdr:colOff>
      <xdr:row>28</xdr:row>
      <xdr:rowOff>83229</xdr:rowOff>
    </xdr:from>
    <xdr:to>
      <xdr:col>11</xdr:col>
      <xdr:colOff>111190</xdr:colOff>
      <xdr:row>36</xdr:row>
      <xdr:rowOff>9630</xdr:rowOff>
    </xdr:to>
    <xdr:cxnSp>
      <xdr:nvCxnSpPr>
        <xdr:cNvPr id="1693637353" name=""/>
        <xdr:cNvCxnSpPr>
          <a:cxnSpLocks/>
        </xdr:cNvCxnSpPr>
        <xdr:nvPr/>
      </xdr:nvCxnSpPr>
      <xdr:spPr bwMode="auto">
        <a:xfrm rot="10799989" flipH="0" flipV="1">
          <a:off x="5300133" y="5722029"/>
          <a:ext cx="2786657" cy="1416533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453529</xdr:colOff>
      <xdr:row>29</xdr:row>
      <xdr:rowOff>7246</xdr:rowOff>
    </xdr:from>
    <xdr:to>
      <xdr:col>9</xdr:col>
      <xdr:colOff>21728</xdr:colOff>
      <xdr:row>30</xdr:row>
      <xdr:rowOff>158375</xdr:rowOff>
    </xdr:to>
    <xdr:sp>
      <xdr:nvSpPr>
        <xdr:cNvPr id="216782419" name=""/>
        <xdr:cNvSpPr/>
      </xdr:nvSpPr>
      <xdr:spPr bwMode="auto">
        <a:xfrm flipH="0" flipV="0">
          <a:off x="5550462" y="5832312"/>
          <a:ext cx="1142998" cy="33739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303954</xdr:colOff>
      <xdr:row>31</xdr:row>
      <xdr:rowOff>36811</xdr:rowOff>
    </xdr:from>
    <xdr:to>
      <xdr:col>16</xdr:col>
      <xdr:colOff>193886</xdr:colOff>
      <xdr:row>33</xdr:row>
      <xdr:rowOff>5060</xdr:rowOff>
    </xdr:to>
    <xdr:sp>
      <xdr:nvSpPr>
        <xdr:cNvPr id="52319587" name=""/>
        <xdr:cNvSpPr/>
      </xdr:nvSpPr>
      <xdr:spPr bwMode="auto">
        <a:xfrm flipH="0" flipV="0">
          <a:off x="11539221" y="6234410"/>
          <a:ext cx="846664" cy="340781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150350</xdr:colOff>
      <xdr:row>31</xdr:row>
      <xdr:rowOff>85611</xdr:rowOff>
    </xdr:from>
    <xdr:to>
      <xdr:col>13</xdr:col>
      <xdr:colOff>186266</xdr:colOff>
      <xdr:row>33</xdr:row>
      <xdr:rowOff>36927</xdr:rowOff>
    </xdr:to>
    <xdr:sp>
      <xdr:nvSpPr>
        <xdr:cNvPr id="1387409956" name=""/>
        <xdr:cNvSpPr/>
      </xdr:nvSpPr>
      <xdr:spPr bwMode="auto">
        <a:xfrm flipH="0" flipV="0">
          <a:off x="8989550" y="6283211"/>
          <a:ext cx="967248" cy="3238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11</xdr:col>
      <xdr:colOff>681632</xdr:colOff>
      <xdr:row>28</xdr:row>
      <xdr:rowOff>136410</xdr:rowOff>
    </xdr:from>
    <xdr:to>
      <xdr:col>11</xdr:col>
      <xdr:colOff>681632</xdr:colOff>
      <xdr:row>36</xdr:row>
      <xdr:rowOff>106777</xdr:rowOff>
    </xdr:to>
    <xdr:cxnSp>
      <xdr:nvCxnSpPr>
        <xdr:cNvPr id="1933418743" name=""/>
        <xdr:cNvCxnSpPr>
          <a:cxnSpLocks/>
        </xdr:cNvCxnSpPr>
        <xdr:nvPr/>
      </xdr:nvCxnSpPr>
      <xdr:spPr bwMode="auto">
        <a:xfrm flipH="0" flipV="0">
          <a:off x="8657233" y="5775210"/>
          <a:ext cx="0" cy="146049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12</xdr:col>
      <xdr:colOff>617075</xdr:colOff>
      <xdr:row>28</xdr:row>
      <xdr:rowOff>136410</xdr:rowOff>
    </xdr:from>
    <xdr:to>
      <xdr:col>16</xdr:col>
      <xdr:colOff>207168</xdr:colOff>
      <xdr:row>38</xdr:row>
      <xdr:rowOff>134369</xdr:rowOff>
    </xdr:to>
    <xdr:cxnSp>
      <xdr:nvCxnSpPr>
        <xdr:cNvPr id="1336861210" name=""/>
        <xdr:cNvCxnSpPr>
          <a:cxnSpLocks/>
        </xdr:cNvCxnSpPr>
        <xdr:nvPr/>
      </xdr:nvCxnSpPr>
      <xdr:spPr bwMode="auto">
        <a:xfrm flipH="0" flipV="0">
          <a:off x="9456275" y="5775210"/>
          <a:ext cx="2942892" cy="186062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15</xdr:col>
      <xdr:colOff>454243</xdr:colOff>
      <xdr:row>38</xdr:row>
      <xdr:rowOff>167781</xdr:rowOff>
    </xdr:from>
    <xdr:to>
      <xdr:col>17</xdr:col>
      <xdr:colOff>438308</xdr:colOff>
      <xdr:row>40</xdr:row>
      <xdr:rowOff>182474</xdr:rowOff>
    </xdr:to>
    <xdr:sp>
      <xdr:nvSpPr>
        <xdr:cNvPr id="1650737932" name=""/>
        <xdr:cNvSpPr/>
      </xdr:nvSpPr>
      <xdr:spPr bwMode="auto">
        <a:xfrm flipH="0" flipV="0">
          <a:off x="11699186" y="7711581"/>
          <a:ext cx="1758436" cy="428350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5</xdr:col>
      <xdr:colOff>152399</xdr:colOff>
      <xdr:row>34</xdr:row>
      <xdr:rowOff>109595</xdr:rowOff>
    </xdr:from>
    <xdr:to>
      <xdr:col>7</xdr:col>
      <xdr:colOff>753533</xdr:colOff>
      <xdr:row>38</xdr:row>
      <xdr:rowOff>46094</xdr:rowOff>
    </xdr:to>
    <xdr:sp>
      <xdr:nvSpPr>
        <xdr:cNvPr id="1456782258" name=""/>
        <xdr:cNvSpPr/>
      </xdr:nvSpPr>
      <xdr:spPr bwMode="auto">
        <a:xfrm flipH="0" flipV="0">
          <a:off x="4030133" y="6865995"/>
          <a:ext cx="1820333" cy="6984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 b="1" i="0" u="none"/>
            <a:t>Humidity</a:t>
          </a:r>
          <a:r>
            <a:rPr/>
            <a:t> </a:t>
          </a:r>
          <a:endParaRPr/>
        </a:p>
      </xdr:txBody>
    </xdr:sp>
    <xdr:clientData/>
  </xdr:twoCellAnchor>
  <xdr:twoCellAnchor editAs="twoCell">
    <xdr:from>
      <xdr:col>3</xdr:col>
      <xdr:colOff>538866</xdr:colOff>
      <xdr:row>37</xdr:row>
      <xdr:rowOff>147002</xdr:rowOff>
    </xdr:from>
    <xdr:to>
      <xdr:col>5</xdr:col>
      <xdr:colOff>418981</xdr:colOff>
      <xdr:row>42</xdr:row>
      <xdr:rowOff>193762</xdr:rowOff>
    </xdr:to>
    <xdr:cxnSp>
      <xdr:nvCxnSpPr>
        <xdr:cNvPr id="925880136" name=""/>
        <xdr:cNvCxnSpPr>
          <a:cxnSpLocks/>
          <a:stCxn id="1456782258" idx="3"/>
          <a:endCxn id="2076570200" idx="0"/>
        </xdr:cNvCxnSpPr>
        <xdr:nvPr/>
      </xdr:nvCxnSpPr>
      <xdr:spPr bwMode="auto">
        <a:xfrm rot="5399977" flipH="0" flipV="0">
          <a:off x="3147943" y="7376191"/>
          <a:ext cx="1062759" cy="1234782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</xdr:col>
      <xdr:colOff>493973</xdr:colOff>
      <xdr:row>42</xdr:row>
      <xdr:rowOff>193762</xdr:rowOff>
    </xdr:from>
    <xdr:to>
      <xdr:col>4</xdr:col>
      <xdr:colOff>600691</xdr:colOff>
      <xdr:row>45</xdr:row>
      <xdr:rowOff>124883</xdr:rowOff>
    </xdr:to>
    <xdr:sp>
      <xdr:nvSpPr>
        <xdr:cNvPr id="2076570200" name=""/>
        <xdr:cNvSpPr/>
      </xdr:nvSpPr>
      <xdr:spPr bwMode="auto">
        <a:xfrm flipH="0" flipV="0">
          <a:off x="2255040" y="8524962"/>
          <a:ext cx="1613783" cy="506854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2</xdr:col>
      <xdr:colOff>592666</xdr:colOff>
      <xdr:row>38</xdr:row>
      <xdr:rowOff>134369</xdr:rowOff>
    </xdr:from>
    <xdr:to>
      <xdr:col>4</xdr:col>
      <xdr:colOff>228597</xdr:colOff>
      <xdr:row>40</xdr:row>
      <xdr:rowOff>65363</xdr:rowOff>
    </xdr:to>
    <xdr:sp>
      <xdr:nvSpPr>
        <xdr:cNvPr id="251055015" name=""/>
        <xdr:cNvSpPr/>
      </xdr:nvSpPr>
      <xdr:spPr bwMode="auto">
        <a:xfrm flipH="0" flipV="0">
          <a:off x="2353733" y="7652769"/>
          <a:ext cx="1142997" cy="33739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558799</xdr:colOff>
      <xdr:row>39</xdr:row>
      <xdr:rowOff>4615</xdr:rowOff>
    </xdr:from>
    <xdr:to>
      <xdr:col>9</xdr:col>
      <xdr:colOff>126996</xdr:colOff>
      <xdr:row>40</xdr:row>
      <xdr:rowOff>138811</xdr:rowOff>
    </xdr:to>
    <xdr:sp>
      <xdr:nvSpPr>
        <xdr:cNvPr id="1376007748" name=""/>
        <xdr:cNvSpPr/>
      </xdr:nvSpPr>
      <xdr:spPr bwMode="auto">
        <a:xfrm flipH="0" flipV="0">
          <a:off x="5655733" y="7726216"/>
          <a:ext cx="1142997" cy="33739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&gt;=77.5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12699</xdr:colOff>
      <xdr:row>38</xdr:row>
      <xdr:rowOff>23283</xdr:rowOff>
    </xdr:from>
    <xdr:to>
      <xdr:col>7</xdr:col>
      <xdr:colOff>453529</xdr:colOff>
      <xdr:row>42</xdr:row>
      <xdr:rowOff>193762</xdr:rowOff>
    </xdr:to>
    <xdr:cxnSp>
      <xdr:nvCxnSpPr>
        <xdr:cNvPr id="615939556" name=""/>
        <xdr:cNvCxnSpPr>
          <a:cxnSpLocks/>
          <a:endCxn id="998116317" idx="0"/>
        </xdr:cNvCxnSpPr>
        <xdr:nvPr/>
      </xdr:nvCxnSpPr>
      <xdr:spPr bwMode="auto">
        <a:xfrm rot="5399977" flipH="0" flipV="1">
          <a:off x="4838408" y="7812907"/>
          <a:ext cx="983278" cy="44082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6</xdr:col>
      <xdr:colOff>256237</xdr:colOff>
      <xdr:row>42</xdr:row>
      <xdr:rowOff>193762</xdr:rowOff>
    </xdr:from>
    <xdr:to>
      <xdr:col>8</xdr:col>
      <xdr:colOff>295221</xdr:colOff>
      <xdr:row>45</xdr:row>
      <xdr:rowOff>124883</xdr:rowOff>
    </xdr:to>
    <xdr:sp>
      <xdr:nvSpPr>
        <xdr:cNvPr id="998116317" name=""/>
        <xdr:cNvSpPr/>
      </xdr:nvSpPr>
      <xdr:spPr bwMode="auto">
        <a:xfrm flipH="0" flipV="0">
          <a:off x="4743571" y="8524962"/>
          <a:ext cx="1613783" cy="50685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98692</xdr:colOff>
      <xdr:row>26</xdr:row>
      <xdr:rowOff>152447</xdr:rowOff>
    </xdr:from>
    <xdr:to>
      <xdr:col>14</xdr:col>
      <xdr:colOff>421423</xdr:colOff>
      <xdr:row>29</xdr:row>
      <xdr:rowOff>170014</xdr:rowOff>
    </xdr:to>
    <xdr:sp>
      <xdr:nvSpPr>
        <xdr:cNvPr id="1134775007" name=""/>
        <xdr:cNvSpPr/>
      </xdr:nvSpPr>
      <xdr:spPr bwMode="auto">
        <a:xfrm flipH="0" flipV="0">
          <a:off x="7709167" y="5600747"/>
          <a:ext cx="2151531" cy="58906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6</xdr:col>
      <xdr:colOff>551386</xdr:colOff>
      <xdr:row>29</xdr:row>
      <xdr:rowOff>84124</xdr:rowOff>
    </xdr:from>
    <xdr:to>
      <xdr:col>11</xdr:col>
      <xdr:colOff>290043</xdr:colOff>
      <xdr:row>37</xdr:row>
      <xdr:rowOff>19202</xdr:rowOff>
    </xdr:to>
    <xdr:cxnSp>
      <xdr:nvCxnSpPr>
        <xdr:cNvPr id="1101230999" name=""/>
        <xdr:cNvCxnSpPr>
          <a:cxnSpLocks/>
        </xdr:cNvCxnSpPr>
        <xdr:nvPr/>
      </xdr:nvCxnSpPr>
      <xdr:spPr bwMode="auto">
        <a:xfrm rot="10799989" flipH="0" flipV="1">
          <a:off x="5113863" y="6103924"/>
          <a:ext cx="2786656" cy="1382877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192117</xdr:colOff>
      <xdr:row>30</xdr:row>
      <xdr:rowOff>10045</xdr:rowOff>
    </xdr:from>
    <xdr:to>
      <xdr:col>9</xdr:col>
      <xdr:colOff>115915</xdr:colOff>
      <xdr:row>31</xdr:row>
      <xdr:rowOff>155881</xdr:rowOff>
    </xdr:to>
    <xdr:sp>
      <xdr:nvSpPr>
        <xdr:cNvPr id="743707479" name=""/>
        <xdr:cNvSpPr/>
      </xdr:nvSpPr>
      <xdr:spPr bwMode="auto">
        <a:xfrm flipH="0" flipV="0">
          <a:off x="5364192" y="6210820"/>
          <a:ext cx="1142997" cy="3268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17</xdr:col>
      <xdr:colOff>84875</xdr:colOff>
      <xdr:row>32</xdr:row>
      <xdr:rowOff>39611</xdr:rowOff>
    </xdr:from>
    <xdr:to>
      <xdr:col>18</xdr:col>
      <xdr:colOff>321937</xdr:colOff>
      <xdr:row>34</xdr:row>
      <xdr:rowOff>7858</xdr:rowOff>
    </xdr:to>
    <xdr:sp>
      <xdr:nvSpPr>
        <xdr:cNvPr id="587022220" name=""/>
        <xdr:cNvSpPr/>
      </xdr:nvSpPr>
      <xdr:spPr bwMode="auto">
        <a:xfrm flipH="0" flipV="0">
          <a:off x="11352950" y="6602336"/>
          <a:ext cx="846662" cy="33019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12</xdr:col>
      <xdr:colOff>583203</xdr:colOff>
      <xdr:row>33</xdr:row>
      <xdr:rowOff>51663</xdr:rowOff>
    </xdr:from>
    <xdr:to>
      <xdr:col>14</xdr:col>
      <xdr:colOff>331252</xdr:colOff>
      <xdr:row>35</xdr:row>
      <xdr:rowOff>4882</xdr:rowOff>
    </xdr:to>
    <xdr:sp>
      <xdr:nvSpPr>
        <xdr:cNvPr id="761297939" name=""/>
        <xdr:cNvSpPr/>
      </xdr:nvSpPr>
      <xdr:spPr bwMode="auto">
        <a:xfrm flipH="0" flipV="0">
          <a:off x="8803279" y="6795363"/>
          <a:ext cx="967248" cy="3151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13</xdr:col>
      <xdr:colOff>440328</xdr:colOff>
      <xdr:row>29</xdr:row>
      <xdr:rowOff>133918</xdr:rowOff>
    </xdr:from>
    <xdr:to>
      <xdr:col>18</xdr:col>
      <xdr:colOff>335220</xdr:colOff>
      <xdr:row>39</xdr:row>
      <xdr:rowOff>165742</xdr:rowOff>
    </xdr:to>
    <xdr:cxnSp>
      <xdr:nvCxnSpPr>
        <xdr:cNvPr id="1382543522" name=""/>
        <xdr:cNvCxnSpPr>
          <a:cxnSpLocks/>
        </xdr:cNvCxnSpPr>
        <xdr:nvPr/>
      </xdr:nvCxnSpPr>
      <xdr:spPr bwMode="auto">
        <a:xfrm flipH="0" flipV="0">
          <a:off x="9270004" y="6153718"/>
          <a:ext cx="2942889" cy="1841573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17</xdr:col>
      <xdr:colOff>235164</xdr:colOff>
      <xdr:row>40</xdr:row>
      <xdr:rowOff>18181</xdr:rowOff>
    </xdr:from>
    <xdr:to>
      <xdr:col>20</xdr:col>
      <xdr:colOff>168427</xdr:colOff>
      <xdr:row>42</xdr:row>
      <xdr:rowOff>71609</xdr:rowOff>
    </xdr:to>
    <xdr:sp>
      <xdr:nvSpPr>
        <xdr:cNvPr id="1718743234" name=""/>
        <xdr:cNvSpPr/>
      </xdr:nvSpPr>
      <xdr:spPr bwMode="auto">
        <a:xfrm flipH="0" flipV="0">
          <a:off x="11503239" y="8028706"/>
          <a:ext cx="1762062" cy="41537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4</xdr:col>
      <xdr:colOff>500587</xdr:colOff>
      <xdr:row>35</xdr:row>
      <xdr:rowOff>110488</xdr:rowOff>
    </xdr:from>
    <xdr:to>
      <xdr:col>7</xdr:col>
      <xdr:colOff>492119</xdr:colOff>
      <xdr:row>39</xdr:row>
      <xdr:rowOff>77468</xdr:rowOff>
    </xdr:to>
    <xdr:sp>
      <xdr:nvSpPr>
        <xdr:cNvPr id="1604799498" name=""/>
        <xdr:cNvSpPr/>
      </xdr:nvSpPr>
      <xdr:spPr bwMode="auto">
        <a:xfrm flipH="0" flipV="0">
          <a:off x="3843862" y="7216139"/>
          <a:ext cx="1820330" cy="6908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 b="1" i="0" u="none"/>
            <a:t>Humidity</a:t>
          </a:r>
          <a:r>
            <a:rPr/>
            <a:t> </a:t>
          </a:r>
          <a:endParaRPr/>
        </a:p>
      </xdr:txBody>
    </xdr:sp>
    <xdr:clientData/>
  </xdr:twoCellAnchor>
  <xdr:twoCellAnchor editAs="twoCell">
    <xdr:from>
      <xdr:col>3</xdr:col>
      <xdr:colOff>340107</xdr:colOff>
      <xdr:row>38</xdr:row>
      <xdr:rowOff>158057</xdr:rowOff>
    </xdr:from>
    <xdr:to>
      <xdr:col>5</xdr:col>
      <xdr:colOff>157567</xdr:colOff>
      <xdr:row>44</xdr:row>
      <xdr:rowOff>123535</xdr:rowOff>
    </xdr:to>
    <xdr:cxnSp>
      <xdr:nvCxnSpPr>
        <xdr:cNvPr id="1033042425" name=""/>
        <xdr:cNvCxnSpPr>
          <a:cxnSpLocks/>
        </xdr:cNvCxnSpPr>
        <xdr:nvPr/>
      </xdr:nvCxnSpPr>
      <xdr:spPr bwMode="auto">
        <a:xfrm rot="5399977" flipH="0" flipV="0">
          <a:off x="2971198" y="7718715"/>
          <a:ext cx="1051327" cy="1227160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</xdr:col>
      <xdr:colOff>356174</xdr:colOff>
      <xdr:row>44</xdr:row>
      <xdr:rowOff>123536</xdr:rowOff>
    </xdr:from>
    <xdr:to>
      <xdr:col>4</xdr:col>
      <xdr:colOff>339276</xdr:colOff>
      <xdr:row>47</xdr:row>
      <xdr:rowOff>81750</xdr:rowOff>
    </xdr:to>
    <xdr:sp>
      <xdr:nvSpPr>
        <xdr:cNvPr id="450360975" name=""/>
        <xdr:cNvSpPr/>
      </xdr:nvSpPr>
      <xdr:spPr bwMode="auto">
        <a:xfrm flipH="0" flipV="0">
          <a:off x="2070674" y="8857961"/>
          <a:ext cx="1611876" cy="501138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2</xdr:col>
      <xdr:colOff>454867</xdr:colOff>
      <xdr:row>39</xdr:row>
      <xdr:rowOff>165743</xdr:rowOff>
    </xdr:from>
    <xdr:to>
      <xdr:col>3</xdr:col>
      <xdr:colOff>767283</xdr:colOff>
      <xdr:row>41</xdr:row>
      <xdr:rowOff>137377</xdr:rowOff>
    </xdr:to>
    <xdr:sp>
      <xdr:nvSpPr>
        <xdr:cNvPr id="161090028" name=""/>
        <xdr:cNvSpPr/>
      </xdr:nvSpPr>
      <xdr:spPr bwMode="auto">
        <a:xfrm flipH="0" flipV="0">
          <a:off x="2169367" y="7995293"/>
          <a:ext cx="114109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297387</xdr:colOff>
      <xdr:row>40</xdr:row>
      <xdr:rowOff>58216</xdr:rowOff>
    </xdr:from>
    <xdr:to>
      <xdr:col>9</xdr:col>
      <xdr:colOff>221183</xdr:colOff>
      <xdr:row>42</xdr:row>
      <xdr:rowOff>29849</xdr:rowOff>
    </xdr:to>
    <xdr:sp>
      <xdr:nvSpPr>
        <xdr:cNvPr id="2136497169" name=""/>
        <xdr:cNvSpPr/>
      </xdr:nvSpPr>
      <xdr:spPr bwMode="auto">
        <a:xfrm flipH="0" flipV="0">
          <a:off x="5469462" y="8068741"/>
          <a:ext cx="1142995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6</xdr:col>
      <xdr:colOff>360887</xdr:colOff>
      <xdr:row>39</xdr:row>
      <xdr:rowOff>56563</xdr:rowOff>
    </xdr:from>
    <xdr:to>
      <xdr:col>7</xdr:col>
      <xdr:colOff>192116</xdr:colOff>
      <xdr:row>44</xdr:row>
      <xdr:rowOff>123536</xdr:rowOff>
    </xdr:to>
    <xdr:cxnSp>
      <xdr:nvCxnSpPr>
        <xdr:cNvPr id="485559285" name=""/>
        <xdr:cNvCxnSpPr>
          <a:cxnSpLocks/>
        </xdr:cNvCxnSpPr>
        <xdr:nvPr/>
      </xdr:nvCxnSpPr>
      <xdr:spPr bwMode="auto">
        <a:xfrm rot="5399977" flipH="0" flipV="1">
          <a:off x="4657852" y="8151622"/>
          <a:ext cx="971847" cy="44082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6</xdr:col>
      <xdr:colOff>109091</xdr:colOff>
      <xdr:row>44</xdr:row>
      <xdr:rowOff>123536</xdr:rowOff>
    </xdr:from>
    <xdr:to>
      <xdr:col>8</xdr:col>
      <xdr:colOff>503673</xdr:colOff>
      <xdr:row>47</xdr:row>
      <xdr:rowOff>81750</xdr:rowOff>
    </xdr:to>
    <xdr:sp>
      <xdr:nvSpPr>
        <xdr:cNvPr id="601795227" name=""/>
        <xdr:cNvSpPr/>
      </xdr:nvSpPr>
      <xdr:spPr bwMode="auto">
        <a:xfrm flipH="0" flipV="0">
          <a:off x="4671566" y="8857961"/>
          <a:ext cx="1985256" cy="50113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10</xdr:col>
      <xdr:colOff>539548</xdr:colOff>
      <xdr:row>42</xdr:row>
      <xdr:rowOff>29851</xdr:rowOff>
    </xdr:from>
    <xdr:to>
      <xdr:col>13</xdr:col>
      <xdr:colOff>531081</xdr:colOff>
      <xdr:row>45</xdr:row>
      <xdr:rowOff>177804</xdr:rowOff>
    </xdr:to>
    <xdr:sp>
      <xdr:nvSpPr>
        <xdr:cNvPr id="152022647" name=""/>
        <xdr:cNvSpPr/>
      </xdr:nvSpPr>
      <xdr:spPr bwMode="auto">
        <a:xfrm flipH="0" flipV="0">
          <a:off x="7540423" y="8402326"/>
          <a:ext cx="1820330" cy="69087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Windy </a:t>
          </a:r>
          <a:endParaRPr/>
        </a:p>
      </xdr:txBody>
    </xdr:sp>
    <xdr:clientData/>
  </xdr:twoCellAnchor>
  <xdr:twoCellAnchor editAs="twoCell">
    <xdr:from>
      <xdr:col>12</xdr:col>
      <xdr:colOff>230515</xdr:colOff>
      <xdr:row>29</xdr:row>
      <xdr:rowOff>178689</xdr:rowOff>
    </xdr:from>
    <xdr:to>
      <xdr:col>12</xdr:col>
      <xdr:colOff>360037</xdr:colOff>
      <xdr:row>42</xdr:row>
      <xdr:rowOff>29849</xdr:rowOff>
    </xdr:to>
    <xdr:cxnSp>
      <xdr:nvCxnSpPr>
        <xdr:cNvPr id="1439155602" name=""/>
        <xdr:cNvCxnSpPr>
          <a:cxnSpLocks/>
        </xdr:cNvCxnSpPr>
        <xdr:nvPr/>
      </xdr:nvCxnSpPr>
      <xdr:spPr bwMode="auto">
        <a:xfrm rot="5399977" flipH="0" flipV="0">
          <a:off x="7413433" y="7235645"/>
          <a:ext cx="2203835" cy="129521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9</xdr:col>
      <xdr:colOff>647699</xdr:colOff>
      <xdr:row>45</xdr:row>
      <xdr:rowOff>113650</xdr:rowOff>
    </xdr:from>
    <xdr:to>
      <xdr:col>11</xdr:col>
      <xdr:colOff>361539</xdr:colOff>
      <xdr:row>51</xdr:row>
      <xdr:rowOff>135731</xdr:rowOff>
    </xdr:to>
    <xdr:cxnSp>
      <xdr:nvCxnSpPr>
        <xdr:cNvPr id="1321243217" name=""/>
        <xdr:cNvCxnSpPr>
          <a:cxnSpLocks/>
        </xdr:cNvCxnSpPr>
        <xdr:nvPr/>
      </xdr:nvCxnSpPr>
      <xdr:spPr bwMode="auto">
        <a:xfrm rot="5399977" flipH="0" flipV="0">
          <a:off x="7584942" y="9006958"/>
          <a:ext cx="1107929" cy="115211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13</xdr:col>
      <xdr:colOff>112419</xdr:colOff>
      <xdr:row>45</xdr:row>
      <xdr:rowOff>113650</xdr:rowOff>
    </xdr:from>
    <xdr:to>
      <xdr:col>13</xdr:col>
      <xdr:colOff>876299</xdr:colOff>
      <xdr:row>51</xdr:row>
      <xdr:rowOff>135731</xdr:rowOff>
    </xdr:to>
    <xdr:cxnSp>
      <xdr:nvCxnSpPr>
        <xdr:cNvPr id="1965016" name=""/>
        <xdr:cNvCxnSpPr>
          <a:cxnSpLocks/>
        </xdr:cNvCxnSpPr>
        <xdr:nvPr/>
      </xdr:nvCxnSpPr>
      <xdr:spPr bwMode="auto">
        <a:xfrm rot="0" flipH="0" flipV="0">
          <a:off x="8942095" y="9029051"/>
          <a:ext cx="763878" cy="1107929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7</xdr:col>
      <xdr:colOff>492119</xdr:colOff>
      <xdr:row>49</xdr:row>
      <xdr:rowOff>34576</xdr:rowOff>
    </xdr:from>
    <xdr:to>
      <xdr:col>9</xdr:col>
      <xdr:colOff>414010</xdr:colOff>
      <xdr:row>51</xdr:row>
      <xdr:rowOff>6209</xdr:rowOff>
    </xdr:to>
    <xdr:sp>
      <xdr:nvSpPr>
        <xdr:cNvPr id="1200441183" name=""/>
        <xdr:cNvSpPr/>
      </xdr:nvSpPr>
      <xdr:spPr bwMode="auto">
        <a:xfrm flipH="0" flipV="0">
          <a:off x="5664194" y="9673876"/>
          <a:ext cx="114109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TRUE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14</xdr:col>
      <xdr:colOff>521493</xdr:colOff>
      <xdr:row>49</xdr:row>
      <xdr:rowOff>34576</xdr:rowOff>
    </xdr:from>
    <xdr:to>
      <xdr:col>16</xdr:col>
      <xdr:colOff>176684</xdr:colOff>
      <xdr:row>51</xdr:row>
      <xdr:rowOff>6209</xdr:rowOff>
    </xdr:to>
    <xdr:sp>
      <xdr:nvSpPr>
        <xdr:cNvPr id="127141612" name=""/>
        <xdr:cNvSpPr/>
      </xdr:nvSpPr>
      <xdr:spPr bwMode="auto">
        <a:xfrm flipH="0" flipV="0">
          <a:off x="11018043" y="9673876"/>
          <a:ext cx="114109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FALSE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13</xdr:col>
      <xdr:colOff>375733</xdr:colOff>
      <xdr:row>56</xdr:row>
      <xdr:rowOff>117400</xdr:rowOff>
    </xdr:from>
    <xdr:to>
      <xdr:col>15</xdr:col>
      <xdr:colOff>334396</xdr:colOff>
      <xdr:row>58</xdr:row>
      <xdr:rowOff>120027</xdr:rowOff>
    </xdr:to>
    <xdr:sp>
      <xdr:nvSpPr>
        <xdr:cNvPr id="113458626" name=""/>
        <xdr:cNvSpPr/>
      </xdr:nvSpPr>
      <xdr:spPr bwMode="auto">
        <a:xfrm flipH="0" flipV="0">
          <a:off x="9205408" y="11137825"/>
          <a:ext cx="1758888" cy="42172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7</xdr:col>
      <xdr:colOff>971630</xdr:colOff>
      <xdr:row>56</xdr:row>
      <xdr:rowOff>117400</xdr:rowOff>
    </xdr:from>
    <xdr:to>
      <xdr:col>10</xdr:col>
      <xdr:colOff>528011</xdr:colOff>
      <xdr:row>58</xdr:row>
      <xdr:rowOff>100731</xdr:rowOff>
    </xdr:to>
    <xdr:sp>
      <xdr:nvSpPr>
        <xdr:cNvPr id="1362421266" name=""/>
        <xdr:cNvSpPr/>
      </xdr:nvSpPr>
      <xdr:spPr bwMode="auto">
        <a:xfrm flipH="0" flipV="0">
          <a:off x="6143705" y="11137825"/>
          <a:ext cx="1985255" cy="40243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0</xdr:col>
      <xdr:colOff>728662</xdr:colOff>
      <xdr:row>0</xdr:row>
      <xdr:rowOff>145256</xdr:rowOff>
    </xdr:from>
    <xdr:to>
      <xdr:col>1</xdr:col>
      <xdr:colOff>783628</xdr:colOff>
      <xdr:row>2</xdr:row>
      <xdr:rowOff>39421</xdr:rowOff>
    </xdr:to>
    <xdr:sp>
      <xdr:nvSpPr>
        <xdr:cNvPr id="303320376" name=""/>
        <xdr:cNvSpPr/>
      </xdr:nvSpPr>
      <xdr:spPr bwMode="auto">
        <a:xfrm flipH="0" flipV="0">
          <a:off x="728662" y="145256"/>
          <a:ext cx="969365" cy="3132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11</xdr:col>
      <xdr:colOff>520447</xdr:colOff>
      <xdr:row>6</xdr:row>
      <xdr:rowOff>125688</xdr:rowOff>
    </xdr:from>
    <xdr:to>
      <xdr:col>15</xdr:col>
      <xdr:colOff>547904</xdr:colOff>
      <xdr:row>9</xdr:row>
      <xdr:rowOff>171829</xdr:rowOff>
    </xdr:to>
    <xdr:sp>
      <xdr:nvSpPr>
        <xdr:cNvPr id="1347437762" name=""/>
        <xdr:cNvSpPr/>
      </xdr:nvSpPr>
      <xdr:spPr bwMode="auto">
        <a:xfrm flipH="0" flipV="0">
          <a:off x="8654798" y="1382988"/>
          <a:ext cx="2465855" cy="674790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Overlook</a:t>
          </a:r>
          <a:endParaRPr/>
        </a:p>
      </xdr:txBody>
    </xdr:sp>
    <xdr:clientData/>
  </xdr:twoCellAnchor>
  <xdr:twoCellAnchor editAs="twoCell">
    <xdr:from>
      <xdr:col>6</xdr:col>
      <xdr:colOff>230193</xdr:colOff>
      <xdr:row>9</xdr:row>
      <xdr:rowOff>85939</xdr:rowOff>
    </xdr:from>
    <xdr:to>
      <xdr:col>12</xdr:col>
      <xdr:colOff>102200</xdr:colOff>
      <xdr:row>17</xdr:row>
      <xdr:rowOff>49593</xdr:rowOff>
    </xdr:to>
    <xdr:cxnSp>
      <xdr:nvCxnSpPr>
        <xdr:cNvPr id="381621133" name=""/>
        <xdr:cNvCxnSpPr>
          <a:cxnSpLocks/>
        </xdr:cNvCxnSpPr>
        <xdr:nvPr/>
      </xdr:nvCxnSpPr>
      <xdr:spPr bwMode="auto">
        <a:xfrm rot="10799989" flipH="0" flipV="1">
          <a:off x="5316543" y="1971890"/>
          <a:ext cx="3529606" cy="1582901"/>
        </a:xfrm>
        <a:prstGeom prst="line">
          <a:avLst/>
        </a:prstGeom>
        <a:ln w="38099" cap="rnd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6</xdr:col>
      <xdr:colOff>480523</xdr:colOff>
      <xdr:row>9</xdr:row>
      <xdr:rowOff>192835</xdr:rowOff>
    </xdr:from>
    <xdr:to>
      <xdr:col>9</xdr:col>
      <xdr:colOff>318595</xdr:colOff>
      <xdr:row>11</xdr:row>
      <xdr:rowOff>157696</xdr:rowOff>
    </xdr:to>
    <xdr:sp>
      <xdr:nvSpPr>
        <xdr:cNvPr id="1570346322" name=""/>
        <xdr:cNvSpPr/>
      </xdr:nvSpPr>
      <xdr:spPr bwMode="auto">
        <a:xfrm flipH="0" flipV="0">
          <a:off x="5566873" y="2078786"/>
          <a:ext cx="1666872" cy="3839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Sunny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18</xdr:col>
      <xdr:colOff>478056</xdr:colOff>
      <xdr:row>12</xdr:row>
      <xdr:rowOff>12852</xdr:rowOff>
    </xdr:from>
    <xdr:to>
      <xdr:col>20</xdr:col>
      <xdr:colOff>105518</xdr:colOff>
      <xdr:row>13</xdr:row>
      <xdr:rowOff>190649</xdr:rowOff>
    </xdr:to>
    <xdr:sp>
      <xdr:nvSpPr>
        <xdr:cNvPr id="1304502766" name=""/>
        <xdr:cNvSpPr/>
      </xdr:nvSpPr>
      <xdr:spPr bwMode="auto">
        <a:xfrm flipH="0" flipV="0">
          <a:off x="12879606" y="2527452"/>
          <a:ext cx="846661" cy="387346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Overcast</a:t>
          </a:r>
          <a:endParaRPr/>
        </a:p>
      </xdr:txBody>
    </xdr:sp>
    <xdr:clientData/>
  </xdr:twoCellAnchor>
  <xdr:twoCellAnchor editAs="twoCell">
    <xdr:from>
      <xdr:col>13</xdr:col>
      <xdr:colOff>395360</xdr:colOff>
      <xdr:row>13</xdr:row>
      <xdr:rowOff>24903</xdr:rowOff>
    </xdr:from>
    <xdr:to>
      <xdr:col>15</xdr:col>
      <xdr:colOff>457733</xdr:colOff>
      <xdr:row>14</xdr:row>
      <xdr:rowOff>187673</xdr:rowOff>
    </xdr:to>
    <xdr:sp>
      <xdr:nvSpPr>
        <xdr:cNvPr id="1272529805" name=""/>
        <xdr:cNvSpPr/>
      </xdr:nvSpPr>
      <xdr:spPr bwMode="auto">
        <a:xfrm flipH="0" flipV="0">
          <a:off x="9748910" y="2749054"/>
          <a:ext cx="1281573" cy="3723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Rain</a:t>
          </a:r>
          <a:endParaRPr/>
        </a:p>
      </xdr:txBody>
    </xdr:sp>
    <xdr:clientData/>
  </xdr:twoCellAnchor>
  <xdr:twoCellAnchor editAs="twoCell">
    <xdr:from>
      <xdr:col>14</xdr:col>
      <xdr:colOff>252485</xdr:colOff>
      <xdr:row>9</xdr:row>
      <xdr:rowOff>135733</xdr:rowOff>
    </xdr:from>
    <xdr:to>
      <xdr:col>20</xdr:col>
      <xdr:colOff>118799</xdr:colOff>
      <xdr:row>20</xdr:row>
      <xdr:rowOff>15157</xdr:rowOff>
    </xdr:to>
    <xdr:cxnSp>
      <xdr:nvCxnSpPr>
        <xdr:cNvPr id="669409774" name=""/>
        <xdr:cNvCxnSpPr>
          <a:cxnSpLocks/>
        </xdr:cNvCxnSpPr>
        <xdr:nvPr/>
      </xdr:nvCxnSpPr>
      <xdr:spPr bwMode="auto">
        <a:xfrm flipH="0" flipV="0">
          <a:off x="10215635" y="2021684"/>
          <a:ext cx="3523914" cy="2041597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19</xdr:col>
      <xdr:colOff>18745</xdr:colOff>
      <xdr:row>20</xdr:row>
      <xdr:rowOff>48572</xdr:rowOff>
    </xdr:from>
    <xdr:to>
      <xdr:col>21</xdr:col>
      <xdr:colOff>561608</xdr:colOff>
      <xdr:row>22</xdr:row>
      <xdr:rowOff>102000</xdr:rowOff>
    </xdr:to>
    <xdr:sp>
      <xdr:nvSpPr>
        <xdr:cNvPr id="1390762803" name=""/>
        <xdr:cNvSpPr/>
      </xdr:nvSpPr>
      <xdr:spPr bwMode="auto">
        <a:xfrm flipH="0" flipV="0">
          <a:off x="13029895" y="4096697"/>
          <a:ext cx="1762062" cy="41537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4</xdr:col>
      <xdr:colOff>512768</xdr:colOff>
      <xdr:row>15</xdr:row>
      <xdr:rowOff>112304</xdr:rowOff>
    </xdr:from>
    <xdr:to>
      <xdr:col>7</xdr:col>
      <xdr:colOff>170924</xdr:colOff>
      <xdr:row>19</xdr:row>
      <xdr:rowOff>107857</xdr:rowOff>
    </xdr:to>
    <xdr:sp>
      <xdr:nvSpPr>
        <xdr:cNvPr id="893892064" name=""/>
        <xdr:cNvSpPr/>
      </xdr:nvSpPr>
      <xdr:spPr bwMode="auto">
        <a:xfrm flipH="0" flipV="0">
          <a:off x="4046543" y="3255555"/>
          <a:ext cx="1820330" cy="7194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 b="1" i="0" u="none"/>
            <a:t>Humidity</a:t>
          </a:r>
          <a:r>
            <a:rPr/>
            <a:t> </a:t>
          </a:r>
          <a:endParaRPr/>
        </a:p>
      </xdr:txBody>
    </xdr:sp>
    <xdr:clientData/>
  </xdr:twoCellAnchor>
  <xdr:twoCellAnchor editAs="twoCell">
    <xdr:from>
      <xdr:col>3</xdr:col>
      <xdr:colOff>76063</xdr:colOff>
      <xdr:row>19</xdr:row>
      <xdr:rowOff>7472</xdr:rowOff>
    </xdr:from>
    <xdr:to>
      <xdr:col>4</xdr:col>
      <xdr:colOff>779348</xdr:colOff>
      <xdr:row>24</xdr:row>
      <xdr:rowOff>153925</xdr:rowOff>
    </xdr:to>
    <xdr:cxnSp>
      <xdr:nvCxnSpPr>
        <xdr:cNvPr id="328072469" name=""/>
        <xdr:cNvCxnSpPr>
          <a:cxnSpLocks/>
        </xdr:cNvCxnSpPr>
        <xdr:nvPr/>
      </xdr:nvCxnSpPr>
      <xdr:spPr bwMode="auto">
        <a:xfrm rot="5399977" flipH="0" flipV="0">
          <a:off x="3007191" y="3620018"/>
          <a:ext cx="1051327" cy="156053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</xdr:col>
      <xdr:colOff>663630</xdr:colOff>
      <xdr:row>24</xdr:row>
      <xdr:rowOff>153927</xdr:rowOff>
    </xdr:from>
    <xdr:to>
      <xdr:col>4</xdr:col>
      <xdr:colOff>351456</xdr:colOff>
      <xdr:row>27</xdr:row>
      <xdr:rowOff>112140</xdr:rowOff>
    </xdr:to>
    <xdr:sp>
      <xdr:nvSpPr>
        <xdr:cNvPr id="438632582" name=""/>
        <xdr:cNvSpPr/>
      </xdr:nvSpPr>
      <xdr:spPr bwMode="auto">
        <a:xfrm flipH="0" flipV="0">
          <a:off x="1492305" y="4925952"/>
          <a:ext cx="2392926" cy="501138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</xdr:col>
      <xdr:colOff>762324</xdr:colOff>
      <xdr:row>20</xdr:row>
      <xdr:rowOff>15159</xdr:rowOff>
    </xdr:from>
    <xdr:to>
      <xdr:col>3</xdr:col>
      <xdr:colOff>503239</xdr:colOff>
      <xdr:row>21</xdr:row>
      <xdr:rowOff>167767</xdr:rowOff>
    </xdr:to>
    <xdr:sp>
      <xdr:nvSpPr>
        <xdr:cNvPr id="1083711758" name=""/>
        <xdr:cNvSpPr/>
      </xdr:nvSpPr>
      <xdr:spPr bwMode="auto">
        <a:xfrm flipH="0" flipV="0">
          <a:off x="1590999" y="4063284"/>
          <a:ext cx="1588764" cy="333582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6</xdr:col>
      <xdr:colOff>585793</xdr:colOff>
      <xdr:row>20</xdr:row>
      <xdr:rowOff>88606</xdr:rowOff>
    </xdr:from>
    <xdr:to>
      <xdr:col>9</xdr:col>
      <xdr:colOff>423863</xdr:colOff>
      <xdr:row>22</xdr:row>
      <xdr:rowOff>60240</xdr:rowOff>
    </xdr:to>
    <xdr:sp>
      <xdr:nvSpPr>
        <xdr:cNvPr id="1281765234" name=""/>
        <xdr:cNvSpPr/>
      </xdr:nvSpPr>
      <xdr:spPr bwMode="auto">
        <a:xfrm flipH="0" flipV="0">
          <a:off x="5672143" y="4136732"/>
          <a:ext cx="1666869" cy="333582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&lt;77.5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6</xdr:col>
      <xdr:colOff>39691</xdr:colOff>
      <xdr:row>19</xdr:row>
      <xdr:rowOff>86953</xdr:rowOff>
    </xdr:from>
    <xdr:to>
      <xdr:col>6</xdr:col>
      <xdr:colOff>480519</xdr:colOff>
      <xdr:row>24</xdr:row>
      <xdr:rowOff>153925</xdr:rowOff>
    </xdr:to>
    <xdr:cxnSp>
      <xdr:nvCxnSpPr>
        <xdr:cNvPr id="1969870629" name=""/>
        <xdr:cNvCxnSpPr>
          <a:cxnSpLocks/>
        </xdr:cNvCxnSpPr>
        <xdr:nvPr/>
      </xdr:nvCxnSpPr>
      <xdr:spPr bwMode="auto">
        <a:xfrm rot="5399977" flipH="0" flipV="1">
          <a:off x="4860533" y="4219613"/>
          <a:ext cx="971847" cy="440826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</xdr:col>
      <xdr:colOff>397496</xdr:colOff>
      <xdr:row>24</xdr:row>
      <xdr:rowOff>153927</xdr:rowOff>
    </xdr:from>
    <xdr:to>
      <xdr:col>8</xdr:col>
      <xdr:colOff>553953</xdr:colOff>
      <xdr:row>27</xdr:row>
      <xdr:rowOff>112140</xdr:rowOff>
    </xdr:to>
    <xdr:sp>
      <xdr:nvSpPr>
        <xdr:cNvPr id="143003635" name=""/>
        <xdr:cNvSpPr/>
      </xdr:nvSpPr>
      <xdr:spPr bwMode="auto">
        <a:xfrm flipH="0" flipV="0">
          <a:off x="4874247" y="4925952"/>
          <a:ext cx="1985256" cy="50113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11</xdr:col>
      <xdr:colOff>208830</xdr:colOff>
      <xdr:row>22</xdr:row>
      <xdr:rowOff>60242</xdr:rowOff>
    </xdr:from>
    <xdr:to>
      <xdr:col>14</xdr:col>
      <xdr:colOff>343236</xdr:colOff>
      <xdr:row>26</xdr:row>
      <xdr:rowOff>27218</xdr:rowOff>
    </xdr:to>
    <xdr:sp>
      <xdr:nvSpPr>
        <xdr:cNvPr id="2004511017" name=""/>
        <xdr:cNvSpPr/>
      </xdr:nvSpPr>
      <xdr:spPr bwMode="auto">
        <a:xfrm flipH="0" flipV="0">
          <a:off x="8343180" y="4470317"/>
          <a:ext cx="1963205" cy="6908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/>
            <a:t>Windy </a:t>
          </a:r>
          <a:endParaRPr/>
        </a:p>
      </xdr:txBody>
    </xdr:sp>
    <xdr:clientData/>
  </xdr:twoCellAnchor>
  <xdr:twoCellAnchor editAs="twoCell">
    <xdr:from>
      <xdr:col>13</xdr:col>
      <xdr:colOff>42671</xdr:colOff>
      <xdr:row>9</xdr:row>
      <xdr:rowOff>180505</xdr:rowOff>
    </xdr:from>
    <xdr:to>
      <xdr:col>13</xdr:col>
      <xdr:colOff>172192</xdr:colOff>
      <xdr:row>22</xdr:row>
      <xdr:rowOff>60240</xdr:rowOff>
    </xdr:to>
    <xdr:cxnSp>
      <xdr:nvCxnSpPr>
        <xdr:cNvPr id="2138969636" name=""/>
        <xdr:cNvCxnSpPr>
          <a:cxnSpLocks/>
        </xdr:cNvCxnSpPr>
        <xdr:nvPr/>
      </xdr:nvCxnSpPr>
      <xdr:spPr bwMode="auto">
        <a:xfrm rot="5399977" flipH="0" flipV="0">
          <a:off x="8259051" y="3203624"/>
          <a:ext cx="2403859" cy="129520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10</xdr:col>
      <xdr:colOff>7090</xdr:colOff>
      <xdr:row>26</xdr:row>
      <xdr:rowOff>11904</xdr:rowOff>
    </xdr:from>
    <xdr:to>
      <xdr:col>12</xdr:col>
      <xdr:colOff>235743</xdr:colOff>
      <xdr:row>33</xdr:row>
      <xdr:rowOff>151376</xdr:rowOff>
    </xdr:to>
    <xdr:cxnSp>
      <xdr:nvCxnSpPr>
        <xdr:cNvPr id="993075425" name=""/>
        <xdr:cNvCxnSpPr>
          <a:cxnSpLocks/>
          <a:endCxn id="1171395977" idx="0"/>
        </xdr:cNvCxnSpPr>
        <xdr:nvPr/>
      </xdr:nvCxnSpPr>
      <xdr:spPr bwMode="auto">
        <a:xfrm rot="10799989" flipH="0" flipV="1">
          <a:off x="7531840" y="5145881"/>
          <a:ext cx="1447853" cy="1406294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13</xdr:col>
      <xdr:colOff>534176</xdr:colOff>
      <xdr:row>25</xdr:row>
      <xdr:rowOff>144041</xdr:rowOff>
    </xdr:from>
    <xdr:to>
      <xdr:col>15</xdr:col>
      <xdr:colOff>78855</xdr:colOff>
      <xdr:row>32</xdr:row>
      <xdr:rowOff>152553</xdr:rowOff>
    </xdr:to>
    <xdr:cxnSp>
      <xdr:nvCxnSpPr>
        <xdr:cNvPr id="1351439386" name=""/>
        <xdr:cNvCxnSpPr>
          <a:cxnSpLocks/>
        </xdr:cNvCxnSpPr>
        <xdr:nvPr/>
      </xdr:nvCxnSpPr>
      <xdr:spPr bwMode="auto">
        <a:xfrm rot="0" flipH="0" flipV="0">
          <a:off x="9887726" y="5097042"/>
          <a:ext cx="763878" cy="1275336"/>
        </a:xfrm>
        <a:prstGeom prst="line">
          <a:avLst/>
        </a:prstGeom>
        <a:ln w="38099" cap="flat" cmpd="sng" algn="ctr">
          <a:solidFill>
            <a:schemeClr val="accent1">
              <a:shade val="50000"/>
            </a:schemeClr>
          </a:solidFill>
          <a:prstDash val="solid"/>
          <a:miter lim="800000"/>
          <a:tailEnd type="arrow" len="med"/>
        </a:ln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9</xdr:col>
      <xdr:colOff>166196</xdr:colOff>
      <xdr:row>27</xdr:row>
      <xdr:rowOff>112140</xdr:rowOff>
    </xdr:from>
    <xdr:to>
      <xdr:col>11</xdr:col>
      <xdr:colOff>121415</xdr:colOff>
      <xdr:row>29</xdr:row>
      <xdr:rowOff>83775</xdr:rowOff>
    </xdr:to>
    <xdr:sp>
      <xdr:nvSpPr>
        <xdr:cNvPr id="1152444550" name=""/>
        <xdr:cNvSpPr/>
      </xdr:nvSpPr>
      <xdr:spPr bwMode="auto">
        <a:xfrm flipH="0" flipV="0">
          <a:off x="7081346" y="5427091"/>
          <a:ext cx="1174420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TRUE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15</xdr:col>
      <xdr:colOff>77429</xdr:colOff>
      <xdr:row>27</xdr:row>
      <xdr:rowOff>112140</xdr:rowOff>
    </xdr:from>
    <xdr:to>
      <xdr:col>16</xdr:col>
      <xdr:colOff>608919</xdr:colOff>
      <xdr:row>29</xdr:row>
      <xdr:rowOff>83773</xdr:rowOff>
    </xdr:to>
    <xdr:sp>
      <xdr:nvSpPr>
        <xdr:cNvPr id="46043657" name=""/>
        <xdr:cNvSpPr/>
      </xdr:nvSpPr>
      <xdr:spPr bwMode="auto">
        <a:xfrm flipH="0" flipV="0">
          <a:off x="10650179" y="5427090"/>
          <a:ext cx="1141089" cy="33358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FALSE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13</xdr:col>
      <xdr:colOff>583175</xdr:colOff>
      <xdr:row>33</xdr:row>
      <xdr:rowOff>78735</xdr:rowOff>
    </xdr:from>
    <xdr:to>
      <xdr:col>16</xdr:col>
      <xdr:colOff>513263</xdr:colOff>
      <xdr:row>35</xdr:row>
      <xdr:rowOff>134703</xdr:rowOff>
    </xdr:to>
    <xdr:sp>
      <xdr:nvSpPr>
        <xdr:cNvPr id="316143070" name=""/>
        <xdr:cNvSpPr/>
      </xdr:nvSpPr>
      <xdr:spPr bwMode="auto">
        <a:xfrm flipH="0" flipV="0">
          <a:off x="9936726" y="6479535"/>
          <a:ext cx="1758886" cy="417917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Play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 editAs="twoCell">
    <xdr:from>
      <xdr:col>8</xdr:col>
      <xdr:colOff>233662</xdr:colOff>
      <xdr:row>33</xdr:row>
      <xdr:rowOff>151376</xdr:rowOff>
    </xdr:from>
    <xdr:to>
      <xdr:col>11</xdr:col>
      <xdr:colOff>390117</xdr:colOff>
      <xdr:row>36</xdr:row>
      <xdr:rowOff>7070</xdr:rowOff>
    </xdr:to>
    <xdr:sp>
      <xdr:nvSpPr>
        <xdr:cNvPr id="1171395977" name=""/>
        <xdr:cNvSpPr/>
      </xdr:nvSpPr>
      <xdr:spPr bwMode="auto">
        <a:xfrm flipH="0" flipV="0">
          <a:off x="6539212" y="6552176"/>
          <a:ext cx="1985254" cy="3986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91440" tIns="45720" rIns="91440" bIns="45720" numCol="1" spcCol="0" rtlCol="0" fromWordArt="0" anchor="ctr" anchorCtr="0" forceAA="0" upright="0" compatLnSpc="0"/>
        <a:p>
          <a:pPr algn="ctr">
            <a:defRPr/>
          </a:pPr>
          <a:r>
            <a:rPr>
              <a:solidFill>
                <a:srgbClr val="000000"/>
              </a:solidFill>
            </a:rPr>
            <a:t>Not play</a:t>
          </a:r>
          <a:endParaRPr>
            <a:solidFill>
              <a:srgbClr val="000000"/>
            </a:solidFill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A1" activeCellId="0" sqref="A1"/>
    </sheetView>
  </sheetViews>
  <sheetFormatPr defaultRowHeight="14.25"/>
  <cols>
    <col customWidth="1" min="1" max="1" style="1" width="12.140625"/>
    <col customWidth="1" min="2" max="2" style="1" width="13.140625"/>
    <col customWidth="1" min="3" max="3" style="1" width="12.00390625"/>
    <col min="4" max="4" style="1" width="9.140625"/>
    <col customWidth="1" min="5" max="5" style="1" width="12.00390625"/>
    <col customWidth="1" min="6" max="6" style="1" width="11.140625"/>
    <col customWidth="1" min="7" max="7" style="1" width="13.57421875"/>
    <col customWidth="1" min="8" max="8" style="1" width="13.00390625"/>
    <col min="9" max="9" style="1" width="9.140625"/>
    <col customWidth="1" min="10" max="10" style="1" width="10.7109375"/>
    <col customWidth="1" min="11" max="11" style="1" width="10.421875"/>
    <col customWidth="1" min="12" max="12" style="1" width="12.57421875"/>
    <col customWidth="1" min="13" max="14" style="1" width="12.00390625"/>
    <col customWidth="1" min="15" max="15" style="1" width="11.57421875"/>
    <col customWidth="1" min="16" max="16" style="1" width="15.8515625"/>
    <col customWidth="1" min="17" max="17" style="1" width="13.421875"/>
    <col customWidth="1" min="18" max="18" style="1" width="10.57421875"/>
    <col min="19" max="16384" style="1" width="9.140625"/>
  </cols>
  <sheetData>
    <row r="1" ht="16.5">
      <c r="H1" s="2" t="s">
        <v>0</v>
      </c>
      <c r="I1" s="3" t="s">
        <v>1</v>
      </c>
      <c r="J1" s="4" t="s">
        <v>2</v>
      </c>
      <c r="K1" s="5" t="s">
        <v>3</v>
      </c>
      <c r="L1" s="5" t="s">
        <v>4</v>
      </c>
      <c r="M1" s="5" t="s">
        <v>5</v>
      </c>
    </row>
    <row r="2" ht="16.5">
      <c r="H2" s="6"/>
      <c r="I2" s="1">
        <f>COUNTIF($E$4:$E$17,$J$1)</f>
        <v>5</v>
      </c>
      <c r="J2" s="1">
        <f>COUNTIF($E$4:$E$17,$I$1)</f>
        <v>9</v>
      </c>
      <c r="K2" s="1">
        <f>I2/SUM(I2,J2)</f>
        <v>0.35714285714285715</v>
      </c>
      <c r="L2" s="1">
        <f>J2/SUM(I2,J2)</f>
        <v>0.6428571428571429</v>
      </c>
      <c r="M2" s="7">
        <f>-IFERROR($K2*LOG($K2,2),0)-IFERROR($L2*LOG($L2,2),0)</f>
        <v>0.94028595867063114</v>
      </c>
      <c r="N2" s="8"/>
      <c r="O2" s="8"/>
    </row>
    <row r="3" ht="16.5">
      <c r="A3" s="2" t="s">
        <v>6</v>
      </c>
      <c r="B3" s="2" t="s">
        <v>7</v>
      </c>
      <c r="C3" s="2" t="s">
        <v>8</v>
      </c>
      <c r="D3" s="2" t="s">
        <v>9</v>
      </c>
      <c r="E3" s="2" t="s">
        <v>0</v>
      </c>
      <c r="I3" s="1"/>
      <c r="J3" s="1"/>
      <c r="K3" s="1"/>
      <c r="L3" s="1"/>
      <c r="M3" s="1"/>
      <c r="R3" s="1"/>
    </row>
    <row r="4" ht="16.5">
      <c r="A4" s="3" t="s">
        <v>6</v>
      </c>
      <c r="B4" s="3">
        <v>85</v>
      </c>
      <c r="C4" s="3">
        <v>85</v>
      </c>
      <c r="D4" s="3" t="b">
        <v>0</v>
      </c>
      <c r="E4" s="9" t="s">
        <v>2</v>
      </c>
      <c r="H4" s="10" t="s">
        <v>10</v>
      </c>
      <c r="I4" s="10"/>
      <c r="J4" s="10"/>
      <c r="K4" s="10"/>
      <c r="L4" s="10"/>
      <c r="M4" s="10"/>
      <c r="P4" s="1"/>
    </row>
    <row r="5" ht="16.5">
      <c r="A5" s="3" t="s">
        <v>6</v>
      </c>
      <c r="B5" s="3">
        <v>80</v>
      </c>
      <c r="C5" s="3">
        <v>90</v>
      </c>
      <c r="D5" s="3" t="b">
        <v>1</v>
      </c>
      <c r="E5" s="9" t="s">
        <v>2</v>
      </c>
      <c r="H5" s="5" t="s">
        <v>11</v>
      </c>
      <c r="I5" s="5" t="s">
        <v>12</v>
      </c>
      <c r="J5" s="5" t="s">
        <v>13</v>
      </c>
      <c r="K5" s="5" t="s">
        <v>3</v>
      </c>
      <c r="L5" s="5" t="s">
        <v>4</v>
      </c>
      <c r="M5" s="5" t="s">
        <v>14</v>
      </c>
      <c r="N5" s="5" t="s">
        <v>15</v>
      </c>
      <c r="O5" s="5" t="s">
        <v>5</v>
      </c>
      <c r="P5" s="5" t="s">
        <v>16</v>
      </c>
      <c r="Q5" s="11" t="s">
        <v>17</v>
      </c>
      <c r="R5" s="5" t="s">
        <v>18</v>
      </c>
    </row>
    <row r="6" ht="16.5">
      <c r="A6" s="3" t="s">
        <v>19</v>
      </c>
      <c r="B6" s="3">
        <v>83</v>
      </c>
      <c r="C6" s="3">
        <v>78</v>
      </c>
      <c r="D6" s="3" t="b">
        <v>0</v>
      </c>
      <c r="E6" s="3" t="s">
        <v>1</v>
      </c>
      <c r="H6" s="3" t="s">
        <v>6</v>
      </c>
      <c r="I6" s="3">
        <f>COUNTIFS($A$4:$A$17,H6,$E$4:$E$17,I$1)</f>
        <v>2</v>
      </c>
      <c r="J6" s="3">
        <f>COUNTIFS($A$4:$A$17,H6,$E$4:$E$17,J$1)</f>
        <v>3</v>
      </c>
      <c r="K6" s="12">
        <f t="shared" ref="K6:K8" si="0">I6/SUM($I6,$J6)</f>
        <v>0.40000000000000002</v>
      </c>
      <c r="L6" s="12">
        <f t="shared" ref="L6:L8" si="1">J6/SUM($I6,$J6)</f>
        <v>0.59999999999999998</v>
      </c>
      <c r="M6" s="13">
        <f t="shared" ref="M6:M8" si="2">-IFERROR($K6*LOG($K6,2),0)</f>
        <v>0.52877123795494485</v>
      </c>
      <c r="N6" s="13">
        <f t="shared" ref="N6:N8" si="3">-IFERROR($L6*LOG($L6,2),0)</f>
        <v>0.44217935649972373</v>
      </c>
      <c r="O6" s="13">
        <f t="shared" ref="O6:O8" si="4">SUM(M6,N6)</f>
        <v>0.97095059445466858</v>
      </c>
      <c r="P6" s="3">
        <f>SUM($I6:$J6)/SUM($I$6:$J$8)</f>
        <v>0.35714285714285715</v>
      </c>
      <c r="Q6" s="3">
        <f t="shared" ref="Q6:Q8" si="5">O6*P6</f>
        <v>0.34676806944809591</v>
      </c>
      <c r="R6" s="3">
        <f>$M$2-Q6</f>
        <v>0.59351788922253523</v>
      </c>
    </row>
    <row r="7" ht="16.5">
      <c r="A7" s="3" t="s">
        <v>20</v>
      </c>
      <c r="B7" s="3">
        <v>70</v>
      </c>
      <c r="C7" s="3">
        <v>96</v>
      </c>
      <c r="D7" s="3" t="b">
        <v>0</v>
      </c>
      <c r="E7" s="3" t="s">
        <v>1</v>
      </c>
      <c r="H7" s="3" t="s">
        <v>19</v>
      </c>
      <c r="I7" s="3">
        <f>COUNTIFS($A$4:$A$17,H7,$E$4:$E$17,I$1)</f>
        <v>4</v>
      </c>
      <c r="J7" s="3">
        <f>COUNTIFS($A$4:$A$17,H7,$E$4:$E$17,J$1)</f>
        <v>0</v>
      </c>
      <c r="K7" s="12">
        <f t="shared" si="0"/>
        <v>1</v>
      </c>
      <c r="L7" s="12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P7" s="3">
        <f>SUM($I7:$J7)/SUM($I$6:$J$8)</f>
        <v>0.2857142857142857</v>
      </c>
      <c r="Q7" s="3">
        <f t="shared" si="5"/>
        <v>0</v>
      </c>
      <c r="R7" s="3">
        <f>$M$2-Q7</f>
        <v>0.94028595867063114</v>
      </c>
    </row>
    <row r="8" ht="16.5">
      <c r="A8" s="3" t="s">
        <v>20</v>
      </c>
      <c r="B8" s="3">
        <v>68</v>
      </c>
      <c r="C8" s="3">
        <v>80</v>
      </c>
      <c r="D8" s="3" t="b">
        <v>0</v>
      </c>
      <c r="E8" s="3" t="s">
        <v>1</v>
      </c>
      <c r="H8" s="3" t="s">
        <v>20</v>
      </c>
      <c r="I8" s="3">
        <f>COUNTIFS($A$4:$A$17,H8,$E$4:$E$17,I$1)</f>
        <v>3</v>
      </c>
      <c r="J8" s="3">
        <f>COUNTIFS($A$4:$A$17,H8,$E$4:$E$17,J$1)</f>
        <v>2</v>
      </c>
      <c r="K8" s="12">
        <f t="shared" si="0"/>
        <v>0.59999999999999998</v>
      </c>
      <c r="L8" s="12">
        <f t="shared" si="1"/>
        <v>0.40000000000000002</v>
      </c>
      <c r="M8" s="13">
        <f t="shared" si="2"/>
        <v>0.44217935649972373</v>
      </c>
      <c r="N8" s="13">
        <f t="shared" si="3"/>
        <v>0.52877123795494485</v>
      </c>
      <c r="O8" s="13">
        <f t="shared" si="4"/>
        <v>0.97095059445466858</v>
      </c>
      <c r="P8" s="3">
        <f>SUM($I8:$J8)/SUM($I$6:$J$8)</f>
        <v>0.35714285714285715</v>
      </c>
      <c r="Q8" s="3">
        <f t="shared" si="5"/>
        <v>0.34676806944809591</v>
      </c>
      <c r="R8" s="3">
        <f>$M$2-Q8</f>
        <v>0.59351788922253523</v>
      </c>
    </row>
    <row r="9" ht="16.5">
      <c r="A9" s="3" t="s">
        <v>20</v>
      </c>
      <c r="B9" s="3">
        <v>65</v>
      </c>
      <c r="C9" s="3">
        <v>70</v>
      </c>
      <c r="D9" s="3" t="b">
        <v>1</v>
      </c>
      <c r="E9" s="9" t="s">
        <v>2</v>
      </c>
      <c r="P9" s="14" t="s">
        <v>21</v>
      </c>
      <c r="Q9" s="15">
        <f>SUM(Q6:Q8)</f>
        <v>0.69353613889619181</v>
      </c>
      <c r="R9" s="1">
        <f>$M$2-Q9</f>
        <v>0.24674981977443933</v>
      </c>
    </row>
    <row r="10" ht="16.5">
      <c r="A10" s="3" t="s">
        <v>19</v>
      </c>
      <c r="B10" s="3">
        <v>64</v>
      </c>
      <c r="C10" s="3">
        <v>65</v>
      </c>
      <c r="D10" s="3" t="b">
        <v>1</v>
      </c>
      <c r="E10" s="3" t="s">
        <v>1</v>
      </c>
      <c r="P10" s="1"/>
    </row>
    <row r="11" ht="16.5">
      <c r="A11" s="3" t="s">
        <v>6</v>
      </c>
      <c r="B11" s="3">
        <v>72</v>
      </c>
      <c r="C11" s="3">
        <v>95</v>
      </c>
      <c r="D11" s="3" t="b">
        <v>0</v>
      </c>
      <c r="E11" s="9" t="s">
        <v>2</v>
      </c>
      <c r="I11" s="1"/>
      <c r="J11" s="1"/>
      <c r="P11" s="1"/>
    </row>
    <row r="12" ht="16.5">
      <c r="A12" s="3" t="s">
        <v>6</v>
      </c>
      <c r="B12" s="3">
        <v>69</v>
      </c>
      <c r="C12" s="3">
        <v>70</v>
      </c>
      <c r="D12" s="3" t="b">
        <v>0</v>
      </c>
      <c r="E12" s="3" t="s">
        <v>1</v>
      </c>
      <c r="H12" s="11" t="s">
        <v>9</v>
      </c>
      <c r="I12" s="5" t="s">
        <v>12</v>
      </c>
      <c r="J12" s="5" t="s">
        <v>13</v>
      </c>
      <c r="K12" s="5" t="s">
        <v>3</v>
      </c>
      <c r="L12" s="5" t="s">
        <v>4</v>
      </c>
      <c r="M12" s="5" t="s">
        <v>14</v>
      </c>
      <c r="N12" s="5" t="s">
        <v>15</v>
      </c>
      <c r="O12" s="5" t="s">
        <v>5</v>
      </c>
      <c r="P12" s="5" t="s">
        <v>16</v>
      </c>
      <c r="Q12" s="11" t="s">
        <v>17</v>
      </c>
      <c r="R12" s="5" t="s">
        <v>18</v>
      </c>
    </row>
    <row r="13" ht="16.5">
      <c r="A13" s="3" t="s">
        <v>20</v>
      </c>
      <c r="B13" s="3">
        <v>75</v>
      </c>
      <c r="C13" s="3">
        <v>80</v>
      </c>
      <c r="D13" s="3" t="b">
        <v>0</v>
      </c>
      <c r="E13" s="16" t="s">
        <v>1</v>
      </c>
      <c r="H13" s="3" t="b">
        <v>1</v>
      </c>
      <c r="I13" s="17">
        <f>COUNTIFS($D$4:$D$17,H13,$E$4:$E$17,I$1)</f>
        <v>3</v>
      </c>
      <c r="J13" s="17">
        <f>COUNTIFS($D$4:$D$17,H13,$E$4:$E$17,J$1)</f>
        <v>3</v>
      </c>
      <c r="K13" s="12">
        <f t="shared" ref="K13:K14" si="6">I13/SUM($I13,$J13)</f>
        <v>0.5</v>
      </c>
      <c r="L13" s="12">
        <f t="shared" ref="L13:L14" si="7">J13/SUM($I13,$J13)</f>
        <v>0.5</v>
      </c>
      <c r="M13" s="13">
        <f t="shared" ref="M13:M44" si="8">-IFERROR($K13*LOG($K13,2),0)</f>
        <v>0.5</v>
      </c>
      <c r="N13" s="13">
        <f t="shared" ref="N13:N44" si="9">-IFERROR($L13*LOG($L13,2),0)</f>
        <v>0.5</v>
      </c>
      <c r="O13" s="13">
        <f t="shared" ref="O13:O14" si="10">SUM(M13,N13)</f>
        <v>1</v>
      </c>
      <c r="P13" s="17">
        <f>SUM($I13:$J13)/SUM($I$6:$J$8)</f>
        <v>0.42857142857142855</v>
      </c>
      <c r="Q13" s="3">
        <f t="shared" ref="Q13:Q14" si="11">O13*P13</f>
        <v>0.42857142857142855</v>
      </c>
      <c r="R13" s="3">
        <f>$M$2-Q13</f>
        <v>0.51171453009920254</v>
      </c>
    </row>
    <row r="14" ht="16.5">
      <c r="A14" s="3" t="s">
        <v>6</v>
      </c>
      <c r="B14" s="3">
        <v>75</v>
      </c>
      <c r="C14" s="3">
        <v>70</v>
      </c>
      <c r="D14" s="3" t="b">
        <v>1</v>
      </c>
      <c r="E14" s="3" t="s">
        <v>1</v>
      </c>
      <c r="H14" s="3" t="b">
        <v>0</v>
      </c>
      <c r="I14" s="17">
        <f>COUNTIFS($D$4:$D$17,H14,$E$4:$E$17,I$1)</f>
        <v>6</v>
      </c>
      <c r="J14" s="17">
        <f>COUNTIFS($D$4:$D$17,H14,$E$4:$E$17,J$1)</f>
        <v>2</v>
      </c>
      <c r="K14" s="12">
        <f t="shared" si="6"/>
        <v>0.75</v>
      </c>
      <c r="L14" s="12">
        <f t="shared" si="7"/>
        <v>0.25</v>
      </c>
      <c r="M14" s="13">
        <f t="shared" si="8"/>
        <v>0.31127812445913283</v>
      </c>
      <c r="N14" s="13">
        <f t="shared" si="9"/>
        <v>0.5</v>
      </c>
      <c r="O14" s="13">
        <f t="shared" si="10"/>
        <v>0.81127812445913283</v>
      </c>
      <c r="P14" s="17">
        <f>SUM($I14:$J14)/SUM($I$6:$J$8)</f>
        <v>0.5714285714285714</v>
      </c>
      <c r="Q14" s="3">
        <f t="shared" si="11"/>
        <v>0.46358749969093305</v>
      </c>
      <c r="R14" s="3">
        <f>$M$2-Q14</f>
        <v>0.47669845897969809</v>
      </c>
    </row>
    <row r="15" ht="16.5">
      <c r="A15" s="3" t="s">
        <v>19</v>
      </c>
      <c r="B15" s="3">
        <v>72</v>
      </c>
      <c r="C15" s="3">
        <v>90</v>
      </c>
      <c r="D15" s="3" t="b">
        <v>1</v>
      </c>
      <c r="E15" s="16" t="s">
        <v>1</v>
      </c>
      <c r="H15" s="1"/>
      <c r="I15" s="18"/>
      <c r="J15" s="18"/>
      <c r="K15" s="19"/>
      <c r="L15" s="19"/>
      <c r="M15" s="20"/>
      <c r="N15" s="20"/>
      <c r="O15" s="20"/>
      <c r="P15" s="14" t="s">
        <v>21</v>
      </c>
      <c r="Q15" s="21">
        <f>SUM(Q13:Q14)</f>
        <v>0.89215892826236165</v>
      </c>
      <c r="R15" s="3">
        <f>$M$2-Q15</f>
        <v>4.8127030408269489e-002</v>
      </c>
    </row>
    <row r="16" ht="16.5">
      <c r="A16" s="3" t="s">
        <v>19</v>
      </c>
      <c r="B16" s="3">
        <v>81</v>
      </c>
      <c r="C16" s="3">
        <v>75</v>
      </c>
      <c r="D16" s="3" t="b">
        <v>0</v>
      </c>
      <c r="E16" s="16" t="s">
        <v>1</v>
      </c>
      <c r="H16" s="18"/>
      <c r="I16" s="18"/>
      <c r="J16" s="18"/>
      <c r="K16" s="18"/>
      <c r="L16" s="18"/>
      <c r="M16" s="18"/>
      <c r="N16" s="18"/>
      <c r="O16" s="1"/>
      <c r="P16" s="1"/>
      <c r="Q16" s="22"/>
      <c r="R16" s="1"/>
    </row>
    <row r="17" ht="16.5">
      <c r="A17" s="3" t="s">
        <v>20</v>
      </c>
      <c r="B17" s="3">
        <v>71</v>
      </c>
      <c r="C17" s="3">
        <v>80</v>
      </c>
      <c r="D17" s="3" t="b">
        <v>1</v>
      </c>
      <c r="E17" s="9" t="s">
        <v>2</v>
      </c>
      <c r="Q17" s="23"/>
      <c r="T17" s="1"/>
    </row>
    <row r="18" ht="14.25"/>
    <row r="19" ht="14.25">
      <c r="H19" s="24"/>
      <c r="I19" s="24"/>
      <c r="J19" s="24"/>
      <c r="K19" s="24"/>
      <c r="L19" s="24"/>
      <c r="M19" s="24"/>
      <c r="N19" s="24"/>
      <c r="O19" s="24"/>
      <c r="P19" s="24"/>
    </row>
    <row r="20" ht="16.5">
      <c r="A20" s="2" t="s">
        <v>7</v>
      </c>
      <c r="B20" s="2" t="s">
        <v>0</v>
      </c>
      <c r="C20" s="2" t="s">
        <v>22</v>
      </c>
      <c r="D20" s="22"/>
      <c r="E20" s="22"/>
      <c r="H20" s="11" t="s">
        <v>7</v>
      </c>
      <c r="I20" s="5" t="s">
        <v>12</v>
      </c>
      <c r="J20" s="5" t="s">
        <v>13</v>
      </c>
      <c r="K20" s="5" t="s">
        <v>3</v>
      </c>
      <c r="L20" s="5" t="s">
        <v>4</v>
      </c>
      <c r="M20" s="5" t="s">
        <v>14</v>
      </c>
      <c r="N20" s="5" t="s">
        <v>15</v>
      </c>
      <c r="O20" s="5" t="s">
        <v>5</v>
      </c>
      <c r="P20" s="5" t="s">
        <v>16</v>
      </c>
      <c r="Q20" s="11" t="s">
        <v>17</v>
      </c>
      <c r="R20" s="25"/>
      <c r="S20" s="5" t="s">
        <v>18</v>
      </c>
    </row>
    <row r="21" ht="16.5">
      <c r="A21" s="3">
        <v>64</v>
      </c>
      <c r="B21" s="16" t="s">
        <v>1</v>
      </c>
      <c r="C21" s="3">
        <f t="shared" ref="C21:C25" si="12">SUM(A21:A22)/2</f>
        <v>64.5</v>
      </c>
      <c r="D21" s="1"/>
      <c r="E21" s="1"/>
      <c r="H21" s="26" t="s">
        <v>23</v>
      </c>
      <c r="I21" s="17">
        <f>COUNTIFS($A$21:$A$34,$H21,$B$21:$B$34,I$1)</f>
        <v>1</v>
      </c>
      <c r="J21" s="17">
        <f>COUNTIFS($A$21:$A$34,$H21,$B$21:$B$34,J$1)</f>
        <v>0</v>
      </c>
      <c r="K21" s="27">
        <f t="shared" ref="K21:K44" si="13">$I21/SUM($I21:$J21)</f>
        <v>1</v>
      </c>
      <c r="L21" s="27">
        <f t="shared" ref="L21:L44" si="14">$J21/SUM($I21:$J21)</f>
        <v>0</v>
      </c>
      <c r="M21" s="12">
        <f t="shared" si="8"/>
        <v>0</v>
      </c>
      <c r="N21" s="12">
        <f t="shared" si="9"/>
        <v>0</v>
      </c>
      <c r="O21" s="12">
        <f t="shared" ref="O21:O44" si="15">SUM(M21:N21)</f>
        <v>0</v>
      </c>
      <c r="P21" s="28">
        <f>SUM(A3,I21:J21)/SUM($I$21:$J$22)</f>
        <v>7.1428571428571425e-002</v>
      </c>
      <c r="Q21" s="3">
        <f t="shared" ref="Q21:Q44" si="16">O21*P21</f>
        <v>0</v>
      </c>
      <c r="R21" s="14" t="s">
        <v>21</v>
      </c>
    </row>
    <row r="22" ht="16.5">
      <c r="A22" s="3">
        <v>65</v>
      </c>
      <c r="B22" s="9" t="s">
        <v>2</v>
      </c>
      <c r="C22" s="3">
        <f t="shared" si="12"/>
        <v>66.5</v>
      </c>
      <c r="D22" s="1"/>
      <c r="E22" s="1"/>
      <c r="H22" s="3" t="s">
        <v>24</v>
      </c>
      <c r="I22" s="17">
        <f>COUNTIFS($A$21:$A$34,$H22,$B$21:$B$34,I$1)</f>
        <v>8</v>
      </c>
      <c r="J22" s="17">
        <f>COUNTIFS($A$21:$A$34,$H22,$B$21:$B$34,J$1)</f>
        <v>5</v>
      </c>
      <c r="K22" s="27">
        <f t="shared" si="13"/>
        <v>0.61538461538461542</v>
      </c>
      <c r="L22" s="27">
        <f t="shared" si="14"/>
        <v>0.38461538461538464</v>
      </c>
      <c r="M22" s="12">
        <f t="shared" si="8"/>
        <v>0.43103982654836442</v>
      </c>
      <c r="N22" s="12">
        <f t="shared" si="9"/>
        <v>0.5301967781745115</v>
      </c>
      <c r="O22" s="12">
        <f t="shared" si="15"/>
        <v>0.96123660472287598</v>
      </c>
      <c r="P22" s="28">
        <f>SUM(A4,I22:J22)/SUM($I$21:$J$22)</f>
        <v>0.9285714285714286</v>
      </c>
      <c r="Q22" s="3">
        <f t="shared" si="16"/>
        <v>0.89257684724267061</v>
      </c>
      <c r="R22" s="21">
        <f>SUM(Q21:Q22)</f>
        <v>0.89257684724267061</v>
      </c>
      <c r="S22" s="3">
        <f>$M$2-R22</f>
        <v>4.7709111427960527e-002</v>
      </c>
    </row>
    <row r="23" ht="16.5">
      <c r="A23" s="3">
        <v>68</v>
      </c>
      <c r="B23" s="16" t="s">
        <v>1</v>
      </c>
      <c r="C23" s="3"/>
      <c r="D23" s="1"/>
      <c r="E23" s="1"/>
      <c r="H23" s="26" t="s">
        <v>25</v>
      </c>
      <c r="I23" s="17">
        <f>COUNTIFS($A$21:$A$34,$H23,$B$21:$B$34,I$1)</f>
        <v>1</v>
      </c>
      <c r="J23" s="17">
        <f>COUNTIFS($A$21:$A$34,$H23,$B$21:$B$34,J$1)</f>
        <v>1</v>
      </c>
      <c r="K23" s="27">
        <f t="shared" si="13"/>
        <v>0.5</v>
      </c>
      <c r="L23" s="27">
        <f t="shared" si="14"/>
        <v>0.5</v>
      </c>
      <c r="M23" s="12">
        <f t="shared" si="8"/>
        <v>0.5</v>
      </c>
      <c r="N23" s="12">
        <f t="shared" si="9"/>
        <v>0.5</v>
      </c>
      <c r="O23" s="12">
        <f t="shared" si="15"/>
        <v>1</v>
      </c>
      <c r="P23" s="28">
        <f>SUM(A5,I23:J23)/SUM($I$21:$J$22)</f>
        <v>0.14285714285714285</v>
      </c>
      <c r="Q23" s="3">
        <f t="shared" si="16"/>
        <v>0.14285714285714285</v>
      </c>
      <c r="R23" s="14" t="s">
        <v>21</v>
      </c>
    </row>
    <row r="24" ht="16.5">
      <c r="A24" s="3">
        <v>69</v>
      </c>
      <c r="B24" s="16" t="s">
        <v>1</v>
      </c>
      <c r="C24" s="3"/>
      <c r="D24" s="1"/>
      <c r="E24" s="1"/>
      <c r="H24" s="26" t="s">
        <v>26</v>
      </c>
      <c r="I24" s="17">
        <f>COUNTIFS($A$21:$A$34,$H24,$B$21:$B$34,I$1)</f>
        <v>8</v>
      </c>
      <c r="J24" s="17">
        <f>COUNTIFS($A$21:$A$34,$H24,$B$21:$B$34,J$1)</f>
        <v>4</v>
      </c>
      <c r="K24" s="27">
        <f t="shared" si="13"/>
        <v>0.66666666666666663</v>
      </c>
      <c r="L24" s="27">
        <f t="shared" si="14"/>
        <v>0.33333333333333331</v>
      </c>
      <c r="M24" s="12">
        <f t="shared" si="8"/>
        <v>0.38997500048077083</v>
      </c>
      <c r="N24" s="12">
        <f t="shared" si="9"/>
        <v>0.52832083357371873</v>
      </c>
      <c r="O24" s="12">
        <f t="shared" si="15"/>
        <v>0.91829583405448956</v>
      </c>
      <c r="P24" s="28">
        <f>SUM(A6,I24:J24)/SUM($I$21:$J$22)</f>
        <v>0.8571428571428571</v>
      </c>
      <c r="Q24" s="3">
        <f t="shared" si="16"/>
        <v>0.7871107149038481</v>
      </c>
      <c r="R24" s="29">
        <f>SUM(Q23:Q24)</f>
        <v>0.92996785776099089</v>
      </c>
      <c r="S24" s="3">
        <f>$M$2-R24</f>
        <v>1.0318100909640249e-002</v>
      </c>
    </row>
    <row r="25" ht="16.5">
      <c r="A25" s="3">
        <v>70</v>
      </c>
      <c r="B25" s="16" t="s">
        <v>1</v>
      </c>
      <c r="C25" s="3">
        <f t="shared" si="12"/>
        <v>70.5</v>
      </c>
      <c r="D25" s="1"/>
      <c r="E25" s="1"/>
      <c r="H25" s="30" t="s">
        <v>27</v>
      </c>
      <c r="I25" s="17">
        <f>COUNTIFS($A$21:$A$34,$H25,$B$21:$B$34,I$1)</f>
        <v>4</v>
      </c>
      <c r="J25" s="17">
        <f>COUNTIFS($A$21:$A$34,$H25,$B$21:$B$34,J$1)</f>
        <v>1</v>
      </c>
      <c r="K25" s="27">
        <f t="shared" si="13"/>
        <v>0.80000000000000004</v>
      </c>
      <c r="L25" s="27">
        <f t="shared" si="14"/>
        <v>0.20000000000000001</v>
      </c>
      <c r="M25" s="12">
        <f t="shared" si="8"/>
        <v>0.25754247590988982</v>
      </c>
      <c r="N25" s="12">
        <f t="shared" si="9"/>
        <v>0.46438561897747244</v>
      </c>
      <c r="O25" s="12">
        <f t="shared" si="15"/>
        <v>0.72192809488736231</v>
      </c>
      <c r="P25" s="28">
        <f>SUM(A7,I25:J25)/SUM($I$21:$J$22)</f>
        <v>0.35714285714285715</v>
      </c>
      <c r="Q25" s="3">
        <f t="shared" si="16"/>
        <v>0.25783146245977229</v>
      </c>
      <c r="R25" s="14" t="s">
        <v>21</v>
      </c>
    </row>
    <row r="26" ht="16.5">
      <c r="A26" s="3">
        <v>71</v>
      </c>
      <c r="B26" s="9" t="s">
        <v>2</v>
      </c>
      <c r="C26" s="3"/>
      <c r="D26" s="1"/>
      <c r="E26" s="1"/>
      <c r="H26" s="30" t="s">
        <v>28</v>
      </c>
      <c r="I26" s="17">
        <f>COUNTIFS($A$21:$A$34,$H26,$B$21:$B$34,I$1)</f>
        <v>5</v>
      </c>
      <c r="J26" s="17">
        <f>COUNTIFS($A$21:$A$34,$H26,$B$21:$B$34,J$1)</f>
        <v>4</v>
      </c>
      <c r="K26" s="27">
        <f t="shared" si="13"/>
        <v>0.55555555555555558</v>
      </c>
      <c r="L26" s="27">
        <f t="shared" si="14"/>
        <v>0.44444444444444442</v>
      </c>
      <c r="M26" s="12">
        <f t="shared" si="8"/>
        <v>0.4711093925305278</v>
      </c>
      <c r="N26" s="12">
        <f t="shared" si="9"/>
        <v>0.51996666730769436</v>
      </c>
      <c r="O26" s="12">
        <f t="shared" si="15"/>
        <v>0.99107605983822222</v>
      </c>
      <c r="P26" s="28">
        <f>SUM(A8,I26:J26)/SUM($I$21:$J$22)</f>
        <v>0.6428571428571429</v>
      </c>
      <c r="Q26" s="3">
        <f t="shared" si="16"/>
        <v>0.63712032418171438</v>
      </c>
      <c r="R26" s="29">
        <f>SUM(Q25:Q26)</f>
        <v>0.89495178664148667</v>
      </c>
      <c r="S26" s="3">
        <f>$M$2-R26</f>
        <v>4.5334172029144471e-002</v>
      </c>
    </row>
    <row r="27" ht="16.5">
      <c r="A27" s="3">
        <v>72</v>
      </c>
      <c r="B27" s="9" t="s">
        <v>2</v>
      </c>
      <c r="C27" s="3"/>
      <c r="D27" s="1"/>
      <c r="E27" s="1"/>
      <c r="H27" s="26" t="s">
        <v>29</v>
      </c>
      <c r="I27" s="17">
        <f>COUNTIFS($A$21:$A$34,$H27,$B$21:$B$34,I$1)</f>
        <v>7</v>
      </c>
      <c r="J27" s="17">
        <f>COUNTIFS($A$21:$A$34,$H27,$B$21:$B$34,J$1)</f>
        <v>3</v>
      </c>
      <c r="K27" s="27">
        <f t="shared" si="13"/>
        <v>0.69999999999999996</v>
      </c>
      <c r="L27" s="27">
        <f t="shared" si="14"/>
        <v>0.29999999999999999</v>
      </c>
      <c r="M27" s="12">
        <f t="shared" si="8"/>
        <v>0.36020122098083079</v>
      </c>
      <c r="N27" s="12">
        <f t="shared" si="9"/>
        <v>0.52108967824986185</v>
      </c>
      <c r="O27" s="12">
        <f t="shared" si="15"/>
        <v>0.8812908992306927</v>
      </c>
      <c r="P27" s="28">
        <f>SUM(A11,I27:J27)/SUM($I$21:$J$22)</f>
        <v>0.7142857142857143</v>
      </c>
      <c r="Q27" s="3">
        <f t="shared" si="16"/>
        <v>0.62949349945049482</v>
      </c>
      <c r="R27" s="14" t="s">
        <v>21</v>
      </c>
    </row>
    <row r="28" ht="16.5">
      <c r="A28" s="3">
        <v>72</v>
      </c>
      <c r="B28" s="16" t="s">
        <v>1</v>
      </c>
      <c r="C28" s="3"/>
      <c r="D28" s="1"/>
      <c r="E28" s="1"/>
      <c r="H28" s="26" t="s">
        <v>30</v>
      </c>
      <c r="I28" s="17">
        <f>COUNTIFS($A$21:$A$34,$H28,$B$21:$B$34,I$1)</f>
        <v>2</v>
      </c>
      <c r="J28" s="17">
        <f>COUNTIFS($A$21:$A$34,$H28,$B$21:$B$34,J$1)</f>
        <v>2</v>
      </c>
      <c r="K28" s="27">
        <f t="shared" si="13"/>
        <v>0.5</v>
      </c>
      <c r="L28" s="27">
        <f t="shared" si="14"/>
        <v>0.5</v>
      </c>
      <c r="M28" s="12">
        <f t="shared" si="8"/>
        <v>0.5</v>
      </c>
      <c r="N28" s="12">
        <f t="shared" si="9"/>
        <v>0.5</v>
      </c>
      <c r="O28" s="12">
        <f t="shared" si="15"/>
        <v>1</v>
      </c>
      <c r="P28" s="28">
        <f>SUM(A12,I28:J28)/SUM($I$21:$J$22)</f>
        <v>0.2857142857142857</v>
      </c>
      <c r="Q28" s="3">
        <f t="shared" si="16"/>
        <v>0.2857142857142857</v>
      </c>
      <c r="R28" s="29">
        <f>SUM(Q27:Q28)</f>
        <v>0.91520778516478052</v>
      </c>
      <c r="S28" s="3">
        <f>$M$2-R28</f>
        <v>2.5078173505850621e-002</v>
      </c>
    </row>
    <row r="29" ht="16.5">
      <c r="A29" s="3">
        <v>75</v>
      </c>
      <c r="B29" s="16" t="s">
        <v>1</v>
      </c>
      <c r="C29" s="3"/>
      <c r="D29" s="1"/>
      <c r="E29" s="1"/>
      <c r="H29" s="26" t="s">
        <v>31</v>
      </c>
      <c r="I29" s="17">
        <f>COUNTIFS($A$21:$A$34,$H29,$B$21:$B$34,I$1)</f>
        <v>7</v>
      </c>
      <c r="J29" s="17">
        <f>COUNTIFS($A$21:$A$34,$H29,$B$21:$B$34,J$1)</f>
        <v>4</v>
      </c>
      <c r="K29" s="27">
        <f t="shared" si="13"/>
        <v>0.63636363636363635</v>
      </c>
      <c r="L29" s="27">
        <f t="shared" si="14"/>
        <v>0.36363636363636365</v>
      </c>
      <c r="M29" s="12">
        <f t="shared" si="8"/>
        <v>0.41495789782344117</v>
      </c>
      <c r="N29" s="12">
        <f t="shared" si="9"/>
        <v>0.53070240677719904</v>
      </c>
      <c r="O29" s="12">
        <f t="shared" si="15"/>
        <v>0.94566030460064021</v>
      </c>
      <c r="P29" s="28">
        <f>SUM(A13,I29:J29)/SUM($I$21:$J$22)</f>
        <v>0.7857142857142857</v>
      </c>
      <c r="Q29" s="3">
        <f t="shared" si="16"/>
        <v>0.74301881075764586</v>
      </c>
      <c r="R29" s="14" t="s">
        <v>21</v>
      </c>
    </row>
    <row r="30" ht="16.5">
      <c r="A30" s="3">
        <v>75</v>
      </c>
      <c r="B30" s="16" t="s">
        <v>1</v>
      </c>
      <c r="C30" s="3">
        <f>SUM(A3,A30:A31)/2</f>
        <v>77.5</v>
      </c>
      <c r="D30" s="1"/>
      <c r="E30" s="1"/>
      <c r="H30" s="26" t="s">
        <v>32</v>
      </c>
      <c r="I30" s="17">
        <f>COUNTIFS($A$21:$A$34,$H30,$B$21:$B$34,I$1)</f>
        <v>2</v>
      </c>
      <c r="J30" s="17">
        <f>COUNTIFS($A$21:$A$34,$H30,$B$21:$B$34,J$1)</f>
        <v>1</v>
      </c>
      <c r="K30" s="27">
        <f t="shared" si="13"/>
        <v>0.66666666666666663</v>
      </c>
      <c r="L30" s="27">
        <f t="shared" si="14"/>
        <v>0.33333333333333331</v>
      </c>
      <c r="M30" s="12">
        <f t="shared" si="8"/>
        <v>0.38997500048077083</v>
      </c>
      <c r="N30" s="12">
        <f t="shared" si="9"/>
        <v>0.52832083357371873</v>
      </c>
      <c r="O30" s="12">
        <f t="shared" si="15"/>
        <v>0.91829583405448956</v>
      </c>
      <c r="P30" s="28">
        <f>SUM(A14,I30:J30)/SUM($I$21:$J$22)</f>
        <v>0.21428571428571427</v>
      </c>
      <c r="Q30" s="3">
        <f t="shared" si="16"/>
        <v>0.19677767872596202</v>
      </c>
      <c r="R30" s="29">
        <f>SUM(Q29:Q30)</f>
        <v>0.93979648948360794</v>
      </c>
      <c r="S30" s="3">
        <f>$M$2-R30</f>
        <v>4.8946918702319486e-004</v>
      </c>
    </row>
    <row r="31" ht="16.5">
      <c r="A31" s="3">
        <v>80</v>
      </c>
      <c r="B31" s="9" t="s">
        <v>2</v>
      </c>
      <c r="C31" s="3">
        <f>SUM(A3,A31:A32)/2</f>
        <v>80.5</v>
      </c>
      <c r="D31" s="1"/>
      <c r="E31" s="1"/>
      <c r="H31" s="26" t="s">
        <v>33</v>
      </c>
      <c r="I31" s="17">
        <f>COUNTIFS($A$21:$A$34,$H31,$B$21:$B$34,I$1)</f>
        <v>9</v>
      </c>
      <c r="J31" s="17">
        <f>COUNTIFS($A$21:$A$34,$H31,$B$21:$B$34,J$1)</f>
        <v>4</v>
      </c>
      <c r="K31" s="27">
        <f t="shared" si="13"/>
        <v>0.69230769230769229</v>
      </c>
      <c r="L31" s="27">
        <f t="shared" si="14"/>
        <v>0.30769230769230771</v>
      </c>
      <c r="M31" s="12">
        <f t="shared" si="8"/>
        <v>0.36727941925300145</v>
      </c>
      <c r="N31" s="12">
        <f t="shared" si="9"/>
        <v>0.52321222096648989</v>
      </c>
      <c r="O31" s="12">
        <f t="shared" si="15"/>
        <v>0.89049164021949134</v>
      </c>
      <c r="P31" s="28">
        <f>SUM(A15,I31:J31)/SUM($I$21:$J$22)</f>
        <v>0.9285714285714286</v>
      </c>
      <c r="Q31" s="3">
        <f t="shared" si="16"/>
        <v>0.82688509448952774</v>
      </c>
      <c r="R31" s="14" t="s">
        <v>21</v>
      </c>
    </row>
    <row r="32" ht="16.5">
      <c r="A32" s="3">
        <v>81</v>
      </c>
      <c r="B32" s="16" t="s">
        <v>1</v>
      </c>
      <c r="C32" s="3"/>
      <c r="D32" s="1"/>
      <c r="E32" s="1"/>
      <c r="H32" s="26" t="s">
        <v>34</v>
      </c>
      <c r="I32" s="17">
        <f>COUNTIFS($A$21:$A$34,$H32,$B$21:$B$34,I$1)</f>
        <v>0</v>
      </c>
      <c r="J32" s="17">
        <f>COUNTIFS($A$21:$A$34,$H32,$B$21:$B$34,J$1)</f>
        <v>1</v>
      </c>
      <c r="K32" s="27">
        <f t="shared" si="13"/>
        <v>0</v>
      </c>
      <c r="L32" s="27">
        <f t="shared" si="14"/>
        <v>1</v>
      </c>
      <c r="M32" s="12">
        <f t="shared" si="8"/>
        <v>0</v>
      </c>
      <c r="N32" s="12">
        <f t="shared" si="9"/>
        <v>0</v>
      </c>
      <c r="O32" s="12">
        <f t="shared" si="15"/>
        <v>0</v>
      </c>
      <c r="P32" s="28">
        <f>SUM(A16,I32:J32)/SUM($I$21:$J$22)</f>
        <v>7.1428571428571425e-002</v>
      </c>
      <c r="Q32" s="3">
        <f t="shared" si="16"/>
        <v>0</v>
      </c>
      <c r="R32" s="29">
        <f>SUM(Q31:Q32)</f>
        <v>0.82688509448952774</v>
      </c>
    </row>
    <row r="33" ht="16.5">
      <c r="A33" s="3">
        <v>83</v>
      </c>
      <c r="B33" s="16" t="s">
        <v>1</v>
      </c>
      <c r="C33" s="3">
        <f>SUM(A33:A34)/2</f>
        <v>84</v>
      </c>
      <c r="D33" s="1"/>
      <c r="E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6.5">
      <c r="A34" s="3">
        <v>85</v>
      </c>
      <c r="B34" s="9" t="s">
        <v>2</v>
      </c>
      <c r="C34" s="3"/>
      <c r="D34" s="1"/>
      <c r="E34" s="1"/>
    </row>
    <row r="37" ht="14.25">
      <c r="C37" s="1"/>
      <c r="I37" s="1"/>
      <c r="J37" s="1"/>
      <c r="P37" s="1"/>
    </row>
    <row r="38" ht="16.5">
      <c r="A38" s="2" t="s">
        <v>8</v>
      </c>
      <c r="B38" s="2" t="s">
        <v>0</v>
      </c>
      <c r="C38" s="2" t="s">
        <v>22</v>
      </c>
      <c r="H38" s="31" t="s">
        <v>8</v>
      </c>
      <c r="I38" s="5" t="s">
        <v>12</v>
      </c>
      <c r="J38" s="5" t="s">
        <v>13</v>
      </c>
      <c r="K38" s="5" t="s">
        <v>3</v>
      </c>
      <c r="L38" s="5" t="s">
        <v>4</v>
      </c>
      <c r="M38" s="5" t="s">
        <v>14</v>
      </c>
      <c r="N38" s="5" t="s">
        <v>15</v>
      </c>
      <c r="O38" s="5" t="s">
        <v>5</v>
      </c>
      <c r="P38" s="5" t="s">
        <v>16</v>
      </c>
      <c r="Q38" s="11" t="s">
        <v>17</v>
      </c>
      <c r="R38" s="32"/>
      <c r="S38" s="5" t="s">
        <v>18</v>
      </c>
    </row>
    <row r="39" ht="16.5">
      <c r="A39" s="3">
        <v>65</v>
      </c>
      <c r="B39" s="16" t="s">
        <v>1</v>
      </c>
      <c r="C39" s="3">
        <f>SUM(A39:A40)/2</f>
        <v>67.5</v>
      </c>
      <c r="H39" s="3" t="s">
        <v>35</v>
      </c>
      <c r="I39" s="17">
        <f>COUNTIFS($A$39:$A$52,$H39,$B$39:$B$52,I$1)</f>
        <v>1</v>
      </c>
      <c r="J39" s="17">
        <f>COUNTIFS($A$39:$A$52,$H39,$B$39:$B$52,J$1)</f>
        <v>0</v>
      </c>
      <c r="K39" s="27">
        <f t="shared" si="13"/>
        <v>1</v>
      </c>
      <c r="L39" s="27">
        <f t="shared" si="14"/>
        <v>0</v>
      </c>
      <c r="M39" s="12">
        <f t="shared" si="8"/>
        <v>0</v>
      </c>
      <c r="N39" s="12">
        <f t="shared" si="9"/>
        <v>0</v>
      </c>
      <c r="O39" s="12">
        <f t="shared" si="15"/>
        <v>0</v>
      </c>
      <c r="P39" s="28">
        <f>SUM(I39:J39)/SUM($I$39:$J$40)</f>
        <v>7.1428571428571425e-002</v>
      </c>
      <c r="Q39" s="3">
        <f t="shared" si="16"/>
        <v>0</v>
      </c>
      <c r="R39" s="14" t="s">
        <v>21</v>
      </c>
      <c r="S39" s="33"/>
    </row>
    <row r="40" ht="16.5">
      <c r="A40" s="3">
        <v>70</v>
      </c>
      <c r="B40" s="9" t="s">
        <v>2</v>
      </c>
      <c r="C40" s="3"/>
      <c r="H40" s="3" t="s">
        <v>36</v>
      </c>
      <c r="I40" s="17">
        <f>COUNTIFS($A$39:$A$52,$H40,$B$39:$B$52,I$1)</f>
        <v>8</v>
      </c>
      <c r="J40" s="17">
        <f>COUNTIFS($A$39:$A$52,$H40,$B$39:$B$52,J$1)</f>
        <v>5</v>
      </c>
      <c r="K40" s="27">
        <f t="shared" si="13"/>
        <v>0.61538461538461542</v>
      </c>
      <c r="L40" s="27">
        <f t="shared" si="14"/>
        <v>0.38461538461538464</v>
      </c>
      <c r="M40" s="12">
        <f t="shared" si="8"/>
        <v>0.43103982654836442</v>
      </c>
      <c r="N40" s="12">
        <f t="shared" si="9"/>
        <v>0.5301967781745115</v>
      </c>
      <c r="O40" s="12">
        <f t="shared" si="15"/>
        <v>0.96123660472287598</v>
      </c>
      <c r="P40" s="28">
        <f>SUM(I40:J40)/SUM($I$21:$J$22)</f>
        <v>0.9285714285714286</v>
      </c>
      <c r="Q40" s="3">
        <f t="shared" si="16"/>
        <v>0.89257684724267061</v>
      </c>
      <c r="R40" s="34">
        <f>SUM(Q39:Q40)</f>
        <v>0.89257684724267061</v>
      </c>
      <c r="S40" s="3">
        <f>$M$2-R40</f>
        <v>4.7709111427960527e-002</v>
      </c>
    </row>
    <row r="41" ht="16.5">
      <c r="A41" s="3">
        <v>70</v>
      </c>
      <c r="B41" s="16" t="s">
        <v>1</v>
      </c>
      <c r="C41" s="3"/>
      <c r="H41" s="3" t="s">
        <v>37</v>
      </c>
      <c r="I41" s="17">
        <f>COUNTIFS($A$39:$A$52,$H41,$B$39:$B$52,I$1)</f>
        <v>8</v>
      </c>
      <c r="J41" s="17">
        <f>COUNTIFS($A$39:$A$52,$H41,$B$39:$B$52,J$1)</f>
        <v>4</v>
      </c>
      <c r="K41" s="27">
        <f t="shared" si="13"/>
        <v>0.66666666666666663</v>
      </c>
      <c r="L41" s="27">
        <f t="shared" si="14"/>
        <v>0.33333333333333331</v>
      </c>
      <c r="M41" s="12">
        <f t="shared" si="8"/>
        <v>0.38997500048077083</v>
      </c>
      <c r="N41" s="12">
        <f t="shared" si="9"/>
        <v>0.52832083357371873</v>
      </c>
      <c r="O41" s="12">
        <f t="shared" si="15"/>
        <v>0.91829583405448956</v>
      </c>
      <c r="P41" s="28">
        <f>SUM(I41:J41)/SUM($I$39:$J$40)</f>
        <v>0.8571428571428571</v>
      </c>
      <c r="Q41" s="3">
        <f t="shared" si="16"/>
        <v>0.7871107149038481</v>
      </c>
      <c r="R41" s="14" t="s">
        <v>21</v>
      </c>
      <c r="S41" s="33"/>
    </row>
    <row r="42" ht="16.5">
      <c r="A42" s="3">
        <v>70</v>
      </c>
      <c r="B42" s="16" t="s">
        <v>1</v>
      </c>
      <c r="C42" s="3"/>
      <c r="H42" s="3" t="s">
        <v>38</v>
      </c>
      <c r="I42" s="17">
        <f>COUNTIFS($A$39:$A$52,$H42,$B$39:$B$52,I$1)</f>
        <v>1</v>
      </c>
      <c r="J42" s="17">
        <f>COUNTIFS($A$39:$A$52,$H42,$B$39:$B$52,J$1)</f>
        <v>1</v>
      </c>
      <c r="K42" s="27">
        <f t="shared" si="13"/>
        <v>0.5</v>
      </c>
      <c r="L42" s="27">
        <f t="shared" si="14"/>
        <v>0.5</v>
      </c>
      <c r="M42" s="12">
        <f t="shared" si="8"/>
        <v>0.5</v>
      </c>
      <c r="N42" s="12">
        <f t="shared" si="9"/>
        <v>0.5</v>
      </c>
      <c r="O42" s="12">
        <f t="shared" si="15"/>
        <v>1</v>
      </c>
      <c r="P42" s="28">
        <f>SUM(I42:J42)/SUM($I$21:$J$22)</f>
        <v>0.14285714285714285</v>
      </c>
      <c r="Q42" s="3">
        <f t="shared" si="16"/>
        <v>0.14285714285714285</v>
      </c>
      <c r="R42" s="35">
        <f>SUM(Q41:Q42)</f>
        <v>0.92996785776099089</v>
      </c>
      <c r="S42" s="3">
        <f>$M$2-R42</f>
        <v>1.0318100909640249e-002</v>
      </c>
    </row>
    <row r="43" ht="16.5">
      <c r="A43" s="3">
        <v>75</v>
      </c>
      <c r="B43" s="16" t="s">
        <v>1</v>
      </c>
      <c r="C43" s="3"/>
      <c r="H43" s="3" t="s">
        <v>39</v>
      </c>
      <c r="I43" s="17">
        <f>COUNTIFS($A$39:$A$52,$H43,$B$39:$B$52,I$1)</f>
        <v>8</v>
      </c>
      <c r="J43" s="17">
        <f>COUNTIFS($A$39:$A$52,$H43,$B$39:$B$52,J$1)</f>
        <v>5</v>
      </c>
      <c r="K43" s="27">
        <f t="shared" si="13"/>
        <v>0.61538461538461542</v>
      </c>
      <c r="L43" s="27">
        <f t="shared" si="14"/>
        <v>0.38461538461538464</v>
      </c>
      <c r="M43" s="12">
        <f t="shared" si="8"/>
        <v>0.43103982654836442</v>
      </c>
      <c r="N43" s="12">
        <f t="shared" si="9"/>
        <v>0.5301967781745115</v>
      </c>
      <c r="O43" s="12">
        <f t="shared" si="15"/>
        <v>0.96123660472287598</v>
      </c>
      <c r="P43" s="28">
        <f>SUM(I43:J43)/SUM($I$39:$J$40)</f>
        <v>0.9285714285714286</v>
      </c>
      <c r="Q43" s="3">
        <f t="shared" si="16"/>
        <v>0.89257684724267061</v>
      </c>
      <c r="R43" s="14" t="s">
        <v>21</v>
      </c>
      <c r="S43" s="33"/>
    </row>
    <row r="44" ht="16.5">
      <c r="A44" s="3">
        <v>78</v>
      </c>
      <c r="B44" s="16" t="s">
        <v>1</v>
      </c>
      <c r="C44" s="3"/>
      <c r="H44" s="3" t="s">
        <v>40</v>
      </c>
      <c r="I44" s="17">
        <f>COUNTIFS($A$39:$A$52,$H44,$B$39:$B$52,I$1)</f>
        <v>1</v>
      </c>
      <c r="J44" s="17">
        <f>COUNTIFS($A$39:$A$52,$H44,$B$39:$B$52,J$1)</f>
        <v>0</v>
      </c>
      <c r="K44" s="27">
        <f t="shared" si="13"/>
        <v>1</v>
      </c>
      <c r="L44" s="27">
        <f t="shared" si="14"/>
        <v>0</v>
      </c>
      <c r="M44" s="12">
        <f t="shared" si="8"/>
        <v>0</v>
      </c>
      <c r="N44" s="12">
        <f t="shared" si="9"/>
        <v>0</v>
      </c>
      <c r="O44" s="12">
        <f t="shared" si="15"/>
        <v>0</v>
      </c>
      <c r="P44" s="28">
        <f>SUM(I44:J44)/SUM($I$21:$J$22)</f>
        <v>7.1428571428571425e-002</v>
      </c>
      <c r="Q44" s="3">
        <f t="shared" si="16"/>
        <v>0</v>
      </c>
      <c r="R44" s="35">
        <f>SUM(Q43:Q44)</f>
        <v>0.89257684724267061</v>
      </c>
      <c r="S44" s="3">
        <f>$M$2-R44</f>
        <v>4.7709111427960527e-002</v>
      </c>
    </row>
    <row r="45" ht="16.5">
      <c r="A45" s="3">
        <v>80</v>
      </c>
      <c r="B45" s="16" t="s">
        <v>1</v>
      </c>
      <c r="C45" s="3"/>
      <c r="I45" s="18"/>
      <c r="J45" s="18"/>
      <c r="K45" s="36"/>
      <c r="L45" s="36"/>
      <c r="M45" s="19"/>
      <c r="N45" s="19"/>
      <c r="O45" s="19"/>
      <c r="P45" s="37"/>
      <c r="Q45" s="1"/>
      <c r="R45" s="24"/>
    </row>
    <row r="46" ht="16.5">
      <c r="A46" s="3">
        <v>80</v>
      </c>
      <c r="B46" s="16" t="s">
        <v>1</v>
      </c>
      <c r="C46" s="3"/>
      <c r="G46" s="1"/>
      <c r="N46" s="19"/>
      <c r="O46" s="19"/>
      <c r="P46" s="37"/>
      <c r="Q46" s="1"/>
      <c r="R46" s="18"/>
    </row>
    <row r="47" ht="16.5">
      <c r="A47" s="3">
        <v>80</v>
      </c>
      <c r="B47" s="9" t="s">
        <v>2</v>
      </c>
      <c r="C47" s="3"/>
      <c r="E47" s="38" t="s">
        <v>41</v>
      </c>
      <c r="F47" s="38"/>
      <c r="G47" s="38"/>
      <c r="H47" s="38"/>
      <c r="I47" s="38"/>
      <c r="J47" s="38"/>
      <c r="K47" s="38"/>
      <c r="L47" s="36"/>
      <c r="M47" s="19"/>
      <c r="N47" s="19"/>
      <c r="O47" s="19"/>
      <c r="P47" s="37"/>
      <c r="Q47" s="1"/>
      <c r="R47" s="24"/>
    </row>
    <row r="48" ht="16.5">
      <c r="A48" s="3">
        <v>85</v>
      </c>
      <c r="B48" s="9" t="s">
        <v>2</v>
      </c>
      <c r="C48" s="3"/>
      <c r="E48" s="38"/>
      <c r="F48" s="38"/>
      <c r="G48" s="38"/>
      <c r="H48" s="38"/>
      <c r="I48" s="38"/>
      <c r="J48" s="38"/>
      <c r="K48" s="38"/>
      <c r="L48" s="36"/>
      <c r="M48" s="19"/>
      <c r="N48" s="19"/>
      <c r="O48" s="19"/>
      <c r="P48" s="37"/>
      <c r="Q48" s="1"/>
      <c r="R48" s="18"/>
    </row>
    <row r="49" ht="16.5">
      <c r="A49" s="3">
        <v>90</v>
      </c>
      <c r="B49" s="9" t="s">
        <v>2</v>
      </c>
      <c r="C49" s="3"/>
      <c r="I49" s="18"/>
      <c r="J49" s="18"/>
      <c r="K49" s="36"/>
      <c r="L49" s="36"/>
      <c r="M49" s="19"/>
      <c r="N49" s="19"/>
      <c r="O49" s="19"/>
      <c r="P49" s="37"/>
      <c r="Q49" s="1"/>
      <c r="R49" s="24"/>
    </row>
    <row r="50" ht="16.5">
      <c r="A50" s="3">
        <v>90</v>
      </c>
      <c r="B50" s="16" t="s">
        <v>1</v>
      </c>
      <c r="C50" s="3">
        <f t="shared" ref="C50:C51" si="17">SUM(A50:A51)/2</f>
        <v>92.5</v>
      </c>
      <c r="I50" s="18"/>
      <c r="J50" s="18"/>
      <c r="K50" s="36"/>
      <c r="L50" s="36"/>
      <c r="M50" s="19"/>
      <c r="N50" s="19"/>
      <c r="O50" s="19"/>
      <c r="P50" s="37"/>
      <c r="Q50" s="1"/>
      <c r="R50" s="18"/>
    </row>
    <row r="51" ht="16.5">
      <c r="A51" s="3">
        <v>95</v>
      </c>
      <c r="B51" s="9" t="s">
        <v>2</v>
      </c>
      <c r="C51" s="3">
        <f t="shared" si="17"/>
        <v>95.5</v>
      </c>
      <c r="I51" s="18"/>
      <c r="J51" s="18"/>
      <c r="K51" s="36"/>
      <c r="L51" s="36"/>
      <c r="M51" s="19"/>
      <c r="N51" s="19"/>
      <c r="O51" s="19"/>
      <c r="P51" s="37"/>
      <c r="Q51" s="1"/>
      <c r="R51" s="24"/>
    </row>
    <row r="52" ht="16.5">
      <c r="A52" s="3">
        <v>96</v>
      </c>
      <c r="B52" s="16" t="s">
        <v>1</v>
      </c>
      <c r="C52" s="3"/>
      <c r="I52" s="18"/>
      <c r="J52" s="18"/>
      <c r="K52" s="36"/>
      <c r="L52" s="36"/>
      <c r="M52" s="19"/>
      <c r="N52" s="19"/>
      <c r="O52" s="19"/>
      <c r="P52" s="37"/>
      <c r="Q52" s="1"/>
      <c r="R52" s="18"/>
    </row>
    <row r="56" ht="16.5">
      <c r="A56" s="2" t="s">
        <v>11</v>
      </c>
      <c r="B56" s="2" t="s">
        <v>7</v>
      </c>
      <c r="C56" s="2" t="s">
        <v>8</v>
      </c>
      <c r="D56" s="2" t="s">
        <v>9</v>
      </c>
      <c r="E56" s="2" t="s">
        <v>0</v>
      </c>
    </row>
    <row r="57" ht="16.5">
      <c r="A57" s="3" t="s">
        <v>6</v>
      </c>
      <c r="B57" s="3">
        <v>85</v>
      </c>
      <c r="C57" s="3">
        <v>85</v>
      </c>
      <c r="D57" s="3" t="b">
        <v>0</v>
      </c>
      <c r="E57" s="9" t="s">
        <v>2</v>
      </c>
      <c r="G57" s="2" t="s">
        <v>7</v>
      </c>
      <c r="H57" s="2" t="s">
        <v>8</v>
      </c>
      <c r="I57" s="2" t="s">
        <v>9</v>
      </c>
      <c r="J57" s="2" t="s">
        <v>0</v>
      </c>
      <c r="L57" s="2" t="s">
        <v>7</v>
      </c>
      <c r="M57" s="2" t="s">
        <v>8</v>
      </c>
      <c r="N57" s="2" t="s">
        <v>9</v>
      </c>
      <c r="O57" s="2" t="s">
        <v>0</v>
      </c>
      <c r="Q57" s="22"/>
      <c r="R57" s="22"/>
      <c r="S57" s="22"/>
      <c r="T57" s="22"/>
    </row>
    <row r="58" ht="16.5">
      <c r="A58" s="3" t="s">
        <v>6</v>
      </c>
      <c r="B58" s="3">
        <v>80</v>
      </c>
      <c r="C58" s="3">
        <v>90</v>
      </c>
      <c r="D58" s="3" t="b">
        <v>1</v>
      </c>
      <c r="E58" s="9" t="s">
        <v>2</v>
      </c>
      <c r="G58" s="3">
        <v>85</v>
      </c>
      <c r="H58" s="3">
        <v>85</v>
      </c>
      <c r="I58" s="3" t="b">
        <v>0</v>
      </c>
      <c r="J58" s="9" t="s">
        <v>2</v>
      </c>
      <c r="L58" s="3">
        <v>70</v>
      </c>
      <c r="M58" s="3">
        <v>96</v>
      </c>
      <c r="N58" s="3" t="b">
        <v>0</v>
      </c>
      <c r="O58" s="3" t="s">
        <v>1</v>
      </c>
      <c r="P58" s="1"/>
      <c r="Q58" s="1"/>
      <c r="R58" s="1"/>
      <c r="S58" s="1"/>
      <c r="T58" s="1"/>
    </row>
    <row r="59" ht="16.5">
      <c r="A59" s="3" t="s">
        <v>6</v>
      </c>
      <c r="B59" s="3">
        <v>72</v>
      </c>
      <c r="C59" s="3">
        <v>95</v>
      </c>
      <c r="D59" s="3" t="b">
        <v>0</v>
      </c>
      <c r="E59" s="9" t="s">
        <v>2</v>
      </c>
      <c r="G59" s="3">
        <v>80</v>
      </c>
      <c r="H59" s="3">
        <v>90</v>
      </c>
      <c r="I59" s="3" t="b">
        <v>1</v>
      </c>
      <c r="J59" s="9" t="s">
        <v>2</v>
      </c>
      <c r="L59" s="3">
        <v>68</v>
      </c>
      <c r="M59" s="3">
        <v>80</v>
      </c>
      <c r="N59" s="3" t="b">
        <v>0</v>
      </c>
      <c r="O59" s="3" t="s">
        <v>1</v>
      </c>
      <c r="P59" s="1"/>
      <c r="Q59" s="1"/>
      <c r="R59" s="1"/>
      <c r="S59" s="1"/>
      <c r="T59" s="1"/>
    </row>
    <row r="60" ht="16.5">
      <c r="A60" s="3" t="s">
        <v>6</v>
      </c>
      <c r="B60" s="3">
        <v>69</v>
      </c>
      <c r="C60" s="3">
        <v>70</v>
      </c>
      <c r="D60" s="3" t="b">
        <v>0</v>
      </c>
      <c r="E60" s="3" t="s">
        <v>1</v>
      </c>
      <c r="G60" s="3">
        <v>72</v>
      </c>
      <c r="H60" s="3">
        <v>95</v>
      </c>
      <c r="I60" s="3" t="b">
        <v>0</v>
      </c>
      <c r="J60" s="9" t="s">
        <v>2</v>
      </c>
      <c r="L60" s="3">
        <v>65</v>
      </c>
      <c r="M60" s="3">
        <v>70</v>
      </c>
      <c r="N60" s="3" t="b">
        <v>1</v>
      </c>
      <c r="O60" s="9" t="s">
        <v>2</v>
      </c>
      <c r="P60" s="1"/>
      <c r="Q60" s="1"/>
      <c r="R60" s="1"/>
      <c r="S60" s="1"/>
      <c r="T60" s="39"/>
    </row>
    <row r="61" ht="16.5">
      <c r="A61" s="3" t="s">
        <v>6</v>
      </c>
      <c r="B61" s="3">
        <v>75</v>
      </c>
      <c r="C61" s="3">
        <v>70</v>
      </c>
      <c r="D61" s="3" t="b">
        <v>1</v>
      </c>
      <c r="E61" s="3" t="s">
        <v>1</v>
      </c>
      <c r="G61" s="3">
        <v>69</v>
      </c>
      <c r="H61" s="3">
        <v>70</v>
      </c>
      <c r="I61" s="3" t="b">
        <v>0</v>
      </c>
      <c r="J61" s="3" t="s">
        <v>1</v>
      </c>
      <c r="L61" s="3">
        <v>75</v>
      </c>
      <c r="M61" s="3">
        <v>80</v>
      </c>
      <c r="N61" s="3" t="b">
        <v>0</v>
      </c>
      <c r="O61" s="16" t="s">
        <v>1</v>
      </c>
      <c r="P61" s="1"/>
      <c r="Q61" s="1"/>
      <c r="R61" s="1"/>
      <c r="S61" s="1"/>
      <c r="T61" s="39"/>
    </row>
    <row r="62" ht="16.5">
      <c r="A62" s="3" t="s">
        <v>20</v>
      </c>
      <c r="B62" s="3">
        <v>70</v>
      </c>
      <c r="C62" s="3">
        <v>96</v>
      </c>
      <c r="D62" s="3" t="b">
        <v>0</v>
      </c>
      <c r="E62" s="3" t="s">
        <v>1</v>
      </c>
      <c r="G62" s="3">
        <v>75</v>
      </c>
      <c r="H62" s="3">
        <v>70</v>
      </c>
      <c r="I62" s="3" t="b">
        <v>1</v>
      </c>
      <c r="J62" s="3" t="s">
        <v>1</v>
      </c>
      <c r="L62" s="3">
        <v>71</v>
      </c>
      <c r="M62" s="3">
        <v>80</v>
      </c>
      <c r="N62" s="3" t="b">
        <v>1</v>
      </c>
      <c r="O62" s="9" t="s">
        <v>2</v>
      </c>
      <c r="P62" s="1"/>
    </row>
    <row r="63" ht="16.5">
      <c r="A63" s="3" t="s">
        <v>20</v>
      </c>
      <c r="B63" s="3">
        <v>68</v>
      </c>
      <c r="C63" s="3">
        <v>80</v>
      </c>
      <c r="D63" s="3" t="b">
        <v>0</v>
      </c>
      <c r="E63" s="3" t="s">
        <v>1</v>
      </c>
    </row>
    <row r="64" ht="16.5">
      <c r="A64" s="3" t="s">
        <v>20</v>
      </c>
      <c r="B64" s="3">
        <v>65</v>
      </c>
      <c r="C64" s="3">
        <v>70</v>
      </c>
      <c r="D64" s="3" t="b">
        <v>1</v>
      </c>
      <c r="E64" s="9" t="s">
        <v>2</v>
      </c>
      <c r="G64" s="40" t="s">
        <v>42</v>
      </c>
      <c r="H64" s="40"/>
      <c r="I64" s="40"/>
      <c r="J64" s="40"/>
      <c r="K64" s="40"/>
      <c r="L64" s="40"/>
    </row>
    <row r="65" ht="16.5">
      <c r="A65" s="3" t="s">
        <v>20</v>
      </c>
      <c r="B65" s="3">
        <v>75</v>
      </c>
      <c r="C65" s="3">
        <v>80</v>
      </c>
      <c r="D65" s="3" t="b">
        <v>0</v>
      </c>
      <c r="E65" s="16" t="s">
        <v>1</v>
      </c>
    </row>
    <row r="66" ht="16.5">
      <c r="A66" s="3" t="s">
        <v>20</v>
      </c>
      <c r="B66" s="3">
        <v>71</v>
      </c>
      <c r="C66" s="3">
        <v>80</v>
      </c>
      <c r="D66" s="3" t="b">
        <v>1</v>
      </c>
      <c r="E66" s="9" t="s">
        <v>2</v>
      </c>
      <c r="G66" s="1"/>
      <c r="H66" s="1"/>
      <c r="I66" s="1"/>
      <c r="J66" s="1"/>
      <c r="K66" s="1"/>
    </row>
    <row r="67" ht="14.25">
      <c r="A67" s="3" t="s">
        <v>19</v>
      </c>
      <c r="B67" s="3">
        <v>83</v>
      </c>
      <c r="C67" s="3">
        <v>78</v>
      </c>
      <c r="D67" s="3" t="b">
        <v>0</v>
      </c>
      <c r="E67" s="3" t="s">
        <v>1</v>
      </c>
      <c r="G67" s="1"/>
      <c r="H67" s="1"/>
      <c r="I67" s="1"/>
      <c r="J67" s="1"/>
      <c r="K67" s="1"/>
    </row>
    <row r="68" ht="14.25">
      <c r="A68" s="3" t="s">
        <v>19</v>
      </c>
      <c r="B68" s="3">
        <v>64</v>
      </c>
      <c r="C68" s="3">
        <v>65</v>
      </c>
      <c r="D68" s="3" t="b">
        <v>1</v>
      </c>
      <c r="E68" s="3" t="s">
        <v>1</v>
      </c>
      <c r="G68" s="1"/>
      <c r="H68" s="1"/>
      <c r="I68" s="1"/>
      <c r="J68" s="1"/>
      <c r="K68" s="1"/>
    </row>
    <row r="69" ht="14.25">
      <c r="A69" s="3" t="s">
        <v>19</v>
      </c>
      <c r="B69" s="3">
        <v>72</v>
      </c>
      <c r="C69" s="3">
        <v>90</v>
      </c>
      <c r="D69" s="3" t="b">
        <v>1</v>
      </c>
      <c r="E69" s="16" t="s">
        <v>1</v>
      </c>
      <c r="G69" s="1"/>
      <c r="H69" s="1"/>
      <c r="I69" s="1"/>
      <c r="J69" s="1"/>
      <c r="K69" s="1"/>
    </row>
    <row r="70" ht="14.25">
      <c r="A70" s="3" t="s">
        <v>19</v>
      </c>
      <c r="B70" s="3">
        <v>81</v>
      </c>
      <c r="C70" s="3">
        <v>75</v>
      </c>
      <c r="D70" s="3" t="b">
        <v>0</v>
      </c>
      <c r="E70" s="16" t="s">
        <v>1</v>
      </c>
      <c r="G70" s="1"/>
      <c r="H70" s="1"/>
      <c r="I70" s="1"/>
      <c r="J70" s="1"/>
      <c r="K70" s="1"/>
    </row>
    <row r="71" ht="14.25">
      <c r="G71" s="1"/>
      <c r="H71" s="1"/>
      <c r="I71" s="1"/>
      <c r="J71" s="1"/>
      <c r="K71" s="1"/>
    </row>
    <row r="72" ht="14.25">
      <c r="G72" s="1"/>
      <c r="H72" s="1"/>
      <c r="I72" s="1"/>
      <c r="J72" s="1"/>
      <c r="K72" s="1"/>
    </row>
    <row r="73" ht="14.25">
      <c r="G73" s="1"/>
      <c r="H73" s="1"/>
      <c r="I73" s="1"/>
      <c r="J73" s="1"/>
      <c r="K73" s="1"/>
    </row>
    <row r="74" ht="14.25">
      <c r="G74" s="1"/>
      <c r="H74" s="1"/>
      <c r="I74" s="1"/>
      <c r="J74" s="1"/>
      <c r="K74" s="1"/>
    </row>
    <row r="75" ht="14.25">
      <c r="G75" s="1"/>
      <c r="H75" s="1"/>
      <c r="I75" s="1"/>
      <c r="J75" s="1"/>
      <c r="K75" s="1"/>
    </row>
    <row r="76" ht="14.25">
      <c r="G76" s="1"/>
      <c r="H76" s="1"/>
      <c r="I76" s="1"/>
      <c r="J76" s="1"/>
      <c r="K76" s="1"/>
    </row>
    <row r="77" ht="14.25">
      <c r="G77" s="1"/>
      <c r="H77" s="1"/>
      <c r="I77" s="1"/>
      <c r="J77" s="1"/>
      <c r="K77" s="1"/>
    </row>
    <row r="78" ht="14.25">
      <c r="G78" s="1"/>
      <c r="H78" s="1"/>
      <c r="I78" s="1"/>
      <c r="J78" s="1"/>
      <c r="K78" s="1"/>
    </row>
    <row r="79" ht="14.25">
      <c r="G79" s="1"/>
      <c r="H79" s="1"/>
      <c r="I79" s="1"/>
      <c r="J79" s="1"/>
      <c r="K79" s="1"/>
    </row>
    <row r="80" ht="14.25">
      <c r="G80" s="1"/>
      <c r="H80" s="1"/>
      <c r="I80" s="1"/>
      <c r="J80" s="1"/>
      <c r="K80" s="1"/>
    </row>
  </sheetData>
  <autoFilter ref="A56:E56">
    <sortState ref="A56">
      <sortCondition descending="1" ref="A56"/>
    </sortState>
  </autoFilter>
  <mergeCells count="3">
    <mergeCell ref="H4:M4"/>
    <mergeCell ref="E47:K48"/>
    <mergeCell ref="G64:L6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4.7109375"/>
    <col customWidth="1" min="2" max="2" style="1" width="11.7109375"/>
    <col customWidth="1" min="3" max="3" style="1" width="11.421875"/>
    <col customWidth="1" min="4" max="4" style="1" width="11.140625"/>
    <col min="5" max="7" style="1" width="9.140625"/>
    <col customWidth="1" min="8" max="8" style="1" width="14.421875"/>
    <col min="9" max="10" style="1" width="9.140625"/>
    <col bestFit="1" min="11" max="11" style="1" width="10.48046875"/>
    <col customWidth="1" min="12" max="12" style="1" width="13.00390625"/>
    <col customWidth="1" min="13" max="13" style="1" width="14.00390625"/>
    <col customWidth="1" min="14" max="14" style="1" width="12.8515625"/>
    <col min="15" max="15" style="1" width="9.140625"/>
    <col customWidth="1" min="16" max="16" style="1" width="14.28125"/>
    <col customWidth="1" min="17" max="17" style="1" width="12.28125"/>
    <col customWidth="1" min="18" max="18" style="1" width="11.57421875"/>
    <col min="19" max="16384" style="1" width="9.140625"/>
  </cols>
  <sheetData>
    <row r="1" ht="16.5">
      <c r="A1" s="1"/>
      <c r="B1" s="1"/>
      <c r="C1" s="1"/>
      <c r="D1" s="1"/>
      <c r="H1" s="2" t="s">
        <v>0</v>
      </c>
      <c r="I1" s="3" t="s">
        <v>1</v>
      </c>
      <c r="J1" s="4" t="s">
        <v>2</v>
      </c>
    </row>
    <row r="2" ht="14.25">
      <c r="A2" s="1"/>
      <c r="B2" s="1"/>
      <c r="C2" s="1"/>
      <c r="D2" s="1"/>
    </row>
    <row r="3" ht="14.25">
      <c r="A3" s="1"/>
      <c r="B3" s="1"/>
      <c r="C3" s="1"/>
      <c r="D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6.5">
      <c r="A4" s="2" t="s">
        <v>7</v>
      </c>
      <c r="B4" s="2" t="s">
        <v>8</v>
      </c>
      <c r="C4" s="2" t="s">
        <v>9</v>
      </c>
      <c r="D4" s="2" t="s">
        <v>0</v>
      </c>
      <c r="G4" s="22"/>
      <c r="H4" s="11" t="s">
        <v>9</v>
      </c>
      <c r="I4" s="5" t="s">
        <v>12</v>
      </c>
      <c r="J4" s="5" t="s">
        <v>13</v>
      </c>
      <c r="K4" s="5" t="s">
        <v>3</v>
      </c>
      <c r="L4" s="5" t="s">
        <v>4</v>
      </c>
      <c r="M4" s="5" t="s">
        <v>14</v>
      </c>
      <c r="N4" s="5" t="s">
        <v>15</v>
      </c>
      <c r="O4" s="5" t="s">
        <v>5</v>
      </c>
      <c r="P4" s="5" t="s">
        <v>16</v>
      </c>
      <c r="Q4" s="11" t="s">
        <v>17</v>
      </c>
    </row>
    <row r="5" ht="16.5">
      <c r="A5" s="3">
        <v>85</v>
      </c>
      <c r="B5" s="3">
        <v>85</v>
      </c>
      <c r="C5" s="3" t="b">
        <v>0</v>
      </c>
      <c r="D5" s="9" t="s">
        <v>2</v>
      </c>
      <c r="G5" s="1"/>
      <c r="H5" s="3" t="b">
        <v>1</v>
      </c>
      <c r="I5" s="17">
        <f t="shared" ref="I5:I6" si="18">COUNTIFS($C$5:$C$9,$H5,$D$5:$D$9,I$1)</f>
        <v>1</v>
      </c>
      <c r="J5" s="17">
        <f t="shared" ref="J5:J6" si="19">COUNTIFS($C$5:$C$9,H5,$D$5:$D$9,J$1)</f>
        <v>1</v>
      </c>
      <c r="K5" s="12">
        <f t="shared" ref="K5:K6" si="20">I5/SUM($I5,$J5)</f>
        <v>0.5</v>
      </c>
      <c r="L5" s="12">
        <f t="shared" ref="L5:L6" si="21">J5/SUM($I5,$J5)</f>
        <v>0.5</v>
      </c>
      <c r="M5" s="13">
        <f t="shared" ref="M5:M6" si="22">-IFERROR($K5*LOG($K5,2),0)</f>
        <v>0.5</v>
      </c>
      <c r="N5" s="13">
        <f t="shared" ref="N5:N6" si="23">-IFERROR($L5*LOG($L5,2),0)</f>
        <v>0.5</v>
      </c>
      <c r="O5" s="13">
        <f t="shared" ref="O5:O6" si="24">SUM(M5,N5)</f>
        <v>1</v>
      </c>
      <c r="P5" s="41">
        <f t="shared" ref="P5:P6" si="25">SUM($I5:$J5)/SUM($I$4:$J$6)</f>
        <v>0.40000000000000002</v>
      </c>
      <c r="Q5" s="3">
        <f t="shared" ref="Q5:Q6" si="26">O5*P5</f>
        <v>0.40000000000000002</v>
      </c>
    </row>
    <row r="6" ht="16.5">
      <c r="A6" s="3">
        <v>80</v>
      </c>
      <c r="B6" s="3">
        <v>90</v>
      </c>
      <c r="C6" s="3" t="b">
        <v>1</v>
      </c>
      <c r="D6" s="9" t="s">
        <v>2</v>
      </c>
      <c r="G6" s="1"/>
      <c r="H6" s="3" t="b">
        <v>0</v>
      </c>
      <c r="I6" s="17">
        <f t="shared" si="18"/>
        <v>1</v>
      </c>
      <c r="J6" s="17">
        <f t="shared" si="19"/>
        <v>2</v>
      </c>
      <c r="K6" s="12">
        <f t="shared" si="20"/>
        <v>0.33333333333333331</v>
      </c>
      <c r="L6" s="12">
        <f t="shared" si="21"/>
        <v>0.66666666666666663</v>
      </c>
      <c r="M6" s="13">
        <f t="shared" si="22"/>
        <v>0.52832083357371873</v>
      </c>
      <c r="N6" s="13">
        <f t="shared" si="23"/>
        <v>0.38997500048077083</v>
      </c>
      <c r="O6" s="13">
        <f t="shared" si="24"/>
        <v>0.91829583405448956</v>
      </c>
      <c r="P6" s="41">
        <f t="shared" si="25"/>
        <v>0.59999999999999998</v>
      </c>
      <c r="Q6" s="3">
        <f t="shared" si="26"/>
        <v>0.55097750043269367</v>
      </c>
    </row>
    <row r="7" ht="16.5">
      <c r="A7" s="3">
        <v>72</v>
      </c>
      <c r="B7" s="3">
        <v>95</v>
      </c>
      <c r="C7" s="3" t="b">
        <v>0</v>
      </c>
      <c r="D7" s="9" t="s">
        <v>2</v>
      </c>
      <c r="H7" s="1"/>
      <c r="I7" s="18"/>
      <c r="J7" s="18"/>
      <c r="K7" s="19"/>
      <c r="L7" s="19"/>
      <c r="M7" s="20"/>
      <c r="N7" s="20"/>
      <c r="O7" s="42"/>
      <c r="P7" s="43" t="s">
        <v>21</v>
      </c>
      <c r="Q7" s="29">
        <f>SUM(Q5:Q6)</f>
        <v>0.95097750043269369</v>
      </c>
    </row>
    <row r="8" ht="16.5">
      <c r="A8" s="3">
        <v>69</v>
      </c>
      <c r="B8" s="3">
        <v>70</v>
      </c>
      <c r="C8" s="3" t="b">
        <v>0</v>
      </c>
      <c r="D8" s="3" t="s">
        <v>1</v>
      </c>
    </row>
    <row r="9" ht="16.5">
      <c r="A9" s="3">
        <v>75</v>
      </c>
      <c r="B9" s="3">
        <v>70</v>
      </c>
      <c r="C9" s="3" t="b">
        <v>1</v>
      </c>
      <c r="D9" s="3" t="s">
        <v>1</v>
      </c>
    </row>
    <row r="13" ht="16.5">
      <c r="A13" s="2" t="s">
        <v>7</v>
      </c>
      <c r="B13" s="2" t="s">
        <v>0</v>
      </c>
      <c r="C13" s="2" t="s">
        <v>43</v>
      </c>
      <c r="D13" s="22"/>
      <c r="E13" s="1"/>
      <c r="F13" s="1"/>
      <c r="H13" s="11" t="s">
        <v>7</v>
      </c>
      <c r="I13" s="5" t="s">
        <v>12</v>
      </c>
      <c r="J13" s="5" t="s">
        <v>13</v>
      </c>
      <c r="K13" s="5" t="s">
        <v>3</v>
      </c>
      <c r="L13" s="5" t="s">
        <v>4</v>
      </c>
      <c r="M13" s="5" t="s">
        <v>14</v>
      </c>
      <c r="N13" s="5" t="s">
        <v>15</v>
      </c>
      <c r="O13" s="5" t="s">
        <v>5</v>
      </c>
      <c r="P13" s="5" t="s">
        <v>16</v>
      </c>
      <c r="Q13" s="11" t="s">
        <v>17</v>
      </c>
      <c r="R13" s="25"/>
    </row>
    <row r="14" ht="16.5">
      <c r="A14" s="3">
        <v>69</v>
      </c>
      <c r="B14" s="3" t="s">
        <v>1</v>
      </c>
      <c r="C14" s="3">
        <f t="shared" ref="C14:C16" si="27">SUM(A14:A15)/2</f>
        <v>70.5</v>
      </c>
      <c r="D14" s="1"/>
      <c r="E14" s="1"/>
      <c r="F14" s="1"/>
      <c r="H14" s="3" t="s">
        <v>27</v>
      </c>
      <c r="I14" s="17">
        <f t="shared" ref="I14:I19" si="28">COUNTIFS($A$14:$A$18,$H14,$B$14:$B$18,I$1)</f>
        <v>1</v>
      </c>
      <c r="J14" s="17">
        <f t="shared" ref="J14:J19" si="29">COUNTIFS($A$14:$A$18,$H14,$B$14:$B$18,J$1)</f>
        <v>0</v>
      </c>
      <c r="K14" s="3">
        <f t="shared" ref="K14:K24" si="30">$I14/SUM($I14:$J14)</f>
        <v>1</v>
      </c>
      <c r="L14" s="3">
        <f t="shared" ref="L14:L24" si="31">$J14/SUM($I14:$J14)</f>
        <v>0</v>
      </c>
      <c r="M14" s="3">
        <f t="shared" ref="M14:M24" si="32">-IFERROR($K14*LOG($K14,2),0)</f>
        <v>0</v>
      </c>
      <c r="N14" s="3">
        <f t="shared" ref="N14:N24" si="33">-IFERROR($L14*LOG($L14,2),0)</f>
        <v>0</v>
      </c>
      <c r="O14" s="3">
        <f t="shared" ref="O14:O24" si="34">SUM(M14:N14)</f>
        <v>0</v>
      </c>
      <c r="P14" s="17">
        <f t="shared" ref="P14:P24" si="35">SUM(I14:J14)/SUM($I$14:$J$15)</f>
        <v>0.20000000000000001</v>
      </c>
      <c r="Q14" s="3">
        <f t="shared" ref="Q14:Q24" si="36">O14*P14</f>
        <v>0</v>
      </c>
      <c r="R14" s="14" t="s">
        <v>21</v>
      </c>
    </row>
    <row r="15" ht="16.5">
      <c r="A15" s="3">
        <v>72</v>
      </c>
      <c r="B15" s="9" t="s">
        <v>2</v>
      </c>
      <c r="C15" s="3">
        <f t="shared" si="27"/>
        <v>73.5</v>
      </c>
      <c r="D15" s="1"/>
      <c r="E15" s="1"/>
      <c r="F15" s="1"/>
      <c r="H15" s="3" t="s">
        <v>28</v>
      </c>
      <c r="I15" s="17">
        <f t="shared" si="28"/>
        <v>1</v>
      </c>
      <c r="J15" s="17">
        <f t="shared" si="29"/>
        <v>3</v>
      </c>
      <c r="K15" s="3">
        <f t="shared" si="30"/>
        <v>0.25</v>
      </c>
      <c r="L15" s="3">
        <f t="shared" si="31"/>
        <v>0.75</v>
      </c>
      <c r="M15" s="3">
        <f t="shared" si="32"/>
        <v>0.5</v>
      </c>
      <c r="N15" s="3">
        <f t="shared" si="33"/>
        <v>0.31127812445913283</v>
      </c>
      <c r="O15" s="3">
        <f t="shared" si="34"/>
        <v>0.81127812445913283</v>
      </c>
      <c r="P15" s="17">
        <f t="shared" si="35"/>
        <v>0.80000000000000004</v>
      </c>
      <c r="Q15" s="3">
        <f t="shared" si="36"/>
        <v>0.64902249956730629</v>
      </c>
      <c r="R15" s="29">
        <f>SUM(Q14:Q15)</f>
        <v>0.64902249956730629</v>
      </c>
    </row>
    <row r="16" ht="16.5">
      <c r="A16" s="3">
        <v>75</v>
      </c>
      <c r="B16" s="3" t="s">
        <v>1</v>
      </c>
      <c r="C16" s="3">
        <f t="shared" si="27"/>
        <v>77.5</v>
      </c>
      <c r="D16" s="44"/>
      <c r="E16" s="1"/>
      <c r="F16" s="1"/>
      <c r="H16" s="3" t="s">
        <v>44</v>
      </c>
      <c r="I16" s="17">
        <f t="shared" si="28"/>
        <v>1</v>
      </c>
      <c r="J16" s="17">
        <f t="shared" si="29"/>
        <v>1</v>
      </c>
      <c r="K16" s="3">
        <f t="shared" si="30"/>
        <v>0.5</v>
      </c>
      <c r="L16" s="3">
        <f t="shared" si="31"/>
        <v>0.5</v>
      </c>
      <c r="M16" s="3">
        <f t="shared" si="32"/>
        <v>0.5</v>
      </c>
      <c r="N16" s="3">
        <f t="shared" si="33"/>
        <v>0.5</v>
      </c>
      <c r="O16" s="3">
        <f t="shared" si="34"/>
        <v>1</v>
      </c>
      <c r="P16" s="17">
        <f t="shared" si="35"/>
        <v>0.40000000000000002</v>
      </c>
      <c r="Q16" s="3">
        <f t="shared" si="36"/>
        <v>0.40000000000000002</v>
      </c>
      <c r="R16" s="14" t="s">
        <v>21</v>
      </c>
    </row>
    <row r="17" ht="16.5">
      <c r="A17" s="3">
        <v>80</v>
      </c>
      <c r="B17" s="9" t="s">
        <v>2</v>
      </c>
      <c r="C17" s="3"/>
      <c r="D17" s="39"/>
      <c r="E17" s="1"/>
      <c r="F17" s="1"/>
      <c r="H17" s="3" t="s">
        <v>45</v>
      </c>
      <c r="I17" s="17">
        <f t="shared" si="28"/>
        <v>1</v>
      </c>
      <c r="J17" s="17">
        <f t="shared" si="29"/>
        <v>2</v>
      </c>
      <c r="K17" s="3">
        <f t="shared" si="30"/>
        <v>0.33333333333333331</v>
      </c>
      <c r="L17" s="3">
        <f t="shared" si="31"/>
        <v>0.66666666666666663</v>
      </c>
      <c r="M17" s="3">
        <f t="shared" si="32"/>
        <v>0.52832083357371873</v>
      </c>
      <c r="N17" s="3">
        <f t="shared" si="33"/>
        <v>0.38997500048077083</v>
      </c>
      <c r="O17" s="3">
        <f t="shared" si="34"/>
        <v>0.91829583405448956</v>
      </c>
      <c r="P17" s="17">
        <f t="shared" si="35"/>
        <v>0.59999999999999998</v>
      </c>
      <c r="Q17" s="3">
        <f t="shared" si="36"/>
        <v>0.55097750043269367</v>
      </c>
      <c r="R17" s="29">
        <f>SUM(Q16:Q17)</f>
        <v>0.95097750043269369</v>
      </c>
    </row>
    <row r="18" ht="16.5">
      <c r="A18" s="3">
        <v>85</v>
      </c>
      <c r="B18" s="9" t="s">
        <v>2</v>
      </c>
      <c r="C18" s="3"/>
      <c r="D18" s="44"/>
      <c r="E18" s="1"/>
      <c r="F18" s="1"/>
      <c r="H18" s="3" t="s">
        <v>29</v>
      </c>
      <c r="I18" s="17">
        <f t="shared" si="28"/>
        <v>2</v>
      </c>
      <c r="J18" s="17">
        <f t="shared" si="29"/>
        <v>1</v>
      </c>
      <c r="K18" s="3">
        <f t="shared" si="30"/>
        <v>0.66666666666666663</v>
      </c>
      <c r="L18" s="3">
        <f t="shared" si="31"/>
        <v>0.33333333333333331</v>
      </c>
      <c r="M18" s="3">
        <f t="shared" si="32"/>
        <v>0.38997500048077083</v>
      </c>
      <c r="N18" s="3">
        <f t="shared" si="33"/>
        <v>0.52832083357371873</v>
      </c>
      <c r="O18" s="3">
        <f t="shared" si="34"/>
        <v>0.91829583405448956</v>
      </c>
      <c r="P18" s="17">
        <f t="shared" si="35"/>
        <v>0.59999999999999998</v>
      </c>
      <c r="Q18" s="3">
        <f t="shared" si="36"/>
        <v>0.55097750043269367</v>
      </c>
      <c r="R18" s="14" t="s">
        <v>21</v>
      </c>
    </row>
    <row r="19" ht="16.5">
      <c r="A19" s="1"/>
      <c r="B19" s="1"/>
      <c r="C19" s="1"/>
      <c r="D19" s="1"/>
      <c r="E19" s="1"/>
      <c r="F19" s="1"/>
      <c r="H19" s="3" t="s">
        <v>30</v>
      </c>
      <c r="I19" s="17">
        <f t="shared" si="28"/>
        <v>0</v>
      </c>
      <c r="J19" s="17">
        <f t="shared" si="29"/>
        <v>2</v>
      </c>
      <c r="K19" s="3">
        <f t="shared" si="30"/>
        <v>0</v>
      </c>
      <c r="L19" s="3">
        <f t="shared" si="31"/>
        <v>1</v>
      </c>
      <c r="M19" s="3">
        <f t="shared" si="32"/>
        <v>0</v>
      </c>
      <c r="N19" s="3">
        <f t="shared" si="33"/>
        <v>0</v>
      </c>
      <c r="O19" s="3">
        <f t="shared" si="34"/>
        <v>0</v>
      </c>
      <c r="P19" s="17">
        <f t="shared" si="35"/>
        <v>0.40000000000000002</v>
      </c>
      <c r="Q19" s="3">
        <f t="shared" si="36"/>
        <v>0</v>
      </c>
      <c r="R19" s="29">
        <f>SUM(Q18:Q19)</f>
        <v>0.55097750043269367</v>
      </c>
    </row>
    <row r="20" ht="14.25">
      <c r="A20" s="1"/>
      <c r="B20" s="1"/>
      <c r="C20" s="1"/>
      <c r="D20" s="1"/>
      <c r="E20" s="1"/>
      <c r="F20" s="1"/>
    </row>
    <row r="21" ht="14.25">
      <c r="A21" s="1"/>
      <c r="B21" s="1"/>
      <c r="C21" s="1"/>
      <c r="D21" s="1"/>
      <c r="E21" s="1"/>
      <c r="F21" s="1"/>
    </row>
    <row r="22" ht="16.5">
      <c r="A22" s="2" t="s">
        <v>8</v>
      </c>
      <c r="B22" s="2" t="s">
        <v>0</v>
      </c>
      <c r="C22" s="2" t="s">
        <v>43</v>
      </c>
      <c r="D22" s="22"/>
      <c r="E22" s="1"/>
      <c r="F22" s="1"/>
      <c r="H22" s="11" t="s">
        <v>8</v>
      </c>
      <c r="I22" s="5" t="s">
        <v>12</v>
      </c>
      <c r="J22" s="5" t="s">
        <v>13</v>
      </c>
      <c r="K22" s="5" t="s">
        <v>3</v>
      </c>
      <c r="L22" s="5" t="s">
        <v>4</v>
      </c>
      <c r="M22" s="5" t="s">
        <v>14</v>
      </c>
      <c r="N22" s="5" t="s">
        <v>15</v>
      </c>
      <c r="O22" s="5" t="s">
        <v>5</v>
      </c>
      <c r="P22" s="5" t="s">
        <v>16</v>
      </c>
      <c r="Q22" s="11" t="s">
        <v>17</v>
      </c>
      <c r="R22" s="25"/>
    </row>
    <row r="23" ht="16.5">
      <c r="A23" s="3">
        <v>70</v>
      </c>
      <c r="B23" s="3" t="s">
        <v>1</v>
      </c>
      <c r="C23" s="3"/>
      <c r="D23" s="1"/>
      <c r="E23" s="1"/>
      <c r="F23" s="1"/>
      <c r="H23" s="1" t="s">
        <v>29</v>
      </c>
      <c r="I23" s="17">
        <f t="shared" ref="I23:I24" si="37">COUNTIFS($A$23:$A$27,$H23,$B$23:$B$27,I$1)</f>
        <v>2</v>
      </c>
      <c r="J23" s="17">
        <f t="shared" ref="J23:J24" si="38">COUNTIFS($A$23:$A$27,$H23,$B$23:$B$27,J$1)</f>
        <v>0</v>
      </c>
      <c r="K23" s="3">
        <f t="shared" si="30"/>
        <v>1</v>
      </c>
      <c r="L23" s="3">
        <f t="shared" si="31"/>
        <v>0</v>
      </c>
      <c r="M23" s="3">
        <f t="shared" si="32"/>
        <v>0</v>
      </c>
      <c r="N23" s="3">
        <f t="shared" si="33"/>
        <v>0</v>
      </c>
      <c r="O23" s="3">
        <f t="shared" si="34"/>
        <v>0</v>
      </c>
      <c r="P23" s="17">
        <f t="shared" si="35"/>
        <v>0.40000000000000002</v>
      </c>
      <c r="Q23" s="3">
        <f t="shared" si="36"/>
        <v>0</v>
      </c>
      <c r="R23" s="14" t="s">
        <v>21</v>
      </c>
    </row>
    <row r="24" ht="16.5">
      <c r="A24" s="3">
        <v>70</v>
      </c>
      <c r="B24" s="3" t="s">
        <v>1</v>
      </c>
      <c r="C24" s="3">
        <f>SUM($A$24:$A$25)/2</f>
        <v>77.5</v>
      </c>
      <c r="D24" s="1"/>
      <c r="E24" s="1"/>
      <c r="F24" s="1"/>
      <c r="H24" s="1" t="s">
        <v>30</v>
      </c>
      <c r="I24" s="17">
        <f t="shared" si="37"/>
        <v>0</v>
      </c>
      <c r="J24" s="17">
        <f t="shared" si="38"/>
        <v>3</v>
      </c>
      <c r="K24" s="3">
        <f t="shared" si="30"/>
        <v>0</v>
      </c>
      <c r="L24" s="3">
        <f t="shared" si="31"/>
        <v>1</v>
      </c>
      <c r="M24" s="3">
        <f t="shared" si="32"/>
        <v>0</v>
      </c>
      <c r="N24" s="3">
        <f t="shared" si="33"/>
        <v>0</v>
      </c>
      <c r="O24" s="3">
        <f t="shared" si="34"/>
        <v>0</v>
      </c>
      <c r="P24" s="17">
        <f t="shared" si="35"/>
        <v>0.59999999999999998</v>
      </c>
      <c r="Q24" s="3">
        <f t="shared" si="36"/>
        <v>0</v>
      </c>
      <c r="R24" s="45">
        <f>SUM(Q23:Q24)</f>
        <v>0</v>
      </c>
    </row>
    <row r="25" ht="16.5">
      <c r="A25" s="3">
        <v>85</v>
      </c>
      <c r="B25" s="9" t="s">
        <v>2</v>
      </c>
      <c r="C25" s="3"/>
      <c r="D25" s="39"/>
      <c r="E25" s="1"/>
      <c r="F25" s="1"/>
    </row>
    <row r="26" ht="16.5">
      <c r="A26" s="3">
        <v>90</v>
      </c>
      <c r="B26" s="9" t="s">
        <v>2</v>
      </c>
      <c r="C26" s="3"/>
      <c r="D26" s="39"/>
      <c r="E26" s="46" t="s">
        <v>46</v>
      </c>
      <c r="F26" s="46"/>
      <c r="G26" s="46"/>
      <c r="H26" s="46"/>
      <c r="I26" s="46"/>
      <c r="J26" s="46"/>
    </row>
    <row r="27" ht="16.5">
      <c r="A27" s="3">
        <v>95</v>
      </c>
      <c r="B27" s="9" t="s">
        <v>2</v>
      </c>
      <c r="C27" s="3"/>
      <c r="D27" s="1"/>
      <c r="E27" s="1"/>
      <c r="F27" s="1"/>
    </row>
    <row r="28" ht="14.25">
      <c r="A28" s="1"/>
      <c r="B28" s="1"/>
      <c r="C28" s="1"/>
      <c r="D28" s="1"/>
      <c r="E28" s="1"/>
      <c r="F28" s="1"/>
    </row>
    <row r="38" ht="16.5">
      <c r="K38" s="2" t="s">
        <v>7</v>
      </c>
      <c r="L38" s="2" t="s">
        <v>8</v>
      </c>
      <c r="M38" s="2" t="s">
        <v>9</v>
      </c>
      <c r="N38" s="2" t="s">
        <v>0</v>
      </c>
    </row>
    <row r="39" ht="16.5">
      <c r="K39" s="3">
        <v>70</v>
      </c>
      <c r="L39" s="3">
        <v>96</v>
      </c>
      <c r="M39" s="3" t="b">
        <v>0</v>
      </c>
      <c r="N39" s="3" t="s">
        <v>1</v>
      </c>
    </row>
    <row r="40" ht="16.5">
      <c r="K40" s="3">
        <v>68</v>
      </c>
      <c r="L40" s="3">
        <v>80</v>
      </c>
      <c r="M40" s="3" t="b">
        <v>0</v>
      </c>
      <c r="N40" s="3" t="s">
        <v>1</v>
      </c>
    </row>
    <row r="41" ht="16.5">
      <c r="K41" s="3">
        <v>65</v>
      </c>
      <c r="L41" s="3">
        <v>70</v>
      </c>
      <c r="M41" s="3" t="b">
        <v>1</v>
      </c>
      <c r="N41" s="9" t="s">
        <v>2</v>
      </c>
    </row>
    <row r="42" ht="16.5">
      <c r="K42" s="3">
        <v>75</v>
      </c>
      <c r="L42" s="3">
        <v>80</v>
      </c>
      <c r="M42" s="3" t="b">
        <v>0</v>
      </c>
      <c r="N42" s="16" t="s">
        <v>1</v>
      </c>
    </row>
    <row r="43" ht="16.5">
      <c r="K43" s="3">
        <v>71</v>
      </c>
      <c r="L43" s="3">
        <v>80</v>
      </c>
      <c r="M43" s="3" t="b">
        <v>1</v>
      </c>
      <c r="N43" s="9" t="s">
        <v>2</v>
      </c>
    </row>
  </sheetData>
  <autoFilter ref="A22:B22">
    <sortState ref="A23:B27">
      <sortCondition descending="0" ref="A22"/>
    </sortState>
  </autoFilter>
  <mergeCells count="1">
    <mergeCell ref="E26:J2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7109375"/>
    <col customWidth="1" min="2" max="2" width="12.00390625"/>
    <col customWidth="1" min="3" max="3" width="12.421875"/>
    <col customWidth="1" min="4" max="4" width="12.00390625"/>
    <col customWidth="1" min="8" max="8" width="14.7109375"/>
    <col customWidth="1" min="9" max="9" width="11.421875"/>
    <col customWidth="1" min="10" max="10" width="10.28125"/>
    <col customWidth="1" min="11" max="11" width="11.28125"/>
    <col customWidth="1" min="14" max="14" width="13.8515625"/>
    <col customWidth="1" min="15" max="15" width="13.140625"/>
    <col customWidth="1" min="17" max="17" width="13.140625"/>
    <col customWidth="1" min="18" max="18" width="11.421875"/>
  </cols>
  <sheetData>
    <row r="1" ht="16.5">
      <c r="H1" s="2" t="s">
        <v>0</v>
      </c>
      <c r="I1" s="3" t="s">
        <v>1</v>
      </c>
      <c r="J1" s="4" t="s">
        <v>2</v>
      </c>
      <c r="K1" s="1"/>
      <c r="L1" s="1"/>
      <c r="M1" s="1"/>
      <c r="N1" s="1"/>
      <c r="O1" s="1"/>
      <c r="P1" s="1"/>
      <c r="Q1" s="1"/>
      <c r="R1" s="1"/>
      <c r="S1" s="1"/>
    </row>
    <row r="2" ht="16.5"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6.5">
      <c r="H3" s="47"/>
      <c r="I3" s="47"/>
      <c r="J3" s="47"/>
      <c r="K3" s="47"/>
      <c r="L3" s="47"/>
      <c r="M3" s="47"/>
      <c r="N3" s="47"/>
      <c r="O3" s="47"/>
      <c r="P3" s="47"/>
      <c r="Q3" s="47"/>
      <c r="R3" s="1"/>
      <c r="S3" s="1"/>
    </row>
    <row r="4" ht="16.5">
      <c r="A4" s="2" t="s">
        <v>7</v>
      </c>
      <c r="B4" s="2" t="s">
        <v>8</v>
      </c>
      <c r="C4" s="2" t="s">
        <v>9</v>
      </c>
      <c r="D4" s="2" t="s">
        <v>0</v>
      </c>
      <c r="H4" s="11" t="s">
        <v>9</v>
      </c>
      <c r="I4" s="5" t="s">
        <v>12</v>
      </c>
      <c r="J4" s="5" t="s">
        <v>13</v>
      </c>
      <c r="K4" s="5" t="s">
        <v>3</v>
      </c>
      <c r="L4" s="5" t="s">
        <v>4</v>
      </c>
      <c r="M4" s="5" t="s">
        <v>14</v>
      </c>
      <c r="N4" s="5" t="s">
        <v>15</v>
      </c>
      <c r="O4" s="5" t="s">
        <v>5</v>
      </c>
      <c r="P4" s="5" t="s">
        <v>16</v>
      </c>
      <c r="Q4" s="11" t="s">
        <v>17</v>
      </c>
      <c r="R4" s="1"/>
      <c r="S4" s="1"/>
    </row>
    <row r="5" ht="16.5">
      <c r="A5" s="3">
        <v>70</v>
      </c>
      <c r="B5" s="3">
        <v>96</v>
      </c>
      <c r="C5" s="3" t="b">
        <v>0</v>
      </c>
      <c r="D5" s="3" t="s">
        <v>1</v>
      </c>
      <c r="H5" s="3" t="b">
        <v>1</v>
      </c>
      <c r="I5" s="17">
        <f t="shared" ref="I5:I6" si="39">COUNTIFS($C$5:$C$9,$H5,$D$5:$D$9,I$1)</f>
        <v>0</v>
      </c>
      <c r="J5" s="17">
        <f t="shared" ref="J5:J6" si="40">COUNTIFS($C$5:$C$9,H5,$D$5:$D$9,J$1)</f>
        <v>2</v>
      </c>
      <c r="K5" s="12">
        <f t="shared" ref="K5:K6" si="41">I5/SUM($I5,$J5)</f>
        <v>0</v>
      </c>
      <c r="L5" s="12">
        <f t="shared" ref="L5:L6" si="42">J5/SUM($I5,$J5)</f>
        <v>1</v>
      </c>
      <c r="M5" s="13">
        <f t="shared" ref="M5:M6" si="43">-IFERROR($K5*LOG($K5,2),0)</f>
        <v>0</v>
      </c>
      <c r="N5" s="13">
        <f t="shared" ref="N5:N6" si="44">-IFERROR($L5*LOG($L5,2),0)</f>
        <v>0</v>
      </c>
      <c r="O5" s="13">
        <f t="shared" ref="O5:O6" si="45">SUM(M5,N5)</f>
        <v>0</v>
      </c>
      <c r="P5" s="41">
        <f t="shared" ref="P5:P6" si="46">SUM($I5:$J5)/SUM($I$4:$J$6)</f>
        <v>0.40000000000000002</v>
      </c>
      <c r="Q5" s="3">
        <f t="shared" ref="Q5:Q6" si="47">O5*P5</f>
        <v>0</v>
      </c>
      <c r="R5" s="1"/>
      <c r="S5" s="1"/>
    </row>
    <row r="6" ht="16.5">
      <c r="A6" s="3">
        <v>68</v>
      </c>
      <c r="B6" s="3">
        <v>80</v>
      </c>
      <c r="C6" s="3" t="b">
        <v>0</v>
      </c>
      <c r="D6" s="3" t="s">
        <v>1</v>
      </c>
      <c r="H6" s="3" t="b">
        <v>0</v>
      </c>
      <c r="I6" s="17">
        <f t="shared" si="39"/>
        <v>3</v>
      </c>
      <c r="J6" s="17">
        <f t="shared" si="40"/>
        <v>0</v>
      </c>
      <c r="K6" s="12">
        <f t="shared" si="41"/>
        <v>1</v>
      </c>
      <c r="L6" s="12">
        <f t="shared" si="42"/>
        <v>0</v>
      </c>
      <c r="M6" s="13">
        <f t="shared" si="43"/>
        <v>0</v>
      </c>
      <c r="N6" s="13">
        <f t="shared" si="44"/>
        <v>0</v>
      </c>
      <c r="O6" s="13">
        <f t="shared" si="45"/>
        <v>0</v>
      </c>
      <c r="P6" s="41">
        <f t="shared" si="46"/>
        <v>0.59999999999999998</v>
      </c>
      <c r="Q6" s="3">
        <f t="shared" si="47"/>
        <v>0</v>
      </c>
      <c r="R6" s="1"/>
      <c r="S6" s="1"/>
    </row>
    <row r="7" ht="16.5">
      <c r="A7" s="3">
        <v>65</v>
      </c>
      <c r="B7" s="3">
        <v>70</v>
      </c>
      <c r="C7" s="3" t="b">
        <v>1</v>
      </c>
      <c r="D7" s="9" t="s">
        <v>2</v>
      </c>
      <c r="H7" s="1"/>
      <c r="I7" s="18"/>
      <c r="J7" s="18"/>
      <c r="K7" s="19"/>
      <c r="L7" s="19"/>
      <c r="M7" s="20"/>
      <c r="N7" s="20"/>
      <c r="O7" s="42"/>
      <c r="P7" s="48" t="s">
        <v>21</v>
      </c>
      <c r="Q7" s="49">
        <f>SUM(Q5:Q6)</f>
        <v>0</v>
      </c>
      <c r="R7" s="1"/>
      <c r="S7" s="1"/>
    </row>
    <row r="8" ht="16.5">
      <c r="A8" s="3">
        <v>75</v>
      </c>
      <c r="B8" s="3">
        <v>80</v>
      </c>
      <c r="C8" s="3" t="b">
        <v>0</v>
      </c>
      <c r="D8" s="16" t="s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16.5">
      <c r="A9" s="3">
        <v>71</v>
      </c>
      <c r="B9" s="3">
        <v>80</v>
      </c>
      <c r="C9" s="3" t="b">
        <v>1</v>
      </c>
      <c r="D9" s="9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16.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ht="16.5"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6.5"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1"/>
    </row>
    <row r="13" ht="16.5">
      <c r="A13" s="2" t="s">
        <v>7</v>
      </c>
      <c r="B13" s="2" t="s">
        <v>0</v>
      </c>
      <c r="C13" s="2" t="s">
        <v>43</v>
      </c>
      <c r="H13" s="11" t="s">
        <v>7</v>
      </c>
      <c r="I13" s="5" t="s">
        <v>12</v>
      </c>
      <c r="J13" s="5" t="s">
        <v>13</v>
      </c>
      <c r="K13" s="5" t="s">
        <v>3</v>
      </c>
      <c r="L13" s="5" t="s">
        <v>4</v>
      </c>
      <c r="M13" s="5" t="s">
        <v>14</v>
      </c>
      <c r="N13" s="5" t="s">
        <v>15</v>
      </c>
      <c r="O13" s="5" t="s">
        <v>5</v>
      </c>
      <c r="P13" s="5" t="s">
        <v>16</v>
      </c>
      <c r="Q13" s="11" t="s">
        <v>17</v>
      </c>
      <c r="R13" s="25"/>
      <c r="S13" s="1"/>
    </row>
    <row r="14" ht="16.5">
      <c r="A14" s="3">
        <v>65</v>
      </c>
      <c r="B14" s="9" t="s">
        <v>2</v>
      </c>
      <c r="C14" s="50">
        <f>SUM($A$14:$A$15)/2</f>
        <v>66.5</v>
      </c>
      <c r="H14" s="3" t="s">
        <v>25</v>
      </c>
      <c r="I14" s="17">
        <f t="shared" ref="I14:I19" si="48">COUNTIFS($A$14:$A$18,$H14,$B$14:$B$18,I$1)</f>
        <v>0</v>
      </c>
      <c r="J14" s="17">
        <f t="shared" ref="J14:J19" si="49">COUNTIFS($A$14:$A$18,$H14,$B$14:$B$18,J$1)</f>
        <v>1</v>
      </c>
      <c r="K14" s="3">
        <f t="shared" ref="K14:K24" si="50">$I14/SUM($I14:$J14)</f>
        <v>0</v>
      </c>
      <c r="L14" s="3">
        <f t="shared" ref="L14:L24" si="51">$J14/SUM($I14:$J14)</f>
        <v>1</v>
      </c>
      <c r="M14" s="3">
        <f t="shared" ref="M14:M24" si="52">-IFERROR($K14*LOG($K14,2),0)</f>
        <v>0</v>
      </c>
      <c r="N14" s="3">
        <f t="shared" ref="N14:N24" si="53">-IFERROR($L14*LOG($L14,2),0)</f>
        <v>0</v>
      </c>
      <c r="O14" s="3">
        <f t="shared" ref="O14:O24" si="54">SUM(M14:N14)</f>
        <v>0</v>
      </c>
      <c r="P14" s="17">
        <f t="shared" ref="P14:P24" si="55">SUM(I14:J14)/SUM($I$14:$J$15)</f>
        <v>0.20000000000000001</v>
      </c>
      <c r="Q14" s="3">
        <f t="shared" ref="Q14:Q24" si="56">O14*P14</f>
        <v>0</v>
      </c>
      <c r="R14" s="14" t="s">
        <v>21</v>
      </c>
      <c r="S14" s="1"/>
    </row>
    <row r="15" ht="16.5">
      <c r="A15" s="3">
        <v>68</v>
      </c>
      <c r="B15" s="3" t="s">
        <v>1</v>
      </c>
      <c r="C15" s="50"/>
      <c r="H15" s="3" t="s">
        <v>26</v>
      </c>
      <c r="I15" s="17">
        <f t="shared" si="48"/>
        <v>3</v>
      </c>
      <c r="J15" s="17">
        <f t="shared" si="49"/>
        <v>1</v>
      </c>
      <c r="K15" s="3">
        <f t="shared" si="50"/>
        <v>0.75</v>
      </c>
      <c r="L15" s="3">
        <f t="shared" si="51"/>
        <v>0.25</v>
      </c>
      <c r="M15" s="3">
        <f t="shared" si="52"/>
        <v>0.31127812445913283</v>
      </c>
      <c r="N15" s="3">
        <f t="shared" si="53"/>
        <v>0.5</v>
      </c>
      <c r="O15" s="3">
        <f t="shared" si="54"/>
        <v>0.81127812445913283</v>
      </c>
      <c r="P15" s="17">
        <f t="shared" si="55"/>
        <v>0.80000000000000004</v>
      </c>
      <c r="Q15" s="3">
        <f t="shared" si="56"/>
        <v>0.64902249956730629</v>
      </c>
      <c r="R15" s="3">
        <f>SUM(Q14:Q15)</f>
        <v>0.64902249956730629</v>
      </c>
      <c r="S15" s="1"/>
    </row>
    <row r="16" ht="16.5">
      <c r="A16" s="3">
        <v>70</v>
      </c>
      <c r="B16" s="3" t="s">
        <v>1</v>
      </c>
      <c r="C16" s="50">
        <f>SUM($A$16:$A$17)/2</f>
        <v>70.5</v>
      </c>
      <c r="H16" s="3" t="s">
        <v>27</v>
      </c>
      <c r="I16" s="17">
        <f t="shared" si="48"/>
        <v>2</v>
      </c>
      <c r="J16" s="17">
        <f t="shared" si="49"/>
        <v>1</v>
      </c>
      <c r="K16" s="3">
        <f t="shared" si="50"/>
        <v>0.66666666666666663</v>
      </c>
      <c r="L16" s="3">
        <f t="shared" si="51"/>
        <v>0.33333333333333331</v>
      </c>
      <c r="M16" s="3">
        <f t="shared" si="52"/>
        <v>0.38997500048077083</v>
      </c>
      <c r="N16" s="3">
        <f t="shared" si="53"/>
        <v>0.52832083357371873</v>
      </c>
      <c r="O16" s="3">
        <f t="shared" si="54"/>
        <v>0.91829583405448956</v>
      </c>
      <c r="P16" s="17">
        <f t="shared" si="55"/>
        <v>0.59999999999999998</v>
      </c>
      <c r="Q16" s="3">
        <f t="shared" si="56"/>
        <v>0.55097750043269367</v>
      </c>
      <c r="R16" s="14" t="s">
        <v>21</v>
      </c>
      <c r="S16" s="1"/>
    </row>
    <row r="17" ht="16.5">
      <c r="A17" s="3">
        <v>71</v>
      </c>
      <c r="B17" s="9" t="s">
        <v>2</v>
      </c>
      <c r="C17" s="50">
        <f>SUM($A$17:$A$18)/2</f>
        <v>73</v>
      </c>
      <c r="H17" s="3" t="s">
        <v>28</v>
      </c>
      <c r="I17" s="17">
        <f t="shared" si="48"/>
        <v>1</v>
      </c>
      <c r="J17" s="17">
        <f t="shared" si="49"/>
        <v>1</v>
      </c>
      <c r="K17" s="3">
        <f t="shared" si="50"/>
        <v>0.5</v>
      </c>
      <c r="L17" s="3">
        <f t="shared" si="51"/>
        <v>0.5</v>
      </c>
      <c r="M17" s="3">
        <f t="shared" si="52"/>
        <v>0.5</v>
      </c>
      <c r="N17" s="3">
        <f t="shared" si="53"/>
        <v>0.5</v>
      </c>
      <c r="O17" s="3">
        <f t="shared" si="54"/>
        <v>1</v>
      </c>
      <c r="P17" s="17">
        <f t="shared" si="55"/>
        <v>0.40000000000000002</v>
      </c>
      <c r="Q17" s="3">
        <f t="shared" si="56"/>
        <v>0.40000000000000002</v>
      </c>
      <c r="R17" s="3">
        <f>SUM(Q16:Q17)</f>
        <v>0.95097750043269369</v>
      </c>
      <c r="S17" s="1"/>
    </row>
    <row r="18" ht="16.5">
      <c r="A18" s="3">
        <v>75</v>
      </c>
      <c r="B18" s="16" t="s">
        <v>1</v>
      </c>
      <c r="C18" s="50"/>
      <c r="H18" s="3" t="s">
        <v>47</v>
      </c>
      <c r="I18" s="17">
        <f t="shared" si="48"/>
        <v>2</v>
      </c>
      <c r="J18" s="17">
        <f t="shared" si="49"/>
        <v>2</v>
      </c>
      <c r="K18" s="3">
        <f t="shared" si="50"/>
        <v>0.5</v>
      </c>
      <c r="L18" s="3">
        <f t="shared" si="51"/>
        <v>0.5</v>
      </c>
      <c r="M18" s="3">
        <f t="shared" si="52"/>
        <v>0.5</v>
      </c>
      <c r="N18" s="3">
        <f t="shared" si="53"/>
        <v>0.5</v>
      </c>
      <c r="O18" s="3">
        <f t="shared" si="54"/>
        <v>1</v>
      </c>
      <c r="P18" s="17">
        <f t="shared" si="55"/>
        <v>0.80000000000000004</v>
      </c>
      <c r="Q18" s="3">
        <f t="shared" si="56"/>
        <v>0.80000000000000004</v>
      </c>
      <c r="R18" s="14" t="s">
        <v>21</v>
      </c>
      <c r="S18" s="1"/>
    </row>
    <row r="19" ht="16.5">
      <c r="H19" s="3" t="s">
        <v>48</v>
      </c>
      <c r="I19" s="17">
        <f t="shared" si="48"/>
        <v>1</v>
      </c>
      <c r="J19" s="17">
        <f t="shared" si="49"/>
        <v>0</v>
      </c>
      <c r="K19" s="3">
        <f t="shared" si="50"/>
        <v>1</v>
      </c>
      <c r="L19" s="3">
        <f t="shared" si="51"/>
        <v>0</v>
      </c>
      <c r="M19" s="3">
        <f t="shared" si="52"/>
        <v>0</v>
      </c>
      <c r="N19" s="3">
        <f t="shared" si="53"/>
        <v>0</v>
      </c>
      <c r="O19" s="3">
        <f t="shared" si="54"/>
        <v>0</v>
      </c>
      <c r="P19" s="17">
        <f t="shared" si="55"/>
        <v>0.20000000000000001</v>
      </c>
      <c r="Q19" s="3">
        <f t="shared" si="56"/>
        <v>0</v>
      </c>
      <c r="R19" s="3">
        <f>SUM(Q18:Q19)</f>
        <v>0.80000000000000004</v>
      </c>
      <c r="S19" s="1"/>
    </row>
    <row r="20" ht="16.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6.5"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1"/>
    </row>
    <row r="22" ht="16.5">
      <c r="A22" s="2" t="s">
        <v>8</v>
      </c>
      <c r="B22" s="2" t="s">
        <v>0</v>
      </c>
      <c r="C22" s="51" t="s">
        <v>43</v>
      </c>
      <c r="H22" s="11" t="s">
        <v>8</v>
      </c>
      <c r="I22" s="5" t="s">
        <v>12</v>
      </c>
      <c r="J22" s="5" t="s">
        <v>13</v>
      </c>
      <c r="K22" s="5" t="s">
        <v>3</v>
      </c>
      <c r="L22" s="5" t="s">
        <v>4</v>
      </c>
      <c r="M22" s="5" t="s">
        <v>14</v>
      </c>
      <c r="N22" s="5" t="s">
        <v>15</v>
      </c>
      <c r="O22" s="5" t="s">
        <v>5</v>
      </c>
      <c r="P22" s="5" t="s">
        <v>16</v>
      </c>
      <c r="Q22" s="11" t="s">
        <v>17</v>
      </c>
      <c r="R22" s="25"/>
      <c r="S22" s="1"/>
    </row>
    <row r="23" ht="16.5">
      <c r="A23" s="3">
        <v>70</v>
      </c>
      <c r="B23" s="52" t="s">
        <v>2</v>
      </c>
      <c r="C23" s="53">
        <f>SUM($A$23:$A$24)/2</f>
        <v>75</v>
      </c>
      <c r="H23" s="3" t="s">
        <v>49</v>
      </c>
      <c r="I23" s="17">
        <f t="shared" ref="I23:I24" si="57">COUNTIFS($A$23:$A$27,$H23,$B$23:$B$27,I$1)</f>
        <v>0</v>
      </c>
      <c r="J23" s="17">
        <f t="shared" ref="J23:J24" si="58">COUNTIFS($A$23:$A$27,$H23,$B$23:$B$27,J$1)</f>
        <v>1</v>
      </c>
      <c r="K23" s="3">
        <f t="shared" si="50"/>
        <v>0</v>
      </c>
      <c r="L23" s="3">
        <f t="shared" si="51"/>
        <v>1</v>
      </c>
      <c r="M23" s="3">
        <f t="shared" si="52"/>
        <v>0</v>
      </c>
      <c r="N23" s="3">
        <f t="shared" si="53"/>
        <v>0</v>
      </c>
      <c r="O23" s="3">
        <f t="shared" si="54"/>
        <v>0</v>
      </c>
      <c r="P23" s="17">
        <f t="shared" si="55"/>
        <v>0.20000000000000001</v>
      </c>
      <c r="Q23" s="3">
        <f t="shared" si="56"/>
        <v>0</v>
      </c>
      <c r="R23" s="14" t="s">
        <v>21</v>
      </c>
      <c r="S23" s="1"/>
    </row>
    <row r="24" ht="16.5">
      <c r="A24" s="3">
        <v>80</v>
      </c>
      <c r="B24" s="54" t="s">
        <v>1</v>
      </c>
      <c r="C24" s="53"/>
      <c r="H24" s="3" t="s">
        <v>50</v>
      </c>
      <c r="I24" s="17">
        <f t="shared" si="57"/>
        <v>3</v>
      </c>
      <c r="J24" s="17">
        <f t="shared" si="58"/>
        <v>1</v>
      </c>
      <c r="K24" s="3">
        <f t="shared" si="50"/>
        <v>0.75</v>
      </c>
      <c r="L24" s="3">
        <f t="shared" si="51"/>
        <v>0.25</v>
      </c>
      <c r="M24" s="3">
        <f t="shared" si="52"/>
        <v>0.31127812445913283</v>
      </c>
      <c r="N24" s="3">
        <f t="shared" si="53"/>
        <v>0.5</v>
      </c>
      <c r="O24" s="3">
        <f t="shared" si="54"/>
        <v>0.81127812445913283</v>
      </c>
      <c r="P24" s="17">
        <f t="shared" si="55"/>
        <v>0.80000000000000004</v>
      </c>
      <c r="Q24" s="3">
        <f t="shared" si="56"/>
        <v>0.64902249956730629</v>
      </c>
      <c r="R24" s="3">
        <f>SUM(Q23:Q24)</f>
        <v>0.64902249956730629</v>
      </c>
      <c r="S24" s="1"/>
    </row>
    <row r="25" ht="16.5">
      <c r="A25" s="3">
        <v>80</v>
      </c>
      <c r="B25" s="55" t="s">
        <v>1</v>
      </c>
      <c r="C25" s="53"/>
    </row>
    <row r="26" ht="16.5">
      <c r="A26" s="3">
        <v>80</v>
      </c>
      <c r="B26" s="52" t="s">
        <v>2</v>
      </c>
      <c r="C26" s="53"/>
    </row>
    <row r="27" ht="16.5">
      <c r="A27" s="3">
        <v>96</v>
      </c>
      <c r="B27" s="54" t="s">
        <v>1</v>
      </c>
      <c r="C27" s="53"/>
    </row>
    <row r="32" ht="16.5">
      <c r="A32" s="2" t="s">
        <v>7</v>
      </c>
      <c r="B32" s="2" t="s">
        <v>8</v>
      </c>
      <c r="C32" s="2" t="s">
        <v>9</v>
      </c>
      <c r="D32" s="2" t="s">
        <v>0</v>
      </c>
    </row>
    <row r="33" ht="16.5">
      <c r="A33" s="3">
        <v>70</v>
      </c>
      <c r="B33" s="3">
        <v>96</v>
      </c>
      <c r="C33" s="3" t="b">
        <v>0</v>
      </c>
      <c r="D33" s="3" t="s">
        <v>1</v>
      </c>
    </row>
    <row r="34" ht="16.5">
      <c r="A34" s="3">
        <v>68</v>
      </c>
      <c r="B34" s="3">
        <v>80</v>
      </c>
      <c r="C34" s="3" t="b">
        <v>0</v>
      </c>
      <c r="D34" s="3" t="s">
        <v>1</v>
      </c>
    </row>
    <row r="35" ht="16.5">
      <c r="A35" s="3">
        <v>75</v>
      </c>
      <c r="B35" s="3">
        <v>80</v>
      </c>
      <c r="C35" s="3" t="b">
        <v>0</v>
      </c>
      <c r="D35" s="16" t="s">
        <v>1</v>
      </c>
    </row>
    <row r="36" ht="16.5">
      <c r="A36" s="3">
        <v>65</v>
      </c>
      <c r="B36" s="3">
        <v>70</v>
      </c>
      <c r="C36" s="3" t="b">
        <v>1</v>
      </c>
      <c r="D36" s="9" t="s">
        <v>2</v>
      </c>
    </row>
    <row r="37" ht="16.5">
      <c r="A37" s="3">
        <v>71</v>
      </c>
      <c r="B37" s="3">
        <v>80</v>
      </c>
      <c r="C37" s="3" t="b">
        <v>1</v>
      </c>
      <c r="D37" s="9" t="s">
        <v>2</v>
      </c>
    </row>
    <row r="53" ht="16.5">
      <c r="I53" s="2" t="s">
        <v>7</v>
      </c>
      <c r="J53" s="2" t="s">
        <v>8</v>
      </c>
      <c r="K53" s="2" t="s">
        <v>0</v>
      </c>
      <c r="N53" s="2" t="s">
        <v>7</v>
      </c>
      <c r="O53" s="2" t="s">
        <v>8</v>
      </c>
      <c r="P53" s="2" t="s">
        <v>0</v>
      </c>
    </row>
    <row r="54" ht="16.5">
      <c r="I54" s="3">
        <v>65</v>
      </c>
      <c r="J54" s="3">
        <v>70</v>
      </c>
      <c r="K54" s="9" t="s">
        <v>2</v>
      </c>
      <c r="N54" s="3">
        <v>70</v>
      </c>
      <c r="O54" s="3">
        <v>96</v>
      </c>
      <c r="P54" s="3" t="s">
        <v>1</v>
      </c>
    </row>
    <row r="55" ht="16.5">
      <c r="I55" s="3">
        <v>71</v>
      </c>
      <c r="J55" s="3">
        <v>80</v>
      </c>
      <c r="K55" s="9" t="s">
        <v>2</v>
      </c>
      <c r="N55" s="3">
        <v>68</v>
      </c>
      <c r="O55" s="3">
        <v>80</v>
      </c>
      <c r="P55" s="3" t="s">
        <v>1</v>
      </c>
    </row>
    <row r="56" ht="16.5">
      <c r="N56" s="3">
        <v>75</v>
      </c>
      <c r="O56" s="3">
        <v>80</v>
      </c>
      <c r="P56" s="16" t="s">
        <v>1</v>
      </c>
    </row>
    <row r="57"/>
    <row r="58"/>
    <row r="59"/>
  </sheetData>
  <autoFilter ref="A32:D32">
    <sortState ref="A33:D37">
      <sortCondition descending="0" ref="C3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2.421875"/>
    <col customWidth="1" min="2" max="2" width="15.57421875"/>
    <col customWidth="1" min="3" max="3" width="12.140625"/>
    <col customWidth="1" min="4" max="4" width="12.8515625"/>
    <col customWidth="1" min="5" max="5" width="14.140625"/>
  </cols>
  <sheetData>
    <row r="1" ht="16.5">
      <c r="A1" s="14" t="s">
        <v>11</v>
      </c>
      <c r="B1" s="14" t="s">
        <v>7</v>
      </c>
      <c r="C1" s="14" t="s">
        <v>8</v>
      </c>
      <c r="D1" s="14" t="s">
        <v>9</v>
      </c>
      <c r="E1" s="14" t="s">
        <v>0</v>
      </c>
    </row>
    <row r="2" ht="16.5">
      <c r="A2" s="3" t="s">
        <v>6</v>
      </c>
      <c r="B2" s="3">
        <v>85</v>
      </c>
      <c r="C2" s="3">
        <v>85</v>
      </c>
      <c r="D2" s="3" t="b">
        <v>0</v>
      </c>
      <c r="E2" s="9" t="s">
        <v>2</v>
      </c>
    </row>
    <row r="3" ht="16.5">
      <c r="A3" s="3" t="s">
        <v>6</v>
      </c>
      <c r="B3" s="3">
        <v>80</v>
      </c>
      <c r="C3" s="3">
        <v>90</v>
      </c>
      <c r="D3" s="3" t="b">
        <v>1</v>
      </c>
      <c r="E3" s="9" t="s">
        <v>2</v>
      </c>
    </row>
    <row r="4" ht="16.5">
      <c r="A4" s="3" t="s">
        <v>19</v>
      </c>
      <c r="B4" s="3">
        <v>83</v>
      </c>
      <c r="C4" s="3">
        <v>78</v>
      </c>
      <c r="D4" s="3" t="b">
        <v>0</v>
      </c>
      <c r="E4" s="3" t="s">
        <v>1</v>
      </c>
    </row>
    <row r="5" ht="16.5">
      <c r="A5" s="3" t="s">
        <v>20</v>
      </c>
      <c r="B5" s="3">
        <v>70</v>
      </c>
      <c r="C5" s="3">
        <v>96</v>
      </c>
      <c r="D5" s="3" t="b">
        <v>0</v>
      </c>
      <c r="E5" s="3" t="s">
        <v>1</v>
      </c>
    </row>
    <row r="6" ht="16.5">
      <c r="A6" s="3" t="s">
        <v>20</v>
      </c>
      <c r="B6" s="3">
        <v>68</v>
      </c>
      <c r="C6" s="3">
        <v>80</v>
      </c>
      <c r="D6" s="3" t="b">
        <v>0</v>
      </c>
      <c r="E6" s="3" t="s">
        <v>1</v>
      </c>
    </row>
    <row r="7" ht="16.5">
      <c r="A7" s="3" t="s">
        <v>20</v>
      </c>
      <c r="B7" s="3">
        <v>65</v>
      </c>
      <c r="C7" s="3">
        <v>70</v>
      </c>
      <c r="D7" s="3" t="b">
        <v>1</v>
      </c>
      <c r="E7" s="9" t="s">
        <v>2</v>
      </c>
    </row>
    <row r="8" ht="16.5">
      <c r="A8" s="3" t="s">
        <v>19</v>
      </c>
      <c r="B8" s="3">
        <v>64</v>
      </c>
      <c r="C8" s="3">
        <v>65</v>
      </c>
      <c r="D8" s="3" t="b">
        <v>1</v>
      </c>
      <c r="E8" s="3" t="s">
        <v>1</v>
      </c>
    </row>
    <row r="9" ht="16.5">
      <c r="A9" s="3" t="s">
        <v>6</v>
      </c>
      <c r="B9" s="3">
        <v>72</v>
      </c>
      <c r="C9" s="3">
        <v>95</v>
      </c>
      <c r="D9" s="3" t="b">
        <v>0</v>
      </c>
      <c r="E9" s="9" t="s">
        <v>2</v>
      </c>
    </row>
    <row r="10" ht="16.5">
      <c r="A10" s="3" t="s">
        <v>6</v>
      </c>
      <c r="B10" s="3">
        <v>69</v>
      </c>
      <c r="C10" s="3">
        <v>70</v>
      </c>
      <c r="D10" s="3" t="b">
        <v>0</v>
      </c>
      <c r="E10" s="3" t="s">
        <v>1</v>
      </c>
    </row>
    <row r="11" ht="16.5">
      <c r="A11" s="3" t="s">
        <v>20</v>
      </c>
      <c r="B11" s="3">
        <v>75</v>
      </c>
      <c r="C11" s="3">
        <v>80</v>
      </c>
      <c r="D11" s="3" t="b">
        <v>0</v>
      </c>
      <c r="E11" s="16" t="s">
        <v>1</v>
      </c>
    </row>
    <row r="12" ht="16.5">
      <c r="A12" s="3" t="s">
        <v>6</v>
      </c>
      <c r="B12" s="3">
        <v>75</v>
      </c>
      <c r="C12" s="3">
        <v>70</v>
      </c>
      <c r="D12" s="3" t="b">
        <v>1</v>
      </c>
      <c r="E12" s="3" t="s">
        <v>1</v>
      </c>
    </row>
    <row r="13" ht="16.5">
      <c r="A13" s="3" t="s">
        <v>19</v>
      </c>
      <c r="B13" s="3">
        <v>72</v>
      </c>
      <c r="C13" s="3">
        <v>90</v>
      </c>
      <c r="D13" s="3" t="b">
        <v>1</v>
      </c>
      <c r="E13" s="16" t="s">
        <v>1</v>
      </c>
    </row>
    <row r="14" ht="16.5">
      <c r="A14" s="3" t="s">
        <v>19</v>
      </c>
      <c r="B14" s="3">
        <v>81</v>
      </c>
      <c r="C14" s="3">
        <v>75</v>
      </c>
      <c r="D14" s="3" t="b">
        <v>0</v>
      </c>
      <c r="E14" s="16" t="s">
        <v>1</v>
      </c>
    </row>
    <row r="15" ht="16.5">
      <c r="A15" s="3" t="s">
        <v>20</v>
      </c>
      <c r="B15" s="3">
        <v>71</v>
      </c>
      <c r="C15" s="3">
        <v>80</v>
      </c>
      <c r="D15" s="3" t="b">
        <v>1</v>
      </c>
      <c r="E15" s="9" t="s">
        <v>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2024-03-09T02:16:48Z</dcterms:modified>
</cp:coreProperties>
</file>