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a66679153b94dc/Физтех/Лабы/3.2.2/"/>
    </mc:Choice>
  </mc:AlternateContent>
  <xr:revisionPtr revIDLastSave="636" documentId="8_{D3E789B4-8C66-4C26-B5D6-91486484538D}" xr6:coauthVersionLast="47" xr6:coauthVersionMax="47" xr10:uidLastSave="{C6532CE6-E34C-49C5-A6CE-4A8D339A9EED}"/>
  <bookViews>
    <workbookView xWindow="-110" yWindow="-110" windowWidth="19420" windowHeight="10420" xr2:uid="{6EA8E968-A870-4E23-9F49-53972311279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5" i="1" l="1"/>
  <c r="W54" i="1"/>
  <c r="W53" i="1"/>
  <c r="W52" i="1"/>
  <c r="W51" i="1"/>
  <c r="Y51" i="1" s="1"/>
  <c r="W50" i="1"/>
  <c r="W49" i="1"/>
  <c r="W48" i="1"/>
  <c r="W47" i="1"/>
  <c r="W46" i="1"/>
  <c r="W45" i="1"/>
  <c r="W44" i="1"/>
  <c r="W43" i="1"/>
  <c r="W42" i="1"/>
  <c r="W41" i="1"/>
  <c r="W40" i="1"/>
  <c r="Q41" i="1"/>
  <c r="S41" i="1" s="1"/>
  <c r="Q42" i="1"/>
  <c r="Q43" i="1"/>
  <c r="S43" i="1" s="1"/>
  <c r="Q44" i="1"/>
  <c r="Q45" i="1"/>
  <c r="Q46" i="1"/>
  <c r="S46" i="1" s="1"/>
  <c r="Q47" i="1"/>
  <c r="Q48" i="1"/>
  <c r="Q49" i="1"/>
  <c r="Q50" i="1"/>
  <c r="Q51" i="1"/>
  <c r="Q52" i="1"/>
  <c r="Q53" i="1"/>
  <c r="Q54" i="1"/>
  <c r="Q55" i="1"/>
  <c r="Q56" i="1"/>
  <c r="Q40" i="1"/>
  <c r="X55" i="1"/>
  <c r="X54" i="1"/>
  <c r="Y54" i="1" s="1"/>
  <c r="X53" i="1"/>
  <c r="X52" i="1"/>
  <c r="X51" i="1"/>
  <c r="X50" i="1"/>
  <c r="X49" i="1"/>
  <c r="X48" i="1"/>
  <c r="X47" i="1"/>
  <c r="X46" i="1"/>
  <c r="Y46" i="1" s="1"/>
  <c r="X45" i="1"/>
  <c r="X44" i="1"/>
  <c r="X43" i="1"/>
  <c r="X42" i="1"/>
  <c r="X41" i="1"/>
  <c r="R41" i="1"/>
  <c r="R42" i="1"/>
  <c r="R43" i="1"/>
  <c r="R44" i="1"/>
  <c r="R45" i="1"/>
  <c r="R46" i="1"/>
  <c r="R47" i="1"/>
  <c r="R48" i="1"/>
  <c r="S48" i="1" s="1"/>
  <c r="R49" i="1"/>
  <c r="R50" i="1"/>
  <c r="S50" i="1" s="1"/>
  <c r="R51" i="1"/>
  <c r="S51" i="1" s="1"/>
  <c r="R52" i="1"/>
  <c r="R53" i="1"/>
  <c r="R54" i="1"/>
  <c r="R55" i="1"/>
  <c r="R56" i="1"/>
  <c r="S56" i="1" s="1"/>
  <c r="R40" i="1"/>
  <c r="Y55" i="1"/>
  <c r="S55" i="1"/>
  <c r="Y53" i="1"/>
  <c r="S53" i="1"/>
  <c r="Y52" i="1"/>
  <c r="S52" i="1"/>
  <c r="Y50" i="1"/>
  <c r="S49" i="1"/>
  <c r="Y48" i="1"/>
  <c r="S47" i="1"/>
  <c r="Y45" i="1"/>
  <c r="S45" i="1"/>
  <c r="Y44" i="1"/>
  <c r="S44" i="1"/>
  <c r="Y42" i="1"/>
  <c r="Y40" i="1"/>
  <c r="R84" i="1"/>
  <c r="O84" i="1"/>
  <c r="Y83" i="1"/>
  <c r="U83" i="1"/>
  <c r="R83" i="1"/>
  <c r="O83" i="1"/>
  <c r="Y82" i="1"/>
  <c r="U82" i="1"/>
  <c r="R82" i="1"/>
  <c r="O82" i="1"/>
  <c r="Y81" i="1"/>
  <c r="U81" i="1"/>
  <c r="R81" i="1"/>
  <c r="O81" i="1"/>
  <c r="Y80" i="1"/>
  <c r="U80" i="1"/>
  <c r="R80" i="1"/>
  <c r="O80" i="1"/>
  <c r="Y79" i="1"/>
  <c r="U79" i="1"/>
  <c r="R79" i="1"/>
  <c r="O79" i="1"/>
  <c r="Y78" i="1"/>
  <c r="U78" i="1"/>
  <c r="R78" i="1"/>
  <c r="O78" i="1"/>
  <c r="Y77" i="1"/>
  <c r="U77" i="1"/>
  <c r="R77" i="1"/>
  <c r="O77" i="1"/>
  <c r="Y76" i="1"/>
  <c r="U76" i="1"/>
  <c r="R76" i="1"/>
  <c r="O76" i="1"/>
  <c r="Y75" i="1"/>
  <c r="U75" i="1"/>
  <c r="R75" i="1"/>
  <c r="O75" i="1"/>
  <c r="Y74" i="1"/>
  <c r="U74" i="1"/>
  <c r="R74" i="1"/>
  <c r="O74" i="1"/>
  <c r="Y73" i="1"/>
  <c r="U73" i="1"/>
  <c r="R73" i="1"/>
  <c r="O73" i="1"/>
  <c r="Y72" i="1"/>
  <c r="U72" i="1"/>
  <c r="R72" i="1"/>
  <c r="O72" i="1"/>
  <c r="Y71" i="1"/>
  <c r="U71" i="1"/>
  <c r="R71" i="1"/>
  <c r="O71" i="1"/>
  <c r="Y70" i="1"/>
  <c r="U70" i="1"/>
  <c r="R70" i="1"/>
  <c r="O70" i="1"/>
  <c r="Y69" i="1"/>
  <c r="U69" i="1"/>
  <c r="R69" i="1"/>
  <c r="O69" i="1"/>
  <c r="Y68" i="1"/>
  <c r="U68" i="1"/>
  <c r="R68" i="1"/>
  <c r="O68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44" i="1"/>
  <c r="F4" i="1"/>
  <c r="AI10" i="1"/>
  <c r="AH10" i="1"/>
  <c r="AJ10" i="1" s="1"/>
  <c r="AI9" i="1"/>
  <c r="AH9" i="1"/>
  <c r="AJ9" i="1" s="1"/>
  <c r="AL9" i="1" s="1"/>
  <c r="AI8" i="1"/>
  <c r="AH8" i="1"/>
  <c r="AJ8" i="1" s="1"/>
  <c r="AI7" i="1"/>
  <c r="AH7" i="1"/>
  <c r="AJ7" i="1" s="1"/>
  <c r="AI6" i="1"/>
  <c r="AH6" i="1"/>
  <c r="AJ6" i="1" s="1"/>
  <c r="AJ5" i="1"/>
  <c r="AK5" i="1" s="1"/>
  <c r="AI5" i="1"/>
  <c r="AH5" i="1"/>
  <c r="AI4" i="1"/>
  <c r="AH4" i="1"/>
  <c r="AJ4" i="1" s="1"/>
  <c r="AL4" i="1" s="1"/>
  <c r="U10" i="1"/>
  <c r="T10" i="1"/>
  <c r="V10" i="1" s="1"/>
  <c r="U9" i="1"/>
  <c r="T9" i="1"/>
  <c r="V9" i="1" s="1"/>
  <c r="U8" i="1"/>
  <c r="T8" i="1"/>
  <c r="V8" i="1" s="1"/>
  <c r="U7" i="1"/>
  <c r="T7" i="1"/>
  <c r="V7" i="1" s="1"/>
  <c r="U6" i="1"/>
  <c r="T6" i="1"/>
  <c r="V6" i="1" s="1"/>
  <c r="U5" i="1"/>
  <c r="T5" i="1"/>
  <c r="V5" i="1" s="1"/>
  <c r="X5" i="1" s="1"/>
  <c r="U4" i="1"/>
  <c r="T4" i="1"/>
  <c r="V4" i="1" s="1"/>
  <c r="L6" i="1"/>
  <c r="L7" i="1"/>
  <c r="L10" i="1"/>
  <c r="K6" i="1"/>
  <c r="K7" i="1"/>
  <c r="K10" i="1"/>
  <c r="J5" i="1"/>
  <c r="J6" i="1"/>
  <c r="J7" i="1"/>
  <c r="J10" i="1"/>
  <c r="I6" i="1"/>
  <c r="I7" i="1"/>
  <c r="I10" i="1"/>
  <c r="H5" i="1"/>
  <c r="H6" i="1"/>
  <c r="H7" i="1"/>
  <c r="H10" i="1"/>
  <c r="G5" i="1"/>
  <c r="I5" i="1" s="1"/>
  <c r="G6" i="1"/>
  <c r="G7" i="1"/>
  <c r="G8" i="1"/>
  <c r="G9" i="1"/>
  <c r="G10" i="1"/>
  <c r="F5" i="1"/>
  <c r="F6" i="1"/>
  <c r="F7" i="1"/>
  <c r="F8" i="1"/>
  <c r="H8" i="1" s="1"/>
  <c r="F9" i="1"/>
  <c r="H9" i="1" s="1"/>
  <c r="F10" i="1"/>
  <c r="H4" i="1"/>
  <c r="G4" i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S20" i="1"/>
  <c r="S21" i="1"/>
  <c r="S24" i="1"/>
  <c r="R20" i="1"/>
  <c r="R21" i="1"/>
  <c r="R22" i="1"/>
  <c r="S22" i="1" s="1"/>
  <c r="R23" i="1"/>
  <c r="S23" i="1" s="1"/>
  <c r="R24" i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E35" i="1"/>
  <c r="E36" i="1"/>
  <c r="E37" i="1"/>
  <c r="E38" i="1"/>
  <c r="E39" i="1"/>
  <c r="E40" i="1"/>
  <c r="E41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X19" i="1"/>
  <c r="Y19" i="1" s="1"/>
  <c r="R19" i="1"/>
  <c r="S19" i="1" s="1"/>
  <c r="I19" i="1"/>
  <c r="E19" i="1"/>
  <c r="Y43" i="1" l="1"/>
  <c r="Y47" i="1"/>
  <c r="Y41" i="1"/>
  <c r="Y49" i="1"/>
  <c r="S42" i="1"/>
  <c r="S54" i="1"/>
  <c r="S40" i="1"/>
  <c r="AH12" i="1"/>
  <c r="AH14" i="1" s="1"/>
  <c r="W8" i="1"/>
  <c r="Z8" i="1" s="1"/>
  <c r="X8" i="1"/>
  <c r="I4" i="1"/>
  <c r="I9" i="1"/>
  <c r="J9" i="1"/>
  <c r="I8" i="1"/>
  <c r="J8" i="1"/>
  <c r="K5" i="1"/>
  <c r="L5" i="1"/>
  <c r="AL8" i="1"/>
  <c r="AK8" i="1"/>
  <c r="AN5" i="1"/>
  <c r="AK6" i="1"/>
  <c r="AL6" i="1"/>
  <c r="AK7" i="1"/>
  <c r="AL7" i="1"/>
  <c r="AL10" i="1"/>
  <c r="AK10" i="1"/>
  <c r="AH11" i="1"/>
  <c r="AK4" i="1"/>
  <c r="AL5" i="1"/>
  <c r="AM5" i="1" s="1"/>
  <c r="AK9" i="1"/>
  <c r="X9" i="1"/>
  <c r="W9" i="1"/>
  <c r="W6" i="1"/>
  <c r="X6" i="1"/>
  <c r="X7" i="1"/>
  <c r="W7" i="1"/>
  <c r="X10" i="1"/>
  <c r="W10" i="1"/>
  <c r="X4" i="1"/>
  <c r="W4" i="1"/>
  <c r="T11" i="1"/>
  <c r="T12" i="1"/>
  <c r="T14" i="1" s="1"/>
  <c r="W5" i="1"/>
  <c r="F12" i="1"/>
  <c r="F14" i="1" s="1"/>
  <c r="F11" i="1"/>
  <c r="Y8" i="1" l="1"/>
  <c r="L4" i="1"/>
  <c r="K9" i="1"/>
  <c r="L9" i="1"/>
  <c r="K8" i="1"/>
  <c r="L8" i="1"/>
  <c r="AM9" i="1"/>
  <c r="AN9" i="1"/>
  <c r="AN6" i="1"/>
  <c r="AM6" i="1"/>
  <c r="AM7" i="1"/>
  <c r="AN7" i="1"/>
  <c r="AM4" i="1"/>
  <c r="AN4" i="1"/>
  <c r="AN10" i="1"/>
  <c r="AM10" i="1"/>
  <c r="AN8" i="1"/>
  <c r="AM8" i="1"/>
  <c r="Z5" i="1"/>
  <c r="Y5" i="1"/>
  <c r="Z7" i="1"/>
  <c r="Y7" i="1"/>
  <c r="Z6" i="1"/>
  <c r="Y6" i="1"/>
  <c r="Z4" i="1"/>
  <c r="Y4" i="1"/>
  <c r="Y9" i="1"/>
  <c r="Z9" i="1"/>
  <c r="Z10" i="1"/>
  <c r="Y10" i="1"/>
  <c r="J4" i="1"/>
  <c r="K4" i="1" s="1"/>
  <c r="AM12" i="1" l="1"/>
  <c r="AM14" i="1" s="1"/>
  <c r="AM11" i="1"/>
  <c r="Y11" i="1"/>
  <c r="Y12" i="1"/>
  <c r="Y14" i="1" s="1"/>
  <c r="K11" i="1"/>
  <c r="K12" i="1"/>
  <c r="K14" i="1" s="1"/>
</calcChain>
</file>

<file path=xl/sharedStrings.xml><?xml version="1.0" encoding="utf-8"?>
<sst xmlns="http://schemas.openxmlformats.org/spreadsheetml/2006/main" count="117" uniqueCount="40">
  <si>
    <t>E</t>
  </si>
  <si>
    <t>мВ</t>
  </si>
  <si>
    <t>$C_n$, нФ</t>
  </si>
  <si>
    <t>$f_{0n}$, кГц</t>
  </si>
  <si>
    <t>$U_C$, В</t>
  </si>
  <si>
    <t>E, В</t>
  </si>
  <si>
    <t>L, мкГн</t>
  </si>
  <si>
    <t>Q</t>
  </si>
  <si>
    <t>$\rho$, Ом</t>
  </si>
  <si>
    <t>$R_\sum$, Ом</t>
  </si>
  <si>
    <t>$R_{S max}$, Ом</t>
  </si>
  <si>
    <t>$R_L$, Ом</t>
  </si>
  <si>
    <t>I, мА</t>
  </si>
  <si>
    <t>Среднее:</t>
  </si>
  <si>
    <t>Ср.кв. погр. ср.</t>
  </si>
  <si>
    <t>Случайная погр.</t>
  </si>
  <si>
    <t>sigma U</t>
  </si>
  <si>
    <t>R</t>
  </si>
  <si>
    <t>Ом</t>
  </si>
  <si>
    <t>f, кГц</t>
  </si>
  <si>
    <t>n</t>
  </si>
  <si>
    <t>$\Delta f$, кГц</t>
  </si>
  <si>
    <t>$\Delta U_C$, В</t>
  </si>
  <si>
    <t>$-\phi/ \pi$</t>
  </si>
  <si>
    <t>$\Delta \phi / \pi$</t>
  </si>
  <si>
    <t>x, см</t>
  </si>
  <si>
    <t>$x_0$, см</t>
  </si>
  <si>
    <t>$\pm 10$ Гц</t>
  </si>
  <si>
    <t>Вырбос</t>
  </si>
  <si>
    <t>$C_2=33,2$, нФ</t>
  </si>
  <si>
    <t>$C_5=68,0$, нФ</t>
  </si>
  <si>
    <t>$\rho$, мОм</t>
  </si>
  <si>
    <t>$R_\sum$, мОм</t>
  </si>
  <si>
    <t>$R_{S max}$, мОм</t>
  </si>
  <si>
    <t>6 (выброс)</t>
  </si>
  <si>
    <t>$t_{n, \alpha}$, n = 6, $\alpha = 0,95$</t>
  </si>
  <si>
    <t>6 (выб.)</t>
  </si>
  <si>
    <t>Подгон</t>
  </si>
  <si>
    <t>Говно</t>
  </si>
  <si>
    <t>см ниже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</si>
</sst>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1" fillId="3" borderId="0" xfId="0" applyFont="1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4294-D322-4100-B175-AE81D678637C}">
  <dimension ref="A1:AO84"/>
  <sheetViews>
    <sheetView tabSelected="1" zoomScale="91" workbookViewId="0">
      <selection activeCell="L18" sqref="L18"/>
    </sheetView>
  </sheetViews>
  <sheetFormatPr defaultRowHeight="14.5" x14ac:dyDescent="0.35"/>
  <cols>
    <col min="6" max="6" width="11.81640625" bestFit="1" customWidth="1"/>
    <col min="21" max="21" width="10.81640625" bestFit="1" customWidth="1"/>
  </cols>
  <sheetData>
    <row r="1" spans="1:41" x14ac:dyDescent="0.35">
      <c r="B1" t="s">
        <v>0</v>
      </c>
      <c r="C1">
        <v>50</v>
      </c>
      <c r="D1" t="s">
        <v>1</v>
      </c>
      <c r="F1" t="s">
        <v>17</v>
      </c>
      <c r="G1">
        <v>3.5</v>
      </c>
      <c r="H1" t="s">
        <v>18</v>
      </c>
      <c r="P1" t="s">
        <v>0</v>
      </c>
      <c r="Q1">
        <v>150.6</v>
      </c>
      <c r="R1" t="s">
        <v>1</v>
      </c>
      <c r="T1" t="s">
        <v>17</v>
      </c>
      <c r="U1">
        <v>3.5</v>
      </c>
      <c r="V1" t="s">
        <v>18</v>
      </c>
      <c r="AD1" t="s">
        <v>0</v>
      </c>
      <c r="AE1">
        <v>300.2</v>
      </c>
      <c r="AF1" t="s">
        <v>1</v>
      </c>
      <c r="AH1" t="s">
        <v>17</v>
      </c>
      <c r="AI1">
        <v>3.5</v>
      </c>
      <c r="AJ1" t="s">
        <v>18</v>
      </c>
    </row>
    <row r="2" spans="1:41" x14ac:dyDescent="0.35">
      <c r="C2" t="s">
        <v>27</v>
      </c>
      <c r="D2" t="s">
        <v>16</v>
      </c>
      <c r="E2" s="1">
        <v>0.03</v>
      </c>
      <c r="Q2" t="s">
        <v>27</v>
      </c>
      <c r="R2" t="s">
        <v>16</v>
      </c>
      <c r="S2" s="1">
        <v>0.03</v>
      </c>
      <c r="AE2" t="s">
        <v>27</v>
      </c>
      <c r="AF2" t="s">
        <v>16</v>
      </c>
      <c r="AG2" s="1">
        <v>0.03</v>
      </c>
    </row>
    <row r="3" spans="1:41" x14ac:dyDescent="0.3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O3" t="s">
        <v>20</v>
      </c>
      <c r="P3" t="s">
        <v>2</v>
      </c>
      <c r="Q3" t="s">
        <v>3</v>
      </c>
      <c r="R3" t="s">
        <v>4</v>
      </c>
      <c r="S3" t="s">
        <v>5</v>
      </c>
      <c r="T3" t="s">
        <v>6</v>
      </c>
      <c r="U3" t="s">
        <v>7</v>
      </c>
      <c r="V3" t="s">
        <v>31</v>
      </c>
      <c r="W3" t="s">
        <v>32</v>
      </c>
      <c r="X3" t="s">
        <v>33</v>
      </c>
      <c r="Y3" t="s">
        <v>11</v>
      </c>
      <c r="Z3" t="s">
        <v>12</v>
      </c>
      <c r="AC3" t="s">
        <v>20</v>
      </c>
      <c r="AD3" t="s">
        <v>2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</row>
    <row r="4" spans="1:41" x14ac:dyDescent="0.35">
      <c r="A4">
        <v>1</v>
      </c>
      <c r="B4" s="6">
        <v>24.8</v>
      </c>
      <c r="C4" s="5">
        <v>32.46</v>
      </c>
      <c r="D4" s="5">
        <v>1.26</v>
      </c>
      <c r="E4" s="7">
        <v>0.05</v>
      </c>
      <c r="F4" s="6">
        <f>(1/(2*3.14*C4*10^3*SQRT(B4*10^(-9))))^2*10^6</f>
        <v>970.35802238651945</v>
      </c>
      <c r="G4" s="6">
        <f>D4/E4</f>
        <v>25.2</v>
      </c>
      <c r="H4" s="6">
        <f>SQRT(F4/10^6/B4*10^9)</f>
        <v>197.80631843386513</v>
      </c>
      <c r="I4" s="6">
        <f>H4/G4</f>
        <v>7.8494570807089339</v>
      </c>
      <c r="J4" s="7">
        <f>10^(-3)*H4</f>
        <v>0.19780631843386515</v>
      </c>
      <c r="K4" s="5">
        <f>I4-J4-G$1</f>
        <v>4.1516507622750689</v>
      </c>
      <c r="L4" s="6">
        <f>E4/I4*10^3</f>
        <v>6.3698673024000012</v>
      </c>
      <c r="O4">
        <v>1</v>
      </c>
      <c r="P4" s="6">
        <v>24.8</v>
      </c>
      <c r="Q4" s="5">
        <v>32.28</v>
      </c>
      <c r="R4" s="5">
        <v>3.82</v>
      </c>
      <c r="S4">
        <v>0.151</v>
      </c>
      <c r="T4" s="6">
        <f>(1/(2*3.14*Q4*10^3*SQRT(P4*10^(-9))))^2*10^6</f>
        <v>981.21003147451279</v>
      </c>
      <c r="U4" s="6">
        <f>R4/S4</f>
        <v>25.298013245033111</v>
      </c>
      <c r="V4" s="6">
        <f>SQRT(T4/10^6/P4*10^9)</f>
        <v>198.90932764446291</v>
      </c>
      <c r="W4" s="6">
        <f>V4/U4</f>
        <v>7.8626461974643718</v>
      </c>
      <c r="X4" s="7">
        <f>10^(-3)*V4</f>
        <v>0.1989093276444629</v>
      </c>
      <c r="Y4" s="5">
        <f>W4-X4-U$1</f>
        <v>4.1637368698199086</v>
      </c>
      <c r="Z4" s="6">
        <f>S4/W4*10^3</f>
        <v>19.204730342400001</v>
      </c>
      <c r="AC4">
        <v>1</v>
      </c>
      <c r="AD4" s="6">
        <v>24.8</v>
      </c>
      <c r="AE4" s="5">
        <v>32.11</v>
      </c>
      <c r="AF4" s="5">
        <v>7.43</v>
      </c>
      <c r="AG4" s="7">
        <v>0.3</v>
      </c>
      <c r="AH4" s="6">
        <f>(1/(2*3.14*AE4*10^3*SQRT(AD4*10^(-9))))^2*10^6</f>
        <v>991.62717660959322</v>
      </c>
      <c r="AI4" s="6">
        <f>AF4/AG4</f>
        <v>24.766666666666666</v>
      </c>
      <c r="AJ4" s="6">
        <f>SQRT(AH4/10^6/AD4*10^9)</f>
        <v>199.96241346506579</v>
      </c>
      <c r="AK4" s="6">
        <f>AJ4/AI4</f>
        <v>8.0738524952247293</v>
      </c>
      <c r="AL4" s="7">
        <f>10^(-3)*AJ4</f>
        <v>0.1999624134650658</v>
      </c>
      <c r="AM4" s="5">
        <f>AK4-AL4-AI$1</f>
        <v>4.3738900817596633</v>
      </c>
      <c r="AN4" s="6">
        <f>AG4/AK4*10^3</f>
        <v>37.156983011199998</v>
      </c>
    </row>
    <row r="5" spans="1:41" x14ac:dyDescent="0.35">
      <c r="A5">
        <v>2</v>
      </c>
      <c r="B5" s="6">
        <v>33.200000000000003</v>
      </c>
      <c r="C5" s="5">
        <v>28.07</v>
      </c>
      <c r="D5" s="5">
        <v>1.1100000000000001</v>
      </c>
      <c r="E5" s="7">
        <v>0.05</v>
      </c>
      <c r="F5" s="6">
        <f t="shared" ref="F5:F10" si="0">(1/(2*3.14*C5*10^3*SQRT(B5*10^(-9))))^2*10^6</f>
        <v>969.29908674303886</v>
      </c>
      <c r="G5" s="6">
        <f t="shared" ref="G5:G10" si="1">D5/E5</f>
        <v>22.2</v>
      </c>
      <c r="H5" s="6">
        <f t="shared" ref="H5:H10" si="2">SQRT(F5/10^6/B5*10^9)</f>
        <v>170.86765529142818</v>
      </c>
      <c r="I5" s="6">
        <f t="shared" ref="I5:I10" si="3">H5/G5</f>
        <v>7.6967412293436119</v>
      </c>
      <c r="J5" s="7">
        <f t="shared" ref="J5:J10" si="4">10^(-3)*H5</f>
        <v>0.17086765529142819</v>
      </c>
      <c r="K5" s="5">
        <f t="shared" ref="K5:K10" si="5">I5-J5-G$1</f>
        <v>4.0258735740521834</v>
      </c>
      <c r="L5" s="6">
        <f t="shared" ref="L5:L10" si="6">E5/I5*10^3</f>
        <v>6.4962558192000008</v>
      </c>
      <c r="O5">
        <v>2</v>
      </c>
      <c r="P5" s="6">
        <v>33.200000000000003</v>
      </c>
      <c r="Q5" s="5">
        <v>27.89</v>
      </c>
      <c r="R5" s="5">
        <v>3.39</v>
      </c>
      <c r="S5">
        <v>0.151</v>
      </c>
      <c r="T5" s="6">
        <f t="shared" ref="T5:T10" si="7">(1/(2*3.14*Q5*10^3*SQRT(P5*10^(-9))))^2*10^6</f>
        <v>981.85103053922478</v>
      </c>
      <c r="U5" s="6">
        <f t="shared" ref="U5:U10" si="8">R5/S5</f>
        <v>22.450331125827816</v>
      </c>
      <c r="V5" s="6">
        <f t="shared" ref="V5:V10" si="9">SQRT(T5/10^6/P5*10^9)</f>
        <v>171.97042251812078</v>
      </c>
      <c r="W5" s="6">
        <f t="shared" ref="W5:W10" si="10">V5/U5</f>
        <v>7.660039469096235</v>
      </c>
      <c r="X5" s="7">
        <f t="shared" ref="X5:X10" si="11">10^(-3)*V5</f>
        <v>0.17197042251812078</v>
      </c>
      <c r="Y5" s="5">
        <f t="shared" ref="Y5:Y10" si="12">W5-X5-U$1</f>
        <v>3.9880690465781141</v>
      </c>
      <c r="Z5" s="6">
        <f t="shared" ref="Z5:Z10" si="13">S5/W5*10^3</f>
        <v>19.7126921616</v>
      </c>
      <c r="AC5">
        <v>2</v>
      </c>
      <c r="AD5" s="6">
        <v>33.200000000000003</v>
      </c>
      <c r="AE5" s="5">
        <v>27.76</v>
      </c>
      <c r="AF5" s="5">
        <v>6.62</v>
      </c>
      <c r="AG5" s="7">
        <v>0.3</v>
      </c>
      <c r="AH5" s="6">
        <f t="shared" ref="AH5:AH10" si="14">(1/(2*3.14*AE5*10^3*SQRT(AD5*10^(-9))))^2*10^6</f>
        <v>991.06857407889481</v>
      </c>
      <c r="AI5" s="6">
        <f t="shared" ref="AI5:AI10" si="15">AF5/AG5</f>
        <v>22.066666666666666</v>
      </c>
      <c r="AJ5" s="6">
        <f t="shared" ref="AJ5:AJ10" si="16">SQRT(AH5/10^6/AD5*10^9)</f>
        <v>172.77575951118115</v>
      </c>
      <c r="AK5" s="6">
        <f t="shared" ref="AK5:AK10" si="17">AJ5/AI5</f>
        <v>7.8297171983918954</v>
      </c>
      <c r="AL5" s="7">
        <f t="shared" ref="AL5:AL10" si="18">10^(-3)*AJ5</f>
        <v>0.17277575951118115</v>
      </c>
      <c r="AM5" s="5">
        <f t="shared" ref="AM5:AM10" si="19">AK5-AL5-AI$1</f>
        <v>4.1569414388807147</v>
      </c>
      <c r="AN5" s="6">
        <f t="shared" ref="AN5:AN10" si="20">AG5/AK5*10^3</f>
        <v>38.3155601152</v>
      </c>
    </row>
    <row r="6" spans="1:41" x14ac:dyDescent="0.35">
      <c r="A6">
        <v>3</v>
      </c>
      <c r="B6" s="6">
        <v>47.6</v>
      </c>
      <c r="C6" s="5">
        <v>23.43</v>
      </c>
      <c r="D6" s="5">
        <v>0.96</v>
      </c>
      <c r="E6" s="7">
        <v>4.9000000000000002E-2</v>
      </c>
      <c r="F6" s="6">
        <f t="shared" si="0"/>
        <v>970.35172581879795</v>
      </c>
      <c r="G6" s="6">
        <f t="shared" si="1"/>
        <v>19.591836734693874</v>
      </c>
      <c r="H6" s="6">
        <f t="shared" si="2"/>
        <v>142.77794107766826</v>
      </c>
      <c r="I6" s="6">
        <f t="shared" si="3"/>
        <v>7.2876240758393189</v>
      </c>
      <c r="J6" s="7">
        <f t="shared" si="4"/>
        <v>0.14277794107766825</v>
      </c>
      <c r="K6" s="5">
        <f t="shared" si="5"/>
        <v>3.644846134761651</v>
      </c>
      <c r="L6" s="6">
        <f t="shared" si="6"/>
        <v>6.7237277183999993</v>
      </c>
      <c r="O6">
        <v>3</v>
      </c>
      <c r="P6" s="6">
        <v>47.6</v>
      </c>
      <c r="Q6" s="5">
        <v>23.29</v>
      </c>
      <c r="R6" s="5">
        <v>2.93</v>
      </c>
      <c r="S6">
        <v>0.151</v>
      </c>
      <c r="T6" s="6">
        <f t="shared" si="7"/>
        <v>982.05267451970462</v>
      </c>
      <c r="U6" s="6">
        <f t="shared" si="8"/>
        <v>19.403973509933778</v>
      </c>
      <c r="V6" s="6">
        <f t="shared" si="9"/>
        <v>143.63620263846144</v>
      </c>
      <c r="W6" s="6">
        <f t="shared" si="10"/>
        <v>7.4024118083302639</v>
      </c>
      <c r="X6" s="7">
        <f t="shared" si="11"/>
        <v>0.14363620263846144</v>
      </c>
      <c r="Y6" s="5">
        <f t="shared" si="12"/>
        <v>3.7587756056918025</v>
      </c>
      <c r="Z6" s="6">
        <f t="shared" si="13"/>
        <v>20.398757041600003</v>
      </c>
      <c r="AC6">
        <v>3</v>
      </c>
      <c r="AD6" s="6">
        <v>47.6</v>
      </c>
      <c r="AE6" s="5">
        <v>23.17</v>
      </c>
      <c r="AF6" s="5">
        <v>5.73</v>
      </c>
      <c r="AG6" s="7">
        <v>0.3</v>
      </c>
      <c r="AH6" s="6">
        <f t="shared" si="14"/>
        <v>992.25133576494898</v>
      </c>
      <c r="AI6" s="6">
        <f t="shared" si="15"/>
        <v>19.100000000000001</v>
      </c>
      <c r="AJ6" s="6">
        <f t="shared" si="16"/>
        <v>144.38011046395192</v>
      </c>
      <c r="AK6" s="6">
        <f t="shared" si="17"/>
        <v>7.559168087117901</v>
      </c>
      <c r="AL6" s="7">
        <f t="shared" si="18"/>
        <v>0.14438011046395194</v>
      </c>
      <c r="AM6" s="5">
        <f t="shared" si="19"/>
        <v>3.9147879766539493</v>
      </c>
      <c r="AN6" s="6">
        <f t="shared" si="20"/>
        <v>39.686906884800017</v>
      </c>
    </row>
    <row r="7" spans="1:41" x14ac:dyDescent="0.35">
      <c r="A7">
        <v>4</v>
      </c>
      <c r="B7" s="6">
        <v>57.5</v>
      </c>
      <c r="C7" s="5">
        <v>21.32</v>
      </c>
      <c r="D7" s="5">
        <v>0.88</v>
      </c>
      <c r="E7" s="7">
        <v>4.9000000000000002E-2</v>
      </c>
      <c r="F7" s="6">
        <f t="shared" si="0"/>
        <v>970.14905979929915</v>
      </c>
      <c r="G7" s="6">
        <f t="shared" si="1"/>
        <v>17.959183673469386</v>
      </c>
      <c r="H7" s="6">
        <f t="shared" si="2"/>
        <v>129.89286955690423</v>
      </c>
      <c r="I7" s="6">
        <f t="shared" si="3"/>
        <v>7.2326711457821675</v>
      </c>
      <c r="J7" s="7">
        <f t="shared" si="4"/>
        <v>0.12989286955690424</v>
      </c>
      <c r="K7" s="5">
        <f t="shared" si="5"/>
        <v>3.6027782762252629</v>
      </c>
      <c r="L7" s="6">
        <f t="shared" si="6"/>
        <v>6.7748137600000007</v>
      </c>
      <c r="O7">
        <v>4</v>
      </c>
      <c r="P7" s="6">
        <v>57.5</v>
      </c>
      <c r="Q7" s="5">
        <v>21.21</v>
      </c>
      <c r="R7" s="5">
        <v>2.7</v>
      </c>
      <c r="S7">
        <v>0.151</v>
      </c>
      <c r="T7" s="6">
        <f t="shared" si="7"/>
        <v>980.23799187113809</v>
      </c>
      <c r="U7" s="6">
        <f t="shared" si="8"/>
        <v>17.880794701986758</v>
      </c>
      <c r="V7" s="6">
        <f t="shared" si="9"/>
        <v>130.56652423164536</v>
      </c>
      <c r="W7" s="6">
        <f t="shared" si="10"/>
        <v>7.3020537625846096</v>
      </c>
      <c r="X7" s="7">
        <f t="shared" si="11"/>
        <v>0.13056652423164536</v>
      </c>
      <c r="Y7" s="5">
        <f t="shared" si="12"/>
        <v>3.671487238352964</v>
      </c>
      <c r="Z7" s="6">
        <f t="shared" si="13"/>
        <v>20.679113700000006</v>
      </c>
      <c r="AC7">
        <v>4</v>
      </c>
      <c r="AD7" s="6">
        <v>57.5</v>
      </c>
      <c r="AE7" s="5">
        <v>21.06</v>
      </c>
      <c r="AF7" s="5">
        <v>5.3</v>
      </c>
      <c r="AG7" s="7">
        <v>0.3</v>
      </c>
      <c r="AH7" s="6">
        <f t="shared" si="14"/>
        <v>994.25122360775651</v>
      </c>
      <c r="AI7" s="6">
        <f t="shared" si="15"/>
        <v>17.666666666666668</v>
      </c>
      <c r="AJ7" s="6">
        <f t="shared" si="16"/>
        <v>131.4964852304463</v>
      </c>
      <c r="AK7" s="6">
        <f t="shared" si="17"/>
        <v>7.4431972771950727</v>
      </c>
      <c r="AL7" s="7">
        <f t="shared" si="18"/>
        <v>0.1314964852304463</v>
      </c>
      <c r="AM7" s="5">
        <f t="shared" si="19"/>
        <v>3.8117007919646264</v>
      </c>
      <c r="AN7" s="6">
        <f t="shared" si="20"/>
        <v>40.305259799999995</v>
      </c>
    </row>
    <row r="8" spans="1:41" x14ac:dyDescent="0.35">
      <c r="A8">
        <v>5</v>
      </c>
      <c r="B8" s="6">
        <v>68</v>
      </c>
      <c r="C8" s="5">
        <v>19.62</v>
      </c>
      <c r="D8" s="5">
        <v>0.82</v>
      </c>
      <c r="E8" s="7">
        <v>4.9000000000000002E-2</v>
      </c>
      <c r="F8" s="6">
        <f t="shared" si="0"/>
        <v>968.66541425270873</v>
      </c>
      <c r="G8" s="6">
        <f t="shared" si="1"/>
        <v>16.73469387755102</v>
      </c>
      <c r="H8" s="6">
        <f t="shared" si="2"/>
        <v>119.35275288556758</v>
      </c>
      <c r="I8" s="6">
        <f t="shared" si="3"/>
        <v>7.13205474560099</v>
      </c>
      <c r="J8" s="7">
        <f t="shared" si="4"/>
        <v>0.11935275288556758</v>
      </c>
      <c r="K8" s="5">
        <f t="shared" si="5"/>
        <v>3.5127019927154226</v>
      </c>
      <c r="L8" s="6">
        <f t="shared" si="6"/>
        <v>6.8703903360000025</v>
      </c>
      <c r="O8">
        <v>5</v>
      </c>
      <c r="P8" s="6">
        <v>68</v>
      </c>
      <c r="Q8" s="5">
        <v>19.5</v>
      </c>
      <c r="R8" s="5">
        <v>2.5</v>
      </c>
      <c r="S8">
        <v>0.151</v>
      </c>
      <c r="T8" s="6">
        <f t="shared" si="7"/>
        <v>980.62413330772017</v>
      </c>
      <c r="U8" s="6">
        <f t="shared" si="8"/>
        <v>16.556291390728479</v>
      </c>
      <c r="V8" s="6">
        <f t="shared" si="9"/>
        <v>120.08723136486343</v>
      </c>
      <c r="W8" s="6">
        <f t="shared" si="10"/>
        <v>7.2532687744377498</v>
      </c>
      <c r="X8" s="7">
        <f t="shared" si="11"/>
        <v>0.12008723136486343</v>
      </c>
      <c r="Y8" s="5">
        <f t="shared" si="12"/>
        <v>3.6331815430728867</v>
      </c>
      <c r="Z8" s="6">
        <f t="shared" si="13"/>
        <v>20.818200000000004</v>
      </c>
      <c r="AC8">
        <v>5</v>
      </c>
      <c r="AD8" s="6">
        <v>68</v>
      </c>
      <c r="AE8" s="5">
        <v>19.399999999999999</v>
      </c>
      <c r="AF8" s="5">
        <v>4.8600000000000003</v>
      </c>
      <c r="AG8" s="7">
        <v>0.3</v>
      </c>
      <c r="AH8" s="6">
        <f t="shared" si="14"/>
        <v>990.75971593756128</v>
      </c>
      <c r="AI8" s="6">
        <f t="shared" si="15"/>
        <v>16.200000000000003</v>
      </c>
      <c r="AJ8" s="6">
        <f t="shared" si="16"/>
        <v>120.70623771210498</v>
      </c>
      <c r="AK8" s="6">
        <f t="shared" si="17"/>
        <v>7.4510023279077133</v>
      </c>
      <c r="AL8" s="7">
        <f t="shared" si="18"/>
        <v>0.12070623771210498</v>
      </c>
      <c r="AM8" s="5">
        <f t="shared" si="19"/>
        <v>3.830296090195608</v>
      </c>
      <c r="AN8" s="6">
        <f t="shared" si="20"/>
        <v>40.263039360000015</v>
      </c>
    </row>
    <row r="9" spans="1:41" x14ac:dyDescent="0.35">
      <c r="A9" t="s">
        <v>34</v>
      </c>
      <c r="B9" s="6">
        <v>81.599999999999994</v>
      </c>
      <c r="C9" s="5">
        <v>19.8</v>
      </c>
      <c r="D9" s="5">
        <v>0.83</v>
      </c>
      <c r="E9" s="7">
        <v>4.9000000000000002E-2</v>
      </c>
      <c r="F9" s="6">
        <f t="shared" si="0"/>
        <v>792.61114233722037</v>
      </c>
      <c r="G9" s="6">
        <f t="shared" si="1"/>
        <v>16.938775510204081</v>
      </c>
      <c r="H9" s="6">
        <f t="shared" si="2"/>
        <v>98.556439882779344</v>
      </c>
      <c r="I9" s="6">
        <f t="shared" si="3"/>
        <v>5.8183922340435998</v>
      </c>
      <c r="J9" s="7">
        <f t="shared" si="4"/>
        <v>9.8556439882779345E-2</v>
      </c>
      <c r="K9" s="5">
        <f t="shared" si="5"/>
        <v>2.2198357941608204</v>
      </c>
      <c r="L9" s="6">
        <f t="shared" si="6"/>
        <v>8.4215704319999993</v>
      </c>
      <c r="M9" s="2" t="s">
        <v>28</v>
      </c>
      <c r="O9" t="s">
        <v>36</v>
      </c>
      <c r="P9" s="6">
        <v>81.599999999999994</v>
      </c>
      <c r="Q9" s="5">
        <v>19.649999999999999</v>
      </c>
      <c r="R9" s="5">
        <v>2.52</v>
      </c>
      <c r="S9">
        <v>0.151</v>
      </c>
      <c r="T9" s="6">
        <f t="shared" si="7"/>
        <v>804.75826257699032</v>
      </c>
      <c r="U9" s="6">
        <f t="shared" si="8"/>
        <v>16.688741721854306</v>
      </c>
      <c r="V9" s="6">
        <f t="shared" si="9"/>
        <v>99.308779118525763</v>
      </c>
      <c r="W9" s="6">
        <f t="shared" si="10"/>
        <v>5.950645097975154</v>
      </c>
      <c r="X9" s="7">
        <f t="shared" si="11"/>
        <v>9.9308779118525758E-2</v>
      </c>
      <c r="Y9" s="5">
        <f t="shared" si="12"/>
        <v>2.3513363188566281</v>
      </c>
      <c r="Z9" s="6">
        <f t="shared" si="13"/>
        <v>25.375400064000001</v>
      </c>
      <c r="AA9" s="2" t="s">
        <v>28</v>
      </c>
      <c r="AC9" t="s">
        <v>36</v>
      </c>
      <c r="AD9" s="6">
        <v>81.599999999999994</v>
      </c>
      <c r="AE9" s="5">
        <v>19.55</v>
      </c>
      <c r="AF9" s="5">
        <v>4.91</v>
      </c>
      <c r="AG9" s="7">
        <v>0.3</v>
      </c>
      <c r="AH9" s="6">
        <f t="shared" si="14"/>
        <v>813.0121394859633</v>
      </c>
      <c r="AI9" s="6">
        <f t="shared" si="15"/>
        <v>16.366666666666667</v>
      </c>
      <c r="AJ9" s="6">
        <f t="shared" si="16"/>
        <v>99.81675241324966</v>
      </c>
      <c r="AK9" s="6">
        <f t="shared" si="17"/>
        <v>6.0987832431720772</v>
      </c>
      <c r="AL9" s="7">
        <f t="shared" si="18"/>
        <v>9.9816752413249665E-2</v>
      </c>
      <c r="AM9" s="5">
        <f t="shared" si="19"/>
        <v>2.4989664907588276</v>
      </c>
      <c r="AN9" s="6">
        <f t="shared" si="20"/>
        <v>49.190139743999993</v>
      </c>
      <c r="AO9" s="2" t="s">
        <v>28</v>
      </c>
    </row>
    <row r="10" spans="1:41" x14ac:dyDescent="0.35">
      <c r="A10">
        <v>7</v>
      </c>
      <c r="B10" s="6">
        <v>102.8</v>
      </c>
      <c r="C10" s="5">
        <v>15.95</v>
      </c>
      <c r="D10" s="5">
        <v>0.69</v>
      </c>
      <c r="E10" s="7">
        <v>4.9000000000000002E-2</v>
      </c>
      <c r="F10" s="6">
        <f t="shared" si="0"/>
        <v>969.54109780224428</v>
      </c>
      <c r="G10" s="6">
        <f t="shared" si="1"/>
        <v>14.081632653061224</v>
      </c>
      <c r="H10" s="6">
        <f t="shared" si="2"/>
        <v>97.115053602459611</v>
      </c>
      <c r="I10" s="6">
        <f t="shared" si="3"/>
        <v>6.8965762703195956</v>
      </c>
      <c r="J10" s="7">
        <f t="shared" si="4"/>
        <v>9.7115053602459617E-2</v>
      </c>
      <c r="K10" s="5">
        <f t="shared" si="5"/>
        <v>3.2994612167171358</v>
      </c>
      <c r="L10" s="6">
        <f t="shared" si="6"/>
        <v>7.1049747119999997</v>
      </c>
      <c r="O10">
        <v>7</v>
      </c>
      <c r="P10" s="6">
        <v>102.8</v>
      </c>
      <c r="Q10" s="5">
        <v>15.87</v>
      </c>
      <c r="R10" s="5">
        <v>2.1</v>
      </c>
      <c r="S10">
        <v>0.151</v>
      </c>
      <c r="T10" s="6">
        <f t="shared" si="7"/>
        <v>979.34056654249048</v>
      </c>
      <c r="U10" s="6">
        <f t="shared" si="8"/>
        <v>13.907284768211921</v>
      </c>
      <c r="V10" s="6">
        <f t="shared" si="9"/>
        <v>97.604606487664171</v>
      </c>
      <c r="W10" s="6">
        <f t="shared" si="10"/>
        <v>7.018235990303471</v>
      </c>
      <c r="X10" s="7">
        <f t="shared" si="11"/>
        <v>9.7604606487664169E-2</v>
      </c>
      <c r="Y10" s="5">
        <f t="shared" si="12"/>
        <v>3.4206313838158069</v>
      </c>
      <c r="Z10" s="6">
        <f t="shared" si="13"/>
        <v>21.515377968000006</v>
      </c>
      <c r="AC10">
        <v>7</v>
      </c>
      <c r="AD10" s="6">
        <v>102.8</v>
      </c>
      <c r="AE10" s="5">
        <v>15.76</v>
      </c>
      <c r="AF10" s="5">
        <v>4.09</v>
      </c>
      <c r="AG10" s="7">
        <v>0.3</v>
      </c>
      <c r="AH10" s="6">
        <f t="shared" si="14"/>
        <v>993.05927399908614</v>
      </c>
      <c r="AI10" s="6">
        <f t="shared" si="15"/>
        <v>13.633333333333333</v>
      </c>
      <c r="AJ10" s="6">
        <f t="shared" si="16"/>
        <v>98.285856913656758</v>
      </c>
      <c r="AK10" s="6">
        <f t="shared" si="17"/>
        <v>7.2092315584589315</v>
      </c>
      <c r="AL10" s="7">
        <f t="shared" si="18"/>
        <v>9.8285856913656766E-2</v>
      </c>
      <c r="AM10" s="5">
        <f t="shared" si="19"/>
        <v>3.6109457015452744</v>
      </c>
      <c r="AN10" s="6">
        <f t="shared" si="20"/>
        <v>41.613311705600005</v>
      </c>
    </row>
    <row r="11" spans="1:41" x14ac:dyDescent="0.35">
      <c r="A11" s="3" t="s">
        <v>13</v>
      </c>
      <c r="B11" s="3"/>
      <c r="C11" s="3"/>
      <c r="D11" s="3"/>
      <c r="E11" s="3"/>
      <c r="F11" s="6">
        <f>AVERAGE(F4:F8,F10)</f>
        <v>969.72740113376813</v>
      </c>
      <c r="G11" s="3"/>
      <c r="H11" s="3"/>
      <c r="I11" s="3"/>
      <c r="J11" s="3"/>
      <c r="K11" s="5">
        <f>AVERAGE(K4:K8,K10)</f>
        <v>3.7062186594577873</v>
      </c>
      <c r="L11" s="8"/>
      <c r="S11" t="s">
        <v>13</v>
      </c>
      <c r="T11" s="6">
        <f>AVERAGE(T4:T8,T10)</f>
        <v>980.88607137579856</v>
      </c>
      <c r="U11" s="6"/>
      <c r="V11" s="6"/>
      <c r="W11" s="6"/>
      <c r="Y11" s="5">
        <f>AVERAGE(Y4:Y8,Y10)</f>
        <v>3.77264694788858</v>
      </c>
      <c r="Z11" s="6"/>
      <c r="AC11" s="3" t="s">
        <v>13</v>
      </c>
      <c r="AD11" s="3"/>
      <c r="AE11" s="3"/>
      <c r="AF11" s="3"/>
      <c r="AG11" s="3"/>
      <c r="AH11" s="6">
        <f>AVERAGE(AH4:AH8,AH10)</f>
        <v>992.16954999964003</v>
      </c>
      <c r="AM11" s="5">
        <f>AVERAGE(AM4:AM8,AM10)</f>
        <v>3.949760346833306</v>
      </c>
    </row>
    <row r="12" spans="1:41" x14ac:dyDescent="0.35">
      <c r="A12" s="3" t="s">
        <v>14</v>
      </c>
      <c r="B12" s="3"/>
      <c r="C12" s="3"/>
      <c r="D12" s="3"/>
      <c r="E12" s="3"/>
      <c r="F12" s="6">
        <f>SQRT((DEVSQ(F4:F8,F10))/(7*(7-1)))</f>
        <v>0.23458366317298515</v>
      </c>
      <c r="G12" s="3"/>
      <c r="H12" s="3"/>
      <c r="I12" s="3"/>
      <c r="J12" s="3"/>
      <c r="K12" s="5">
        <f>SQRT((DEVSQ(K4:K8,K10))/(7*(7-1)))</f>
        <v>0.11105080774640683</v>
      </c>
      <c r="L12" s="8"/>
      <c r="S12" t="s">
        <v>14</v>
      </c>
      <c r="T12" s="6">
        <f>SQRT((DEVSQ(T4:T8,T10))/(7*(7-1)))</f>
        <v>0.35436942701283181</v>
      </c>
      <c r="U12" s="6"/>
      <c r="V12" s="6"/>
      <c r="W12" s="6"/>
      <c r="Y12" s="5">
        <f>SQRT((DEVSQ(Y4:Y8,Y10))/(7*(7-1)))</f>
        <v>9.1696869279475651E-2</v>
      </c>
      <c r="Z12" s="6"/>
      <c r="AC12" s="3" t="s">
        <v>14</v>
      </c>
      <c r="AD12" s="3"/>
      <c r="AE12" s="3"/>
      <c r="AF12" s="3"/>
      <c r="AG12" s="3"/>
      <c r="AH12" s="6">
        <f>SQRT((DEVSQ(AH4:AH8,AH10))/(7*(7-1)))</f>
        <v>0.45317955214386985</v>
      </c>
      <c r="AM12" s="5">
        <f>SQRT((DEVSQ(AM4:AM8,AM10))/(7*(7-1)))</f>
        <v>9.4132709864825984E-2</v>
      </c>
    </row>
    <row r="13" spans="1:41" x14ac:dyDescent="0.35">
      <c r="A13" s="3" t="s">
        <v>35</v>
      </c>
      <c r="B13" s="3"/>
      <c r="C13" s="3"/>
      <c r="D13" s="3"/>
      <c r="E13" s="3"/>
      <c r="F13" s="6">
        <v>2.6</v>
      </c>
      <c r="G13" s="3"/>
      <c r="H13" s="3"/>
      <c r="I13" s="3"/>
      <c r="J13" s="3"/>
      <c r="K13" s="5">
        <v>2.6</v>
      </c>
      <c r="L13" s="8"/>
      <c r="S13" t="s">
        <v>35</v>
      </c>
      <c r="T13" s="6">
        <v>2.6</v>
      </c>
      <c r="U13" s="6"/>
      <c r="V13" s="6"/>
      <c r="W13" s="6"/>
      <c r="Y13" s="5">
        <v>2.6</v>
      </c>
      <c r="Z13" s="6"/>
      <c r="AC13" s="3" t="s">
        <v>35</v>
      </c>
      <c r="AD13" s="3"/>
      <c r="AE13" s="3"/>
      <c r="AF13" s="3"/>
      <c r="AG13" s="3"/>
      <c r="AH13" s="6">
        <v>2.6</v>
      </c>
      <c r="AM13" s="5">
        <v>2.6</v>
      </c>
    </row>
    <row r="14" spans="1:41" x14ac:dyDescent="0.35">
      <c r="A14" s="3" t="s">
        <v>15</v>
      </c>
      <c r="B14" s="3"/>
      <c r="C14" s="3"/>
      <c r="D14" s="3"/>
      <c r="E14" s="3"/>
      <c r="F14" s="6">
        <f>F12*F13</f>
        <v>0.60991752424976142</v>
      </c>
      <c r="G14" s="3"/>
      <c r="H14" s="3"/>
      <c r="I14" s="3"/>
      <c r="J14" s="3"/>
      <c r="K14" s="5">
        <f>K12*K13</f>
        <v>0.28873210014065775</v>
      </c>
      <c r="L14" s="8"/>
      <c r="S14" t="s">
        <v>15</v>
      </c>
      <c r="T14" s="6">
        <f>T12*T13</f>
        <v>0.92136051023336274</v>
      </c>
      <c r="U14" s="6"/>
      <c r="V14" s="6"/>
      <c r="W14" s="6"/>
      <c r="Y14" s="5">
        <f>Y12*Y13</f>
        <v>0.2384118601266367</v>
      </c>
      <c r="Z14" s="6"/>
      <c r="AC14" s="3" t="s">
        <v>15</v>
      </c>
      <c r="AD14" s="3"/>
      <c r="AE14" s="3"/>
      <c r="AF14" s="3"/>
      <c r="AG14" s="3"/>
      <c r="AH14" s="6">
        <f>AH12*AH13</f>
        <v>1.1782668355740615</v>
      </c>
      <c r="AM14" s="5">
        <f>AM12*AM13</f>
        <v>0.24474504564854757</v>
      </c>
    </row>
    <row r="16" spans="1:41" x14ac:dyDescent="0.35">
      <c r="A16" s="4" t="s">
        <v>0</v>
      </c>
      <c r="B16" s="4">
        <v>150.6</v>
      </c>
      <c r="C16" s="4" t="s">
        <v>1</v>
      </c>
      <c r="N16" s="4" t="s">
        <v>38</v>
      </c>
      <c r="O16" s="4" t="s">
        <v>39</v>
      </c>
    </row>
    <row r="17" spans="1:26" x14ac:dyDescent="0.35">
      <c r="A17" s="3" t="s">
        <v>29</v>
      </c>
      <c r="B17" s="3"/>
      <c r="C17" s="3"/>
      <c r="D17" s="3"/>
      <c r="E17" s="3"/>
      <c r="F17" s="3" t="s">
        <v>30</v>
      </c>
      <c r="G17" s="3"/>
      <c r="H17" s="3"/>
      <c r="I17" s="3"/>
      <c r="J17" s="9"/>
      <c r="N17" s="3" t="s">
        <v>30</v>
      </c>
      <c r="O17" s="3"/>
      <c r="P17" s="3"/>
      <c r="Q17" s="3"/>
      <c r="R17" s="3"/>
      <c r="S17" s="3"/>
      <c r="T17" s="3" t="s">
        <v>29</v>
      </c>
      <c r="U17" s="3"/>
      <c r="V17" s="3"/>
      <c r="W17" s="3"/>
      <c r="X17" s="3"/>
      <c r="Y17" s="3"/>
      <c r="Z17" s="9"/>
    </row>
    <row r="18" spans="1:26" x14ac:dyDescent="0.35">
      <c r="A18" t="s">
        <v>20</v>
      </c>
      <c r="B18" t="s">
        <v>19</v>
      </c>
      <c r="C18" t="s">
        <v>21</v>
      </c>
      <c r="D18" t="s">
        <v>4</v>
      </c>
      <c r="E18" t="s">
        <v>22</v>
      </c>
      <c r="F18" t="s">
        <v>19</v>
      </c>
      <c r="G18" t="s">
        <v>21</v>
      </c>
      <c r="H18" t="s">
        <v>4</v>
      </c>
      <c r="I18" t="s">
        <v>22</v>
      </c>
      <c r="M18" t="s">
        <v>20</v>
      </c>
      <c r="N18" t="s">
        <v>19</v>
      </c>
      <c r="O18" t="s">
        <v>21</v>
      </c>
      <c r="P18" t="s">
        <v>26</v>
      </c>
      <c r="Q18" t="s">
        <v>25</v>
      </c>
      <c r="R18" t="s">
        <v>23</v>
      </c>
      <c r="S18" t="s">
        <v>24</v>
      </c>
      <c r="T18" t="s">
        <v>19</v>
      </c>
      <c r="U18" t="s">
        <v>21</v>
      </c>
      <c r="V18" t="s">
        <v>26</v>
      </c>
      <c r="W18" t="s">
        <v>25</v>
      </c>
      <c r="X18" t="s">
        <v>23</v>
      </c>
      <c r="Y18" t="s">
        <v>24</v>
      </c>
    </row>
    <row r="19" spans="1:26" x14ac:dyDescent="0.35">
      <c r="A19">
        <v>1</v>
      </c>
      <c r="B19" s="5">
        <v>27.89</v>
      </c>
      <c r="C19" s="5">
        <v>0.01</v>
      </c>
      <c r="D19" s="5">
        <v>3.39</v>
      </c>
      <c r="E19" s="5">
        <f>0.03*D19</f>
        <v>0.1017</v>
      </c>
      <c r="F19" s="5">
        <v>19.47</v>
      </c>
      <c r="G19" s="5">
        <v>0.01</v>
      </c>
      <c r="H19" s="5">
        <v>2.4900000000000002</v>
      </c>
      <c r="I19" s="5">
        <f>0.03*H19</f>
        <v>7.4700000000000003E-2</v>
      </c>
      <c r="M19">
        <v>1</v>
      </c>
      <c r="N19" s="5">
        <v>19.48</v>
      </c>
      <c r="O19" s="5">
        <v>0.01</v>
      </c>
      <c r="P19" s="6">
        <v>5.2</v>
      </c>
      <c r="Q19" s="6">
        <v>7.7</v>
      </c>
      <c r="R19" s="5">
        <f xml:space="preserve"> Q19/P19</f>
        <v>1.4807692307692308</v>
      </c>
      <c r="S19" s="5">
        <f>R19*(0.1/Q19+0.1/P19)</f>
        <v>4.7707100591715984E-2</v>
      </c>
      <c r="T19" s="5">
        <v>27.89</v>
      </c>
      <c r="U19" s="5">
        <v>0.01</v>
      </c>
      <c r="V19" s="6">
        <v>3.6</v>
      </c>
      <c r="W19" s="6">
        <v>5.2</v>
      </c>
      <c r="X19" s="5">
        <f xml:space="preserve"> W19/V19</f>
        <v>1.4444444444444444</v>
      </c>
      <c r="Y19" s="5">
        <f>X19*(0.1/W19+0.1/V19)</f>
        <v>6.7901234567901231E-2</v>
      </c>
    </row>
    <row r="20" spans="1:26" x14ac:dyDescent="0.35">
      <c r="A20">
        <v>2</v>
      </c>
      <c r="B20" s="5">
        <v>27.23</v>
      </c>
      <c r="C20" s="5">
        <v>0.01</v>
      </c>
      <c r="D20" s="5">
        <v>2.25</v>
      </c>
      <c r="E20" s="5">
        <f t="shared" ref="E20:E51" si="21">0.03*D20</f>
        <v>6.7500000000000004E-2</v>
      </c>
      <c r="F20" s="5">
        <v>17.600000000000001</v>
      </c>
      <c r="G20" s="5">
        <v>0.01</v>
      </c>
      <c r="H20" s="5">
        <v>0.74</v>
      </c>
      <c r="I20" s="5">
        <f>0.03*H20</f>
        <v>2.2199999999999998E-2</v>
      </c>
      <c r="M20">
        <v>2</v>
      </c>
      <c r="N20" s="5">
        <v>17.55</v>
      </c>
      <c r="O20" s="5">
        <v>0.01</v>
      </c>
      <c r="P20" s="6">
        <v>5.7</v>
      </c>
      <c r="Q20" s="6">
        <v>6.1</v>
      </c>
      <c r="R20" s="5">
        <f t="shared" ref="R20:R49" si="22" xml:space="preserve"> Q20/P20</f>
        <v>1.0701754385964912</v>
      </c>
      <c r="S20" s="5">
        <f t="shared" ref="S20:S38" si="23">R20*(0.1/Q20+0.1/P20)</f>
        <v>3.6318867343798092E-2</v>
      </c>
      <c r="T20" s="5">
        <v>26.14</v>
      </c>
      <c r="U20" s="5">
        <v>0.01</v>
      </c>
      <c r="V20" s="6">
        <v>3.8</v>
      </c>
      <c r="W20" s="6">
        <v>4.2</v>
      </c>
      <c r="X20" s="5">
        <f xml:space="preserve"> W20/V20</f>
        <v>1.1052631578947369</v>
      </c>
      <c r="Y20" s="5">
        <f>X20*(0.1/W20+0.1/V20)</f>
        <v>5.5401662049861501E-2</v>
      </c>
    </row>
    <row r="21" spans="1:26" x14ac:dyDescent="0.35">
      <c r="A21">
        <v>3</v>
      </c>
      <c r="B21" s="5">
        <v>27.27</v>
      </c>
      <c r="C21" s="5">
        <v>0.01</v>
      </c>
      <c r="D21" s="5">
        <v>2.3199999999999998</v>
      </c>
      <c r="E21" s="5">
        <f t="shared" si="21"/>
        <v>6.9599999999999995E-2</v>
      </c>
      <c r="F21" s="5">
        <v>18.079999999999998</v>
      </c>
      <c r="G21" s="5">
        <v>0.01</v>
      </c>
      <c r="H21" s="5">
        <v>0.94</v>
      </c>
      <c r="I21" s="5">
        <f>0.03*H21</f>
        <v>2.8199999999999996E-2</v>
      </c>
      <c r="M21">
        <v>3</v>
      </c>
      <c r="N21" s="5">
        <v>18.079999999999998</v>
      </c>
      <c r="O21" s="5">
        <v>0.01</v>
      </c>
      <c r="P21" s="6">
        <v>5.6</v>
      </c>
      <c r="Q21" s="6">
        <v>6.2</v>
      </c>
      <c r="R21" s="5">
        <f t="shared" si="22"/>
        <v>1.1071428571428572</v>
      </c>
      <c r="S21" s="5">
        <f t="shared" si="23"/>
        <v>3.762755102040817E-2</v>
      </c>
      <c r="T21" s="5">
        <v>26.57</v>
      </c>
      <c r="U21" s="5">
        <v>0.01</v>
      </c>
      <c r="V21" s="6">
        <v>3.8</v>
      </c>
      <c r="W21" s="6">
        <v>4.3</v>
      </c>
      <c r="X21" s="5">
        <f xml:space="preserve"> W21/V21</f>
        <v>1.131578947368421</v>
      </c>
      <c r="Y21" s="5">
        <f>X21*(0.1/W21+0.1/V21)</f>
        <v>5.609418282548477E-2</v>
      </c>
    </row>
    <row r="22" spans="1:26" x14ac:dyDescent="0.35">
      <c r="A22">
        <v>4</v>
      </c>
      <c r="B22" s="5">
        <v>27.51</v>
      </c>
      <c r="C22" s="5">
        <v>0.01</v>
      </c>
      <c r="D22" s="5">
        <v>2.87</v>
      </c>
      <c r="E22" s="5">
        <f t="shared" si="21"/>
        <v>8.6099999999999996E-2</v>
      </c>
      <c r="F22" s="5">
        <v>18.260000000000002</v>
      </c>
      <c r="G22" s="5">
        <v>0.01</v>
      </c>
      <c r="H22" s="5">
        <v>1.05</v>
      </c>
      <c r="I22" s="5">
        <f>0.03*H22</f>
        <v>3.15E-2</v>
      </c>
      <c r="M22">
        <v>4</v>
      </c>
      <c r="N22" s="5">
        <v>18.46</v>
      </c>
      <c r="O22" s="5">
        <v>0.01</v>
      </c>
      <c r="P22" s="6">
        <v>5.5</v>
      </c>
      <c r="Q22" s="6">
        <v>6.2</v>
      </c>
      <c r="R22" s="5">
        <f t="shared" si="22"/>
        <v>1.1272727272727272</v>
      </c>
      <c r="S22" s="5">
        <f t="shared" si="23"/>
        <v>3.8677685950413224E-2</v>
      </c>
      <c r="T22" s="5">
        <v>26.89</v>
      </c>
      <c r="U22" s="5">
        <v>0.01</v>
      </c>
      <c r="V22" s="6">
        <v>3.75</v>
      </c>
      <c r="W22" s="6">
        <v>4.3499999999999996</v>
      </c>
      <c r="X22" s="5">
        <f xml:space="preserve"> W22/V22</f>
        <v>1.1599999999999999</v>
      </c>
      <c r="Y22" s="5">
        <f>X22*(0.1/W22+0.1/V22)</f>
        <v>5.7599999999999998E-2</v>
      </c>
    </row>
    <row r="23" spans="1:26" x14ac:dyDescent="0.35">
      <c r="A23">
        <v>5</v>
      </c>
      <c r="B23" s="5">
        <v>26.15</v>
      </c>
      <c r="C23" s="5">
        <v>0.01</v>
      </c>
      <c r="D23" s="5">
        <v>1.0900000000000001</v>
      </c>
      <c r="E23" s="5">
        <f t="shared" si="21"/>
        <v>3.27E-2</v>
      </c>
      <c r="F23" s="5">
        <v>18.45</v>
      </c>
      <c r="G23" s="5">
        <v>0.01</v>
      </c>
      <c r="H23" s="5">
        <v>1.19</v>
      </c>
      <c r="I23" s="5">
        <f>0.03*H23</f>
        <v>3.5699999999999996E-2</v>
      </c>
      <c r="M23">
        <v>5</v>
      </c>
      <c r="N23" s="5">
        <v>18.71</v>
      </c>
      <c r="O23" s="5">
        <v>0.01</v>
      </c>
      <c r="P23" s="6">
        <v>5.4</v>
      </c>
      <c r="Q23" s="6">
        <v>6.4</v>
      </c>
      <c r="R23" s="5">
        <f t="shared" si="22"/>
        <v>1.1851851851851851</v>
      </c>
      <c r="S23" s="5">
        <f t="shared" si="23"/>
        <v>4.0466392318244164E-2</v>
      </c>
      <c r="T23" s="5">
        <v>27.09</v>
      </c>
      <c r="U23" s="5">
        <v>0.01</v>
      </c>
      <c r="V23" s="6">
        <v>3.75</v>
      </c>
      <c r="W23" s="6">
        <v>4.45</v>
      </c>
      <c r="X23" s="5">
        <f xml:space="preserve"> W23/V23</f>
        <v>1.1866666666666668</v>
      </c>
      <c r="Y23" s="5">
        <f>X23*(0.1/W23+0.1/V23)</f>
        <v>5.8311111111111119E-2</v>
      </c>
    </row>
    <row r="24" spans="1:26" x14ac:dyDescent="0.35">
      <c r="A24">
        <v>6</v>
      </c>
      <c r="B24" s="5">
        <v>26.42</v>
      </c>
      <c r="C24" s="5">
        <v>0.01</v>
      </c>
      <c r="D24" s="5">
        <v>1.25</v>
      </c>
      <c r="E24" s="5">
        <f t="shared" si="21"/>
        <v>3.7499999999999999E-2</v>
      </c>
      <c r="F24" s="5">
        <v>18.62</v>
      </c>
      <c r="G24" s="5">
        <v>0.01</v>
      </c>
      <c r="H24" s="5">
        <v>1.32</v>
      </c>
      <c r="I24" s="5">
        <f>0.03*H24</f>
        <v>3.9600000000000003E-2</v>
      </c>
      <c r="M24">
        <v>6</v>
      </c>
      <c r="N24" s="5">
        <v>18.96</v>
      </c>
      <c r="O24" s="5">
        <v>0.01</v>
      </c>
      <c r="P24" s="6">
        <v>5.3</v>
      </c>
      <c r="Q24" s="6">
        <v>6.6</v>
      </c>
      <c r="R24" s="5">
        <f t="shared" si="22"/>
        <v>1.2452830188679245</v>
      </c>
      <c r="S24" s="5">
        <f t="shared" si="23"/>
        <v>4.2363830544677822E-2</v>
      </c>
      <c r="T24" s="5">
        <v>27.31</v>
      </c>
      <c r="U24" s="5">
        <v>0.01</v>
      </c>
      <c r="V24" s="6">
        <v>3.7</v>
      </c>
      <c r="W24" s="6">
        <v>4.55</v>
      </c>
      <c r="X24" s="5">
        <f xml:space="preserve"> W24/V24</f>
        <v>1.2297297297297296</v>
      </c>
      <c r="Y24" s="5">
        <f>X24*(0.1/W24+0.1/V24)</f>
        <v>6.0262965668371075E-2</v>
      </c>
    </row>
    <row r="25" spans="1:26" x14ac:dyDescent="0.35">
      <c r="A25">
        <v>7</v>
      </c>
      <c r="B25" s="5">
        <v>26.55</v>
      </c>
      <c r="C25" s="5">
        <v>0.01</v>
      </c>
      <c r="D25" s="5">
        <v>1.35</v>
      </c>
      <c r="E25" s="5">
        <f t="shared" si="21"/>
        <v>4.0500000000000001E-2</v>
      </c>
      <c r="F25" s="5">
        <v>18.72</v>
      </c>
      <c r="G25" s="5">
        <v>0.01</v>
      </c>
      <c r="H25" s="5">
        <v>1.47</v>
      </c>
      <c r="I25" s="5">
        <f>0.03*H25</f>
        <v>4.41E-2</v>
      </c>
      <c r="M25">
        <v>7</v>
      </c>
      <c r="N25" s="5">
        <v>19.25</v>
      </c>
      <c r="O25" s="5">
        <v>0.01</v>
      </c>
      <c r="P25" s="6">
        <v>5.2</v>
      </c>
      <c r="Q25" s="6">
        <v>7.1</v>
      </c>
      <c r="R25" s="5">
        <f t="shared" si="22"/>
        <v>1.3653846153846152</v>
      </c>
      <c r="S25" s="5">
        <f t="shared" si="23"/>
        <v>4.5488165680473369E-2</v>
      </c>
      <c r="T25" s="5">
        <v>27.4</v>
      </c>
      <c r="U25" s="5">
        <v>0.01</v>
      </c>
      <c r="V25" s="6">
        <v>3.7</v>
      </c>
      <c r="W25" s="6">
        <v>4.7</v>
      </c>
      <c r="X25" s="5">
        <f xml:space="preserve"> W25/V25</f>
        <v>1.2702702702702702</v>
      </c>
      <c r="Y25" s="5">
        <f>X25*(0.1/W25+0.1/V25)</f>
        <v>6.1358655953250546E-2</v>
      </c>
    </row>
    <row r="26" spans="1:26" x14ac:dyDescent="0.35">
      <c r="A26">
        <v>8</v>
      </c>
      <c r="B26" s="5">
        <v>26.92</v>
      </c>
      <c r="C26" s="5">
        <v>0.01</v>
      </c>
      <c r="D26" s="5">
        <v>1.73</v>
      </c>
      <c r="E26" s="5">
        <f t="shared" si="21"/>
        <v>5.1899999999999995E-2</v>
      </c>
      <c r="F26" s="5">
        <v>18.940000000000001</v>
      </c>
      <c r="G26" s="5">
        <v>0.01</v>
      </c>
      <c r="H26" s="5">
        <v>1.79</v>
      </c>
      <c r="I26" s="5">
        <f>0.03*H26</f>
        <v>5.3699999999999998E-2</v>
      </c>
      <c r="M26">
        <v>8</v>
      </c>
      <c r="N26" s="5">
        <v>19.32</v>
      </c>
      <c r="O26" s="5">
        <v>0.01</v>
      </c>
      <c r="P26" s="6">
        <v>5.2</v>
      </c>
      <c r="Q26" s="6">
        <v>7.3</v>
      </c>
      <c r="R26" s="5">
        <f t="shared" si="22"/>
        <v>1.4038461538461537</v>
      </c>
      <c r="S26" s="5">
        <f t="shared" si="23"/>
        <v>4.6227810650887574E-2</v>
      </c>
      <c r="T26" s="5">
        <v>27.7</v>
      </c>
      <c r="U26" s="5">
        <v>0.01</v>
      </c>
      <c r="V26" s="6">
        <v>3.65</v>
      </c>
      <c r="W26" s="6">
        <v>5.0999999999999996</v>
      </c>
      <c r="X26" s="5">
        <f xml:space="preserve"> W26/V26</f>
        <v>1.3972602739726028</v>
      </c>
      <c r="Y26" s="5">
        <f>X26*(0.1/W26+0.1/V26)</f>
        <v>6.567836367048227E-2</v>
      </c>
    </row>
    <row r="27" spans="1:26" x14ac:dyDescent="0.35">
      <c r="A27">
        <v>9</v>
      </c>
      <c r="B27" s="5">
        <v>27.39</v>
      </c>
      <c r="C27" s="5">
        <v>0.01</v>
      </c>
      <c r="D27" s="5">
        <v>2.59</v>
      </c>
      <c r="E27" s="5">
        <f t="shared" si="21"/>
        <v>7.7699999999999991E-2</v>
      </c>
      <c r="F27" s="5">
        <v>19.04</v>
      </c>
      <c r="G27" s="5">
        <v>0.01</v>
      </c>
      <c r="H27" s="5">
        <v>1.97</v>
      </c>
      <c r="I27" s="5">
        <f>0.03*H27</f>
        <v>5.91E-2</v>
      </c>
      <c r="M27">
        <v>9</v>
      </c>
      <c r="N27" s="5">
        <v>19.420000000000002</v>
      </c>
      <c r="O27" s="5">
        <v>0.01</v>
      </c>
      <c r="P27" s="6">
        <v>5.2</v>
      </c>
      <c r="Q27" s="6">
        <v>7.3</v>
      </c>
      <c r="R27" s="5">
        <f t="shared" si="22"/>
        <v>1.4038461538461537</v>
      </c>
      <c r="S27" s="5">
        <f t="shared" si="23"/>
        <v>4.6227810650887574E-2</v>
      </c>
      <c r="T27" s="5">
        <v>27.8</v>
      </c>
      <c r="U27" s="5">
        <v>0.01</v>
      </c>
      <c r="V27" s="6">
        <v>3.65</v>
      </c>
      <c r="W27" s="6">
        <v>5.25</v>
      </c>
      <c r="X27" s="5">
        <f xml:space="preserve"> W27/V27</f>
        <v>1.4383561643835616</v>
      </c>
      <c r="Y27" s="5">
        <f>X27*(0.1/W27+0.1/V27)</f>
        <v>6.6804278476261955E-2</v>
      </c>
    </row>
    <row r="28" spans="1:26" x14ac:dyDescent="0.35">
      <c r="A28">
        <v>10</v>
      </c>
      <c r="B28" s="5">
        <v>27.64</v>
      </c>
      <c r="C28" s="5">
        <v>0.01</v>
      </c>
      <c r="D28" s="5">
        <v>3.15</v>
      </c>
      <c r="E28" s="5">
        <f t="shared" si="21"/>
        <v>9.4500000000000001E-2</v>
      </c>
      <c r="F28" s="5">
        <v>19.14</v>
      </c>
      <c r="G28" s="5">
        <v>0.01</v>
      </c>
      <c r="H28" s="5">
        <v>2.14</v>
      </c>
      <c r="I28" s="5">
        <f>0.03*H28</f>
        <v>6.4200000000000007E-2</v>
      </c>
      <c r="M28">
        <v>10</v>
      </c>
      <c r="N28" s="5">
        <v>21.37</v>
      </c>
      <c r="O28" s="5">
        <v>0.01</v>
      </c>
      <c r="P28" s="6">
        <v>4.7</v>
      </c>
      <c r="Q28" s="6">
        <v>8.8000000000000007</v>
      </c>
      <c r="R28" s="5">
        <f t="shared" si="22"/>
        <v>1.8723404255319149</v>
      </c>
      <c r="S28" s="5">
        <f t="shared" si="23"/>
        <v>6.1113626075147129E-2</v>
      </c>
      <c r="T28" s="5">
        <v>29.55</v>
      </c>
      <c r="U28" s="5">
        <v>0.01</v>
      </c>
      <c r="V28" s="6">
        <v>3.45</v>
      </c>
      <c r="W28" s="6">
        <v>6.35</v>
      </c>
      <c r="X28" s="5">
        <f xml:space="preserve"> W28/V28</f>
        <v>1.8405797101449273</v>
      </c>
      <c r="Y28" s="5">
        <f>X28*(0.1/W28+0.1/V28)</f>
        <v>8.2335643772316738E-2</v>
      </c>
    </row>
    <row r="29" spans="1:26" x14ac:dyDescent="0.35">
      <c r="A29">
        <v>11</v>
      </c>
      <c r="B29" s="5">
        <v>27.8</v>
      </c>
      <c r="C29" s="5">
        <v>0.01</v>
      </c>
      <c r="D29" s="5">
        <v>3.36</v>
      </c>
      <c r="E29" s="5">
        <f t="shared" si="21"/>
        <v>0.10079999999999999</v>
      </c>
      <c r="F29" s="5">
        <v>19.260000000000002</v>
      </c>
      <c r="G29" s="5">
        <v>0.01</v>
      </c>
      <c r="H29" s="5">
        <v>2.33</v>
      </c>
      <c r="I29" s="5">
        <f>0.03*H29</f>
        <v>6.9900000000000004E-2</v>
      </c>
      <c r="M29">
        <v>11</v>
      </c>
      <c r="N29" s="5">
        <v>20.92</v>
      </c>
      <c r="O29" s="5">
        <v>0.01</v>
      </c>
      <c r="P29" s="6">
        <v>4.8</v>
      </c>
      <c r="Q29" s="6">
        <v>8.9</v>
      </c>
      <c r="R29" s="5">
        <f t="shared" si="22"/>
        <v>1.8541666666666667</v>
      </c>
      <c r="S29" s="5">
        <f t="shared" si="23"/>
        <v>5.9461805555555559E-2</v>
      </c>
      <c r="T29" s="5">
        <v>29.03</v>
      </c>
      <c r="U29" s="5">
        <v>0.01</v>
      </c>
      <c r="V29" s="6">
        <v>3.5</v>
      </c>
      <c r="W29" s="6">
        <v>6.3</v>
      </c>
      <c r="X29" s="5">
        <f xml:space="preserve"> W29/V29</f>
        <v>1.8</v>
      </c>
      <c r="Y29" s="5">
        <f>X29*(0.1/W29+0.1/V29)</f>
        <v>8.0000000000000016E-2</v>
      </c>
    </row>
    <row r="30" spans="1:26" x14ac:dyDescent="0.35">
      <c r="A30">
        <v>12</v>
      </c>
      <c r="B30" s="5">
        <v>29.79</v>
      </c>
      <c r="C30" s="5">
        <v>0.01</v>
      </c>
      <c r="D30" s="5">
        <v>1.0900000000000001</v>
      </c>
      <c r="E30" s="5">
        <f t="shared" si="21"/>
        <v>3.27E-2</v>
      </c>
      <c r="F30" s="5">
        <v>19.350000000000001</v>
      </c>
      <c r="G30" s="5">
        <v>0.01</v>
      </c>
      <c r="H30" s="5">
        <v>2.4300000000000002</v>
      </c>
      <c r="I30" s="5">
        <f>0.03*H30</f>
        <v>7.2900000000000006E-2</v>
      </c>
      <c r="M30">
        <v>12</v>
      </c>
      <c r="N30" s="5">
        <v>20.52</v>
      </c>
      <c r="O30" s="5">
        <v>0.01</v>
      </c>
      <c r="P30" s="6">
        <v>4.9000000000000004</v>
      </c>
      <c r="Q30" s="6">
        <v>8.9</v>
      </c>
      <c r="R30" s="5">
        <f t="shared" si="22"/>
        <v>1.8163265306122449</v>
      </c>
      <c r="S30" s="5">
        <f t="shared" si="23"/>
        <v>5.7476051645147845E-2</v>
      </c>
      <c r="T30" s="5">
        <v>28.57</v>
      </c>
      <c r="U30" s="5">
        <v>0.01</v>
      </c>
      <c r="V30" s="6">
        <v>3.55</v>
      </c>
      <c r="W30" s="6">
        <v>6.15</v>
      </c>
      <c r="X30" s="5">
        <f xml:space="preserve"> W30/V30</f>
        <v>1.7323943661971832</v>
      </c>
      <c r="Y30" s="5">
        <f>X30*(0.1/W30+0.1/V30)</f>
        <v>7.6968855385836157E-2</v>
      </c>
    </row>
    <row r="31" spans="1:26" x14ac:dyDescent="0.35">
      <c r="A31">
        <v>13</v>
      </c>
      <c r="B31" s="5">
        <v>29.48</v>
      </c>
      <c r="C31" s="5">
        <v>0.01</v>
      </c>
      <c r="D31" s="5">
        <v>1.28</v>
      </c>
      <c r="E31" s="5">
        <f t="shared" si="21"/>
        <v>3.8399999999999997E-2</v>
      </c>
      <c r="F31" s="5">
        <v>21.37</v>
      </c>
      <c r="G31" s="5">
        <v>0.01</v>
      </c>
      <c r="H31" s="5">
        <v>0.75</v>
      </c>
      <c r="I31" s="5">
        <f>0.03*H31</f>
        <v>2.2499999999999999E-2</v>
      </c>
      <c r="M31">
        <v>13</v>
      </c>
      <c r="N31" s="5">
        <v>20.190000000000001</v>
      </c>
      <c r="O31" s="5">
        <v>0.01</v>
      </c>
      <c r="P31" s="6">
        <v>5</v>
      </c>
      <c r="Q31" s="6">
        <v>8.6999999999999993</v>
      </c>
      <c r="R31" s="5">
        <f t="shared" si="22"/>
        <v>1.7399999999999998</v>
      </c>
      <c r="S31" s="5">
        <f t="shared" si="23"/>
        <v>5.4800000000000001E-2</v>
      </c>
      <c r="T31" s="5">
        <v>28.33</v>
      </c>
      <c r="U31" s="5">
        <v>0.01</v>
      </c>
      <c r="V31" s="6">
        <v>3.55</v>
      </c>
      <c r="W31" s="6">
        <v>5.95</v>
      </c>
      <c r="X31" s="5">
        <f xml:space="preserve"> W31/V31</f>
        <v>1.6760563380281692</v>
      </c>
      <c r="Y31" s="5">
        <f>X31*(0.1/W31+0.1/V31)</f>
        <v>7.5381868676849845E-2</v>
      </c>
    </row>
    <row r="32" spans="1:26" x14ac:dyDescent="0.35">
      <c r="A32">
        <v>14</v>
      </c>
      <c r="B32" s="5">
        <v>29.37</v>
      </c>
      <c r="C32" s="5">
        <v>0.01</v>
      </c>
      <c r="D32" s="5">
        <v>1.37</v>
      </c>
      <c r="E32" s="5">
        <f t="shared" si="21"/>
        <v>4.1100000000000005E-2</v>
      </c>
      <c r="F32" s="5">
        <v>21.04</v>
      </c>
      <c r="G32" s="5">
        <v>0.01</v>
      </c>
      <c r="H32" s="5">
        <v>0.9</v>
      </c>
      <c r="I32" s="5">
        <f>0.03*H32</f>
        <v>2.7E-2</v>
      </c>
      <c r="M32">
        <v>14</v>
      </c>
      <c r="N32" s="5">
        <v>20</v>
      </c>
      <c r="O32" s="5">
        <v>0.01</v>
      </c>
      <c r="P32" s="6">
        <v>5</v>
      </c>
      <c r="Q32" s="6">
        <v>8.5500000000000007</v>
      </c>
      <c r="R32" s="5">
        <f t="shared" si="22"/>
        <v>1.7100000000000002</v>
      </c>
      <c r="S32" s="5">
        <f t="shared" si="23"/>
        <v>5.4200000000000012E-2</v>
      </c>
      <c r="T32" s="5">
        <v>28.17</v>
      </c>
      <c r="U32" s="5">
        <v>0.01</v>
      </c>
      <c r="V32" s="6">
        <v>3.6</v>
      </c>
      <c r="W32" s="6">
        <v>5.8</v>
      </c>
      <c r="X32" s="5">
        <f xml:space="preserve"> W32/V32</f>
        <v>1.6111111111111109</v>
      </c>
      <c r="Y32" s="5">
        <f>X32*(0.1/W32+0.1/V32)</f>
        <v>7.2530864197530867E-2</v>
      </c>
    </row>
    <row r="33" spans="1:25" x14ac:dyDescent="0.35">
      <c r="A33">
        <v>15</v>
      </c>
      <c r="B33" s="5">
        <v>29.18</v>
      </c>
      <c r="C33" s="5">
        <v>0.01</v>
      </c>
      <c r="D33" s="5">
        <v>1.54</v>
      </c>
      <c r="E33" s="5">
        <f t="shared" si="21"/>
        <v>4.6199999999999998E-2</v>
      </c>
      <c r="F33" s="5">
        <v>20.74</v>
      </c>
      <c r="G33" s="5">
        <v>0.01</v>
      </c>
      <c r="H33" s="5">
        <v>1.0900000000000001</v>
      </c>
      <c r="I33" s="5">
        <f>0.03*H33</f>
        <v>3.27E-2</v>
      </c>
      <c r="M33">
        <v>15</v>
      </c>
      <c r="N33" s="5">
        <v>19.8</v>
      </c>
      <c r="O33" s="5">
        <v>0.01</v>
      </c>
      <c r="P33" s="6">
        <v>5.0999999999999996</v>
      </c>
      <c r="Q33" s="6">
        <v>8.3000000000000007</v>
      </c>
      <c r="R33" s="5">
        <f t="shared" si="22"/>
        <v>1.6274509803921571</v>
      </c>
      <c r="S33" s="5">
        <f t="shared" si="23"/>
        <v>5.1518646674356031E-2</v>
      </c>
      <c r="T33" s="5">
        <v>28.07</v>
      </c>
      <c r="U33" s="5">
        <v>0.01</v>
      </c>
      <c r="V33" s="6">
        <v>3.6</v>
      </c>
      <c r="W33" s="6">
        <v>5.65</v>
      </c>
      <c r="X33" s="5">
        <f xml:space="preserve"> W33/V33</f>
        <v>1.5694444444444444</v>
      </c>
      <c r="Y33" s="5">
        <f>X33*(0.1/W33+0.1/V33)</f>
        <v>7.1373456790123455E-2</v>
      </c>
    </row>
    <row r="34" spans="1:25" x14ac:dyDescent="0.35">
      <c r="A34">
        <v>16</v>
      </c>
      <c r="B34" s="5">
        <v>28.99</v>
      </c>
      <c r="C34" s="5">
        <v>0.01</v>
      </c>
      <c r="D34" s="5">
        <v>1.74</v>
      </c>
      <c r="E34" s="5">
        <f t="shared" si="21"/>
        <v>5.2199999999999996E-2</v>
      </c>
      <c r="F34" s="5">
        <v>20.59</v>
      </c>
      <c r="G34" s="5">
        <v>0.01</v>
      </c>
      <c r="H34" s="5">
        <v>1.2</v>
      </c>
      <c r="I34" s="5">
        <f>0.03*H34</f>
        <v>3.5999999999999997E-2</v>
      </c>
      <c r="M34">
        <v>16</v>
      </c>
      <c r="N34" s="5">
        <v>19.66</v>
      </c>
      <c r="O34" s="5">
        <v>0.01</v>
      </c>
      <c r="P34" s="6">
        <v>5.0999999999999996</v>
      </c>
      <c r="Q34" s="6">
        <v>8.1</v>
      </c>
      <c r="R34" s="5">
        <f t="shared" si="22"/>
        <v>1.5882352941176472</v>
      </c>
      <c r="S34" s="5">
        <f t="shared" si="23"/>
        <v>5.0749711649365641E-2</v>
      </c>
      <c r="T34" s="5">
        <v>27.94</v>
      </c>
      <c r="U34" s="5">
        <v>0.01</v>
      </c>
      <c r="V34" s="6">
        <v>3.6</v>
      </c>
      <c r="W34" s="6">
        <v>5.5</v>
      </c>
      <c r="X34" s="5">
        <f xml:space="preserve"> W34/V34</f>
        <v>1.5277777777777777</v>
      </c>
      <c r="Y34" s="5">
        <f>X34*(0.1/W34+0.1/V34)</f>
        <v>7.0216049382716056E-2</v>
      </c>
    </row>
    <row r="35" spans="1:25" x14ac:dyDescent="0.35">
      <c r="A35">
        <v>17</v>
      </c>
      <c r="B35" s="5">
        <v>28.7</v>
      </c>
      <c r="C35" s="5">
        <v>0.01</v>
      </c>
      <c r="D35" s="5">
        <v>2.14</v>
      </c>
      <c r="E35" s="5">
        <f t="shared" si="21"/>
        <v>6.4200000000000007E-2</v>
      </c>
      <c r="F35" s="5">
        <v>20.46</v>
      </c>
      <c r="G35" s="5">
        <v>0.01</v>
      </c>
      <c r="H35" s="5">
        <v>1.32</v>
      </c>
      <c r="I35" s="5">
        <f>0.03*H35</f>
        <v>3.9600000000000003E-2</v>
      </c>
      <c r="M35">
        <v>17</v>
      </c>
      <c r="N35" s="5">
        <v>19.57</v>
      </c>
      <c r="O35" s="5">
        <v>0.01</v>
      </c>
      <c r="P35" s="6">
        <v>5.15</v>
      </c>
      <c r="Q35" s="6">
        <v>7.9</v>
      </c>
      <c r="R35" s="5">
        <f t="shared" si="22"/>
        <v>1.5339805825242718</v>
      </c>
      <c r="S35" s="5">
        <f t="shared" si="23"/>
        <v>4.9203506456781974E-2</v>
      </c>
    </row>
    <row r="36" spans="1:25" x14ac:dyDescent="0.35">
      <c r="A36">
        <v>18</v>
      </c>
      <c r="B36" s="5">
        <v>28.56</v>
      </c>
      <c r="C36" s="5">
        <v>0.01</v>
      </c>
      <c r="D36" s="5">
        <v>2.36</v>
      </c>
      <c r="E36" s="5">
        <f t="shared" si="21"/>
        <v>7.0799999999999988E-2</v>
      </c>
      <c r="F36" s="5">
        <v>20.28</v>
      </c>
      <c r="G36" s="5">
        <v>0.01</v>
      </c>
      <c r="H36" s="5">
        <v>1.51</v>
      </c>
      <c r="I36" s="5">
        <f>0.03*H36</f>
        <v>4.53E-2</v>
      </c>
    </row>
    <row r="37" spans="1:25" x14ac:dyDescent="0.35">
      <c r="A37">
        <v>19</v>
      </c>
      <c r="B37" s="5">
        <v>28.44</v>
      </c>
      <c r="C37" s="5">
        <v>0.01</v>
      </c>
      <c r="D37" s="5">
        <v>2.58</v>
      </c>
      <c r="E37" s="5">
        <f t="shared" si="21"/>
        <v>7.7399999999999997E-2</v>
      </c>
      <c r="F37" s="5">
        <v>20.07</v>
      </c>
      <c r="G37" s="5">
        <v>0.01</v>
      </c>
      <c r="H37" s="5">
        <v>1.79</v>
      </c>
      <c r="I37" s="5">
        <f>0.03*H37</f>
        <v>5.3699999999999998E-2</v>
      </c>
      <c r="M37" s="4" t="s">
        <v>37</v>
      </c>
      <c r="N37" s="5"/>
      <c r="R37" s="5"/>
      <c r="T37" s="5"/>
      <c r="X37" s="5"/>
      <c r="Y37" s="5"/>
    </row>
    <row r="38" spans="1:25" x14ac:dyDescent="0.35">
      <c r="A38">
        <v>20</v>
      </c>
      <c r="B38" s="5">
        <v>28.24</v>
      </c>
      <c r="C38" s="5">
        <v>0.01</v>
      </c>
      <c r="D38" s="5">
        <v>2.94</v>
      </c>
      <c r="E38" s="5">
        <f t="shared" si="21"/>
        <v>8.8200000000000001E-2</v>
      </c>
      <c r="F38" s="5">
        <v>19.93</v>
      </c>
      <c r="G38" s="5">
        <v>0.01</v>
      </c>
      <c r="H38" s="5">
        <v>2</v>
      </c>
      <c r="I38" s="5">
        <f>0.03*H38</f>
        <v>0.06</v>
      </c>
      <c r="N38" s="3" t="s">
        <v>30</v>
      </c>
      <c r="O38" s="3"/>
      <c r="P38" s="3"/>
      <c r="Q38" s="3"/>
      <c r="R38" s="3"/>
      <c r="S38" s="3"/>
      <c r="T38" s="3" t="s">
        <v>29</v>
      </c>
      <c r="U38" s="3"/>
      <c r="V38" s="3"/>
      <c r="W38" s="3"/>
      <c r="X38" s="3"/>
      <c r="Y38" s="3"/>
    </row>
    <row r="39" spans="1:25" x14ac:dyDescent="0.35">
      <c r="A39">
        <v>21</v>
      </c>
      <c r="B39" s="5">
        <v>28.16</v>
      </c>
      <c r="C39" s="5">
        <v>0.01</v>
      </c>
      <c r="D39" s="5">
        <v>3.09</v>
      </c>
      <c r="E39" s="5">
        <f t="shared" si="21"/>
        <v>9.2699999999999991E-2</v>
      </c>
      <c r="F39" s="5">
        <v>19.850000000000001</v>
      </c>
      <c r="G39" s="5">
        <v>0.01</v>
      </c>
      <c r="H39" s="5">
        <v>2.12</v>
      </c>
      <c r="I39" s="5">
        <f>0.03*H39</f>
        <v>6.3600000000000004E-2</v>
      </c>
      <c r="M39" t="s">
        <v>20</v>
      </c>
      <c r="N39" t="s">
        <v>19</v>
      </c>
      <c r="O39" t="s">
        <v>21</v>
      </c>
      <c r="P39" t="s">
        <v>26</v>
      </c>
      <c r="Q39" t="s">
        <v>25</v>
      </c>
      <c r="R39" t="s">
        <v>23</v>
      </c>
      <c r="S39" t="s">
        <v>24</v>
      </c>
      <c r="T39" t="s">
        <v>19</v>
      </c>
      <c r="U39" t="s">
        <v>21</v>
      </c>
      <c r="V39" t="s">
        <v>26</v>
      </c>
      <c r="W39" t="s">
        <v>25</v>
      </c>
      <c r="X39" t="s">
        <v>23</v>
      </c>
      <c r="Y39" t="s">
        <v>24</v>
      </c>
    </row>
    <row r="40" spans="1:25" x14ac:dyDescent="0.35">
      <c r="A40">
        <v>22</v>
      </c>
      <c r="B40" s="5">
        <v>28.1</v>
      </c>
      <c r="C40" s="5">
        <v>0.01</v>
      </c>
      <c r="D40" s="5">
        <v>3.18</v>
      </c>
      <c r="E40" s="5">
        <f t="shared" si="21"/>
        <v>9.5399999999999999E-2</v>
      </c>
      <c r="F40" s="5">
        <v>19.72</v>
      </c>
      <c r="G40" s="5">
        <v>0.01</v>
      </c>
      <c r="H40" s="5">
        <v>2.31</v>
      </c>
      <c r="I40" s="5">
        <f>0.03*H40</f>
        <v>6.93E-2</v>
      </c>
      <c r="M40">
        <v>1</v>
      </c>
      <c r="N40" s="5">
        <v>19.48</v>
      </c>
      <c r="O40" s="5">
        <v>0.01</v>
      </c>
      <c r="P40" s="6">
        <v>5.2</v>
      </c>
      <c r="Q40" s="6">
        <f>P40*R40</f>
        <v>2.5000000000000004</v>
      </c>
      <c r="R40" s="5">
        <f>R19-1</f>
        <v>0.48076923076923084</v>
      </c>
      <c r="S40" s="5">
        <f>R40*(0.1/Q40+0.1/P40)</f>
        <v>2.8476331360946749E-2</v>
      </c>
      <c r="T40" s="5">
        <v>27.89</v>
      </c>
      <c r="U40" s="5">
        <v>0.01</v>
      </c>
      <c r="V40" s="6">
        <v>3.6</v>
      </c>
      <c r="W40" s="6">
        <f>V40*X40</f>
        <v>1.8</v>
      </c>
      <c r="X40" s="5">
        <v>0.5</v>
      </c>
      <c r="Y40" s="5">
        <f>X40*(0.1/W40+0.1/V40)</f>
        <v>4.1666666666666671E-2</v>
      </c>
    </row>
    <row r="41" spans="1:25" x14ac:dyDescent="0.35">
      <c r="A41">
        <v>23</v>
      </c>
      <c r="B41" s="5">
        <v>27.98</v>
      </c>
      <c r="C41" s="5">
        <v>0.01</v>
      </c>
      <c r="D41" s="5">
        <v>3.33</v>
      </c>
      <c r="E41" s="5">
        <f t="shared" si="21"/>
        <v>9.9900000000000003E-2</v>
      </c>
      <c r="F41" s="5">
        <v>19.59</v>
      </c>
      <c r="G41" s="5">
        <v>0.01</v>
      </c>
      <c r="H41" s="5">
        <v>2.44</v>
      </c>
      <c r="I41" s="5">
        <f>0.03*H41</f>
        <v>7.3200000000000001E-2</v>
      </c>
      <c r="M41">
        <v>2</v>
      </c>
      <c r="N41" s="5">
        <v>17.55</v>
      </c>
      <c r="O41" s="5">
        <v>0.01</v>
      </c>
      <c r="P41" s="6">
        <v>5.7</v>
      </c>
      <c r="Q41" s="6">
        <f t="shared" ref="Q41:Q56" si="24">P41*R41</f>
        <v>0.39999999999999997</v>
      </c>
      <c r="R41" s="5">
        <f t="shared" ref="R41:R56" si="25">R20-1</f>
        <v>7.0175438596491224E-2</v>
      </c>
      <c r="S41" s="5">
        <f t="shared" ref="S41:S56" si="26">R41*(0.1/Q41+0.1/P41)</f>
        <v>1.8775007694675286E-2</v>
      </c>
      <c r="T41" s="5">
        <v>26.14</v>
      </c>
      <c r="U41" s="5">
        <v>0.01</v>
      </c>
      <c r="V41" s="6">
        <v>3.8</v>
      </c>
      <c r="W41" s="6">
        <f t="shared" ref="W41:W56" si="27">V41*X41</f>
        <v>0.40000000000000036</v>
      </c>
      <c r="X41" s="5">
        <f t="shared" ref="X41:X56" si="28">X20-1</f>
        <v>0.10526315789473695</v>
      </c>
      <c r="Y41" s="5">
        <f>X41*(0.1/W41+0.1/V41)</f>
        <v>2.9085872576177292E-2</v>
      </c>
    </row>
    <row r="42" spans="1:25" x14ac:dyDescent="0.35">
      <c r="M42">
        <v>3</v>
      </c>
      <c r="N42" s="5">
        <v>18.079999999999998</v>
      </c>
      <c r="O42" s="5">
        <v>0.01</v>
      </c>
      <c r="P42" s="6">
        <v>5.6</v>
      </c>
      <c r="Q42" s="6">
        <f t="shared" si="24"/>
        <v>0.60000000000000031</v>
      </c>
      <c r="R42" s="5">
        <f t="shared" si="25"/>
        <v>0.10714285714285721</v>
      </c>
      <c r="S42" s="5">
        <f t="shared" si="26"/>
        <v>1.9770408163265311E-2</v>
      </c>
      <c r="T42" s="5">
        <v>26.57</v>
      </c>
      <c r="U42" s="5">
        <v>0.01</v>
      </c>
      <c r="V42" s="6">
        <v>3.8</v>
      </c>
      <c r="W42" s="6">
        <f t="shared" si="27"/>
        <v>0.49999999999999983</v>
      </c>
      <c r="X42" s="5">
        <f t="shared" si="28"/>
        <v>0.13157894736842102</v>
      </c>
      <c r="Y42" s="5">
        <f>X42*(0.1/W42+0.1/V42)</f>
        <v>2.9778393351800554E-2</v>
      </c>
    </row>
    <row r="43" spans="1:25" x14ac:dyDescent="0.35">
      <c r="M43">
        <v>4</v>
      </c>
      <c r="N43" s="5">
        <v>18.46</v>
      </c>
      <c r="O43" s="5">
        <v>0.01</v>
      </c>
      <c r="P43" s="6">
        <v>5.5</v>
      </c>
      <c r="Q43" s="6">
        <f t="shared" si="24"/>
        <v>0.69999999999999962</v>
      </c>
      <c r="R43" s="5">
        <f t="shared" si="25"/>
        <v>0.1272727272727272</v>
      </c>
      <c r="S43" s="5">
        <f t="shared" si="26"/>
        <v>2.0495867768595039E-2</v>
      </c>
      <c r="T43" s="5">
        <v>26.89</v>
      </c>
      <c r="U43" s="5">
        <v>0.01</v>
      </c>
      <c r="V43" s="6">
        <v>3.75</v>
      </c>
      <c r="W43" s="6">
        <f t="shared" si="27"/>
        <v>0.59999999999999964</v>
      </c>
      <c r="X43" s="5">
        <f t="shared" si="28"/>
        <v>0.15999999999999992</v>
      </c>
      <c r="Y43" s="5">
        <f>X43*(0.1/W43+0.1/V43)</f>
        <v>3.0933333333333334E-2</v>
      </c>
    </row>
    <row r="44" spans="1:25" x14ac:dyDescent="0.35">
      <c r="B44" s="5">
        <v>27.89</v>
      </c>
      <c r="C44">
        <f>B44/27.89</f>
        <v>1</v>
      </c>
      <c r="D44" s="5">
        <v>3.39</v>
      </c>
      <c r="E44">
        <f>D44/3.39</f>
        <v>1</v>
      </c>
      <c r="F44" s="5">
        <v>19.47</v>
      </c>
      <c r="G44">
        <f>F44/19.47</f>
        <v>1</v>
      </c>
      <c r="H44" s="5">
        <v>2.4900000000000002</v>
      </c>
      <c r="I44">
        <f>H44/2.49</f>
        <v>1</v>
      </c>
      <c r="M44">
        <v>5</v>
      </c>
      <c r="N44" s="5">
        <v>18.71</v>
      </c>
      <c r="O44" s="5">
        <v>0.01</v>
      </c>
      <c r="P44" s="6">
        <v>5.4</v>
      </c>
      <c r="Q44" s="6">
        <f t="shared" si="24"/>
        <v>0.99999999999999967</v>
      </c>
      <c r="R44" s="5">
        <f t="shared" si="25"/>
        <v>0.18518518518518512</v>
      </c>
      <c r="S44" s="5">
        <f t="shared" si="26"/>
        <v>2.194787379972565E-2</v>
      </c>
      <c r="T44" s="5">
        <v>27.09</v>
      </c>
      <c r="U44" s="5">
        <v>0.01</v>
      </c>
      <c r="V44" s="6">
        <v>3.75</v>
      </c>
      <c r="W44" s="6">
        <f t="shared" si="27"/>
        <v>0.7000000000000004</v>
      </c>
      <c r="X44" s="5">
        <f t="shared" si="28"/>
        <v>0.18666666666666676</v>
      </c>
      <c r="Y44" s="5">
        <f>X44*(0.1/W44+0.1/V44)</f>
        <v>3.1644444444444447E-2</v>
      </c>
    </row>
    <row r="45" spans="1:25" x14ac:dyDescent="0.35">
      <c r="B45" s="5">
        <v>27.23</v>
      </c>
      <c r="C45">
        <f t="shared" ref="C45:C66" si="29">B45/27.89</f>
        <v>0.97633560415919685</v>
      </c>
      <c r="D45" s="5">
        <v>2.25</v>
      </c>
      <c r="E45">
        <f t="shared" ref="E45:E66" si="30">D45/3.39</f>
        <v>0.66371681415929196</v>
      </c>
      <c r="F45" s="5">
        <v>17.600000000000001</v>
      </c>
      <c r="G45">
        <f t="shared" ref="G45:G66" si="31">F45/19.47</f>
        <v>0.90395480225988711</v>
      </c>
      <c r="H45" s="5">
        <v>0.74</v>
      </c>
      <c r="I45">
        <f t="shared" ref="I45:I66" si="32">H45/2.49</f>
        <v>0.2971887550200803</v>
      </c>
      <c r="M45">
        <v>6</v>
      </c>
      <c r="N45" s="5">
        <v>18.96</v>
      </c>
      <c r="O45" s="5">
        <v>0.01</v>
      </c>
      <c r="P45" s="6">
        <v>5.3</v>
      </c>
      <c r="Q45" s="6">
        <f t="shared" si="24"/>
        <v>1.2999999999999996</v>
      </c>
      <c r="R45" s="5">
        <f t="shared" si="25"/>
        <v>0.24528301886792447</v>
      </c>
      <c r="S45" s="5">
        <f t="shared" si="26"/>
        <v>2.3495906016375936E-2</v>
      </c>
      <c r="T45" s="5">
        <v>27.31</v>
      </c>
      <c r="U45" s="5">
        <v>0.01</v>
      </c>
      <c r="V45" s="6">
        <v>3.7</v>
      </c>
      <c r="W45" s="6">
        <f t="shared" si="27"/>
        <v>0.84999999999999953</v>
      </c>
      <c r="X45" s="5">
        <f t="shared" si="28"/>
        <v>0.2297297297297296</v>
      </c>
      <c r="Y45" s="5">
        <f>X45*(0.1/W45+0.1/V45)</f>
        <v>3.3235938641344047E-2</v>
      </c>
    </row>
    <row r="46" spans="1:25" x14ac:dyDescent="0.35">
      <c r="B46" s="5">
        <v>27.27</v>
      </c>
      <c r="C46">
        <f t="shared" si="29"/>
        <v>0.97776980996773033</v>
      </c>
      <c r="D46" s="5">
        <v>2.3199999999999998</v>
      </c>
      <c r="E46">
        <f t="shared" si="30"/>
        <v>0.68436578171091433</v>
      </c>
      <c r="F46" s="5">
        <v>18.079999999999998</v>
      </c>
      <c r="G46">
        <f t="shared" si="31"/>
        <v>0.92860811504879304</v>
      </c>
      <c r="H46" s="5">
        <v>0.94</v>
      </c>
      <c r="I46">
        <f t="shared" si="32"/>
        <v>0.37751004016064249</v>
      </c>
      <c r="M46">
        <v>7</v>
      </c>
      <c r="N46" s="5">
        <v>19.25</v>
      </c>
      <c r="O46" s="5">
        <v>0.01</v>
      </c>
      <c r="P46" s="6">
        <v>5.2</v>
      </c>
      <c r="Q46" s="6">
        <f t="shared" si="24"/>
        <v>1.899999999999999</v>
      </c>
      <c r="R46" s="5">
        <f t="shared" si="25"/>
        <v>0.3653846153846152</v>
      </c>
      <c r="S46" s="5">
        <f t="shared" si="26"/>
        <v>2.6257396449704144E-2</v>
      </c>
      <c r="T46" s="5">
        <v>27.4</v>
      </c>
      <c r="U46" s="5">
        <v>0.01</v>
      </c>
      <c r="V46" s="6">
        <v>3.7</v>
      </c>
      <c r="W46" s="6">
        <f t="shared" si="27"/>
        <v>0.99999999999999967</v>
      </c>
      <c r="X46" s="5">
        <f t="shared" si="28"/>
        <v>0.27027027027027017</v>
      </c>
      <c r="Y46" s="5">
        <f>X46*(0.1/W46+0.1/V46)</f>
        <v>3.4331628926223517E-2</v>
      </c>
    </row>
    <row r="47" spans="1:25" x14ac:dyDescent="0.35">
      <c r="B47" s="5">
        <v>27.51</v>
      </c>
      <c r="C47">
        <f t="shared" si="29"/>
        <v>0.98637504481893157</v>
      </c>
      <c r="D47" s="5">
        <v>2.87</v>
      </c>
      <c r="E47">
        <f t="shared" si="30"/>
        <v>0.84660766961651912</v>
      </c>
      <c r="F47" s="5">
        <v>18.260000000000002</v>
      </c>
      <c r="G47">
        <f t="shared" si="31"/>
        <v>0.9378531073446329</v>
      </c>
      <c r="H47" s="5">
        <v>1.05</v>
      </c>
      <c r="I47">
        <f t="shared" si="32"/>
        <v>0.42168674698795178</v>
      </c>
      <c r="M47">
        <v>8</v>
      </c>
      <c r="N47" s="5">
        <v>19.32</v>
      </c>
      <c r="O47" s="5">
        <v>0.01</v>
      </c>
      <c r="P47" s="6">
        <v>5.2</v>
      </c>
      <c r="Q47" s="6">
        <f t="shared" si="24"/>
        <v>2.0999999999999996</v>
      </c>
      <c r="R47" s="5">
        <f t="shared" si="25"/>
        <v>0.40384615384615374</v>
      </c>
      <c r="S47" s="5">
        <f t="shared" si="26"/>
        <v>2.6997041420118342E-2</v>
      </c>
      <c r="T47" s="5">
        <v>27.7</v>
      </c>
      <c r="U47" s="5">
        <v>0.01</v>
      </c>
      <c r="V47" s="6">
        <v>3.65</v>
      </c>
      <c r="W47" s="6">
        <f t="shared" si="27"/>
        <v>1.4500000000000002</v>
      </c>
      <c r="X47" s="5">
        <f t="shared" si="28"/>
        <v>0.39726027397260277</v>
      </c>
      <c r="Y47" s="5">
        <f>X47*(0.1/W47+0.1/V47)</f>
        <v>3.8281103396509669E-2</v>
      </c>
    </row>
    <row r="48" spans="1:25" x14ac:dyDescent="0.35">
      <c r="B48" s="5">
        <v>26.15</v>
      </c>
      <c r="C48">
        <f t="shared" si="29"/>
        <v>0.93761204732879166</v>
      </c>
      <c r="D48" s="5">
        <v>1.0900000000000001</v>
      </c>
      <c r="E48">
        <f t="shared" si="30"/>
        <v>0.32153392330383485</v>
      </c>
      <c r="F48" s="5">
        <v>18.45</v>
      </c>
      <c r="G48">
        <f t="shared" si="31"/>
        <v>0.94761171032357472</v>
      </c>
      <c r="H48" s="5">
        <v>1.19</v>
      </c>
      <c r="I48">
        <f t="shared" si="32"/>
        <v>0.47791164658634533</v>
      </c>
      <c r="M48">
        <v>9</v>
      </c>
      <c r="N48" s="5">
        <v>19.420000000000002</v>
      </c>
      <c r="O48" s="5">
        <v>0.01</v>
      </c>
      <c r="P48" s="6">
        <v>5.2</v>
      </c>
      <c r="Q48" s="6">
        <f t="shared" si="24"/>
        <v>2.0999999999999996</v>
      </c>
      <c r="R48" s="5">
        <f t="shared" si="25"/>
        <v>0.40384615384615374</v>
      </c>
      <c r="S48" s="5">
        <f t="shared" si="26"/>
        <v>2.6997041420118342E-2</v>
      </c>
      <c r="T48" s="5">
        <v>27.8</v>
      </c>
      <c r="U48" s="5">
        <v>0.01</v>
      </c>
      <c r="V48" s="6">
        <v>3.65</v>
      </c>
      <c r="W48" s="6">
        <f t="shared" si="27"/>
        <v>1.5999999999999999</v>
      </c>
      <c r="X48" s="5">
        <f t="shared" si="28"/>
        <v>0.43835616438356162</v>
      </c>
      <c r="Y48" s="5">
        <f>X48*(0.1/W48+0.1/V48)</f>
        <v>3.9407018202289361E-2</v>
      </c>
    </row>
    <row r="49" spans="2:25" x14ac:dyDescent="0.35">
      <c r="B49" s="5">
        <v>26.42</v>
      </c>
      <c r="C49">
        <f t="shared" si="29"/>
        <v>0.94729293653639302</v>
      </c>
      <c r="D49" s="5">
        <v>1.25</v>
      </c>
      <c r="E49">
        <f t="shared" si="30"/>
        <v>0.36873156342182889</v>
      </c>
      <c r="F49" s="5">
        <v>18.62</v>
      </c>
      <c r="G49">
        <f t="shared" si="31"/>
        <v>0.95634309193631239</v>
      </c>
      <c r="H49" s="5">
        <v>1.32</v>
      </c>
      <c r="I49">
        <f t="shared" si="32"/>
        <v>0.53012048192771077</v>
      </c>
      <c r="M49">
        <v>10</v>
      </c>
      <c r="N49" s="5">
        <v>21.37</v>
      </c>
      <c r="O49" s="5">
        <v>0.01</v>
      </c>
      <c r="P49" s="6">
        <v>4.7</v>
      </c>
      <c r="Q49" s="6">
        <f t="shared" si="24"/>
        <v>4.1000000000000005</v>
      </c>
      <c r="R49" s="5">
        <f t="shared" si="25"/>
        <v>0.87234042553191493</v>
      </c>
      <c r="S49" s="5">
        <f t="shared" si="26"/>
        <v>3.9837030330466275E-2</v>
      </c>
      <c r="T49" s="5">
        <v>29.55</v>
      </c>
      <c r="U49" s="5">
        <v>0.01</v>
      </c>
      <c r="V49" s="6">
        <v>3.45</v>
      </c>
      <c r="W49" s="6">
        <f t="shared" si="27"/>
        <v>2.899999999999999</v>
      </c>
      <c r="X49" s="5">
        <f t="shared" si="28"/>
        <v>0.84057971014492727</v>
      </c>
      <c r="Y49" s="5">
        <f>X49*(0.1/W49+0.1/V49)</f>
        <v>5.3350136525939923E-2</v>
      </c>
    </row>
    <row r="50" spans="2:25" x14ac:dyDescent="0.35">
      <c r="B50" s="5">
        <v>26.55</v>
      </c>
      <c r="C50">
        <f t="shared" si="29"/>
        <v>0.95195410541412695</v>
      </c>
      <c r="D50" s="5">
        <v>1.35</v>
      </c>
      <c r="E50">
        <f t="shared" si="30"/>
        <v>0.39823008849557523</v>
      </c>
      <c r="F50" s="5">
        <v>18.72</v>
      </c>
      <c r="G50">
        <f t="shared" si="31"/>
        <v>0.96147919876733434</v>
      </c>
      <c r="H50" s="5">
        <v>1.47</v>
      </c>
      <c r="I50">
        <f t="shared" si="32"/>
        <v>0.59036144578313243</v>
      </c>
      <c r="M50">
        <v>11</v>
      </c>
      <c r="N50" s="5">
        <v>20.92</v>
      </c>
      <c r="O50" s="5">
        <v>0.01</v>
      </c>
      <c r="P50" s="6">
        <v>4.8</v>
      </c>
      <c r="Q50" s="6">
        <f t="shared" si="24"/>
        <v>4.1000000000000005</v>
      </c>
      <c r="R50" s="5">
        <f t="shared" si="25"/>
        <v>0.85416666666666674</v>
      </c>
      <c r="S50" s="5">
        <f t="shared" si="26"/>
        <v>3.8628472222222231E-2</v>
      </c>
      <c r="T50" s="5">
        <v>29.03</v>
      </c>
      <c r="U50" s="5">
        <v>0.01</v>
      </c>
      <c r="V50" s="6">
        <v>3.5</v>
      </c>
      <c r="W50" s="6">
        <f t="shared" si="27"/>
        <v>2.8000000000000003</v>
      </c>
      <c r="X50" s="5">
        <f t="shared" si="28"/>
        <v>0.8</v>
      </c>
      <c r="Y50" s="5">
        <f>X50*(0.1/W50+0.1/V50)</f>
        <v>5.1428571428571428E-2</v>
      </c>
    </row>
    <row r="51" spans="2:25" x14ac:dyDescent="0.35">
      <c r="B51" s="5">
        <v>26.92</v>
      </c>
      <c r="C51">
        <f t="shared" si="29"/>
        <v>0.96522050914306212</v>
      </c>
      <c r="D51" s="5">
        <v>1.73</v>
      </c>
      <c r="E51">
        <f t="shared" si="30"/>
        <v>0.51032448377581119</v>
      </c>
      <c r="F51" s="5">
        <v>18.940000000000001</v>
      </c>
      <c r="G51">
        <f t="shared" si="31"/>
        <v>0.97277863379558305</v>
      </c>
      <c r="H51" s="5">
        <v>1.79</v>
      </c>
      <c r="I51">
        <f t="shared" si="32"/>
        <v>0.71887550200803207</v>
      </c>
      <c r="M51">
        <v>12</v>
      </c>
      <c r="N51" s="5">
        <v>20.52</v>
      </c>
      <c r="O51" s="5">
        <v>0.01</v>
      </c>
      <c r="P51" s="6">
        <v>4.9000000000000004</v>
      </c>
      <c r="Q51" s="6">
        <f t="shared" si="24"/>
        <v>4</v>
      </c>
      <c r="R51" s="5">
        <f t="shared" si="25"/>
        <v>0.81632653061224492</v>
      </c>
      <c r="S51" s="5">
        <f t="shared" si="26"/>
        <v>3.7067888379841735E-2</v>
      </c>
      <c r="T51" s="5">
        <v>28.57</v>
      </c>
      <c r="U51" s="5">
        <v>0.01</v>
      </c>
      <c r="V51" s="6">
        <v>3.55</v>
      </c>
      <c r="W51" s="6">
        <f t="shared" si="27"/>
        <v>2.6000000000000005</v>
      </c>
      <c r="X51" s="5">
        <f t="shared" si="28"/>
        <v>0.73239436619718323</v>
      </c>
      <c r="Y51" s="5">
        <f>X51*(0.1/W51+0.1/V51)</f>
        <v>4.8799841301329104E-2</v>
      </c>
    </row>
    <row r="52" spans="2:25" x14ac:dyDescent="0.35">
      <c r="B52" s="5">
        <v>27.39</v>
      </c>
      <c r="C52">
        <f t="shared" si="29"/>
        <v>0.98207242739333089</v>
      </c>
      <c r="D52" s="5">
        <v>2.59</v>
      </c>
      <c r="E52">
        <f t="shared" si="30"/>
        <v>0.76401179941002939</v>
      </c>
      <c r="F52" s="5">
        <v>19.04</v>
      </c>
      <c r="G52">
        <f t="shared" si="31"/>
        <v>0.97791474062660499</v>
      </c>
      <c r="H52" s="5">
        <v>1.97</v>
      </c>
      <c r="I52">
        <f t="shared" si="32"/>
        <v>0.79116465863453811</v>
      </c>
      <c r="M52">
        <v>13</v>
      </c>
      <c r="N52" s="5">
        <v>20.190000000000001</v>
      </c>
      <c r="O52" s="5">
        <v>0.01</v>
      </c>
      <c r="P52" s="6">
        <v>5</v>
      </c>
      <c r="Q52" s="6">
        <f t="shared" si="24"/>
        <v>3.6999999999999988</v>
      </c>
      <c r="R52" s="5">
        <f t="shared" si="25"/>
        <v>0.73999999999999977</v>
      </c>
      <c r="S52" s="5">
        <f t="shared" si="26"/>
        <v>3.4799999999999991E-2</v>
      </c>
      <c r="T52" s="5">
        <v>28.33</v>
      </c>
      <c r="U52" s="5">
        <v>0.01</v>
      </c>
      <c r="V52" s="6">
        <v>3.55</v>
      </c>
      <c r="W52" s="6">
        <f t="shared" si="27"/>
        <v>2.4000000000000008</v>
      </c>
      <c r="X52" s="5">
        <f t="shared" si="28"/>
        <v>0.67605633802816922</v>
      </c>
      <c r="Y52" s="5">
        <f>X52*(0.1/W52+0.1/V52)</f>
        <v>4.7212854592342798E-2</v>
      </c>
    </row>
    <row r="53" spans="2:25" x14ac:dyDescent="0.35">
      <c r="B53" s="5">
        <v>27.64</v>
      </c>
      <c r="C53">
        <f t="shared" si="29"/>
        <v>0.9910362136966655</v>
      </c>
      <c r="D53" s="5">
        <v>3.15</v>
      </c>
      <c r="E53">
        <f t="shared" si="30"/>
        <v>0.92920353982300874</v>
      </c>
      <c r="F53" s="5">
        <v>19.14</v>
      </c>
      <c r="G53">
        <f t="shared" si="31"/>
        <v>0.98305084745762716</v>
      </c>
      <c r="H53" s="5">
        <v>2.14</v>
      </c>
      <c r="I53">
        <f t="shared" si="32"/>
        <v>0.85943775100401609</v>
      </c>
      <c r="M53">
        <v>14</v>
      </c>
      <c r="N53" s="5">
        <v>20</v>
      </c>
      <c r="O53" s="5">
        <v>0.01</v>
      </c>
      <c r="P53" s="6">
        <v>5</v>
      </c>
      <c r="Q53" s="6">
        <f t="shared" si="24"/>
        <v>3.5500000000000007</v>
      </c>
      <c r="R53" s="5">
        <f t="shared" si="25"/>
        <v>0.71000000000000019</v>
      </c>
      <c r="S53" s="5">
        <f t="shared" si="26"/>
        <v>3.4200000000000008E-2</v>
      </c>
      <c r="T53" s="5">
        <v>28.17</v>
      </c>
      <c r="U53" s="5">
        <v>0.01</v>
      </c>
      <c r="V53" s="6">
        <v>3.6</v>
      </c>
      <c r="W53" s="6">
        <f t="shared" si="27"/>
        <v>2.1999999999999993</v>
      </c>
      <c r="X53" s="5">
        <f t="shared" si="28"/>
        <v>0.61111111111111094</v>
      </c>
      <c r="Y53" s="5">
        <f>X53*(0.1/W53+0.1/V53)</f>
        <v>4.4753086419753084E-2</v>
      </c>
    </row>
    <row r="54" spans="2:25" x14ac:dyDescent="0.35">
      <c r="B54" s="5">
        <v>27.8</v>
      </c>
      <c r="C54">
        <f t="shared" si="29"/>
        <v>0.99677303693079955</v>
      </c>
      <c r="D54" s="5">
        <v>3.36</v>
      </c>
      <c r="E54">
        <f t="shared" si="30"/>
        <v>0.99115044247787598</v>
      </c>
      <c r="F54" s="5">
        <v>19.260000000000002</v>
      </c>
      <c r="G54">
        <f t="shared" si="31"/>
        <v>0.98921417565485381</v>
      </c>
      <c r="H54" s="5">
        <v>2.33</v>
      </c>
      <c r="I54">
        <f t="shared" si="32"/>
        <v>0.93574297188755018</v>
      </c>
      <c r="M54">
        <v>15</v>
      </c>
      <c r="N54" s="5">
        <v>19.8</v>
      </c>
      <c r="O54" s="5">
        <v>0.01</v>
      </c>
      <c r="P54" s="6">
        <v>5.0999999999999996</v>
      </c>
      <c r="Q54" s="6">
        <f t="shared" si="24"/>
        <v>3.2000000000000011</v>
      </c>
      <c r="R54" s="5">
        <f t="shared" si="25"/>
        <v>0.62745098039215708</v>
      </c>
      <c r="S54" s="5">
        <f t="shared" si="26"/>
        <v>3.1910803537101129E-2</v>
      </c>
      <c r="T54" s="5">
        <v>28.07</v>
      </c>
      <c r="U54" s="5">
        <v>0.01</v>
      </c>
      <c r="V54" s="6">
        <v>3.6</v>
      </c>
      <c r="W54" s="6">
        <f t="shared" si="27"/>
        <v>2.0499999999999998</v>
      </c>
      <c r="X54" s="5">
        <f t="shared" si="28"/>
        <v>0.56944444444444442</v>
      </c>
      <c r="Y54" s="5">
        <f>X54*(0.1/W54+0.1/V54)</f>
        <v>4.3595679012345685E-2</v>
      </c>
    </row>
    <row r="55" spans="2:25" x14ac:dyDescent="0.35">
      <c r="B55" s="5">
        <v>29.79</v>
      </c>
      <c r="C55">
        <f t="shared" si="29"/>
        <v>1.0681247759053423</v>
      </c>
      <c r="D55" s="5">
        <v>1.0900000000000001</v>
      </c>
      <c r="E55">
        <f t="shared" si="30"/>
        <v>0.32153392330383485</v>
      </c>
      <c r="F55" s="5">
        <v>19.350000000000001</v>
      </c>
      <c r="G55">
        <f t="shared" si="31"/>
        <v>0.99383667180277357</v>
      </c>
      <c r="H55" s="5">
        <v>2.4300000000000002</v>
      </c>
      <c r="I55">
        <f t="shared" si="32"/>
        <v>0.97590361445783136</v>
      </c>
      <c r="M55">
        <v>16</v>
      </c>
      <c r="N55" s="5">
        <v>19.66</v>
      </c>
      <c r="O55" s="5">
        <v>0.01</v>
      </c>
      <c r="P55" s="6">
        <v>5.0999999999999996</v>
      </c>
      <c r="Q55" s="6">
        <f t="shared" si="24"/>
        <v>3.0000000000000004</v>
      </c>
      <c r="R55" s="5">
        <f t="shared" si="25"/>
        <v>0.58823529411764719</v>
      </c>
      <c r="S55" s="5">
        <f t="shared" si="26"/>
        <v>3.1141868512110739E-2</v>
      </c>
      <c r="T55" s="5">
        <v>27.94</v>
      </c>
      <c r="U55" s="5">
        <v>0.01</v>
      </c>
      <c r="V55" s="6">
        <v>3.6</v>
      </c>
      <c r="W55" s="6">
        <f t="shared" si="27"/>
        <v>1.8999999999999997</v>
      </c>
      <c r="X55" s="5">
        <f t="shared" si="28"/>
        <v>0.52777777777777768</v>
      </c>
      <c r="Y55" s="5">
        <f>X55*(0.1/W55+0.1/V55)</f>
        <v>4.2438271604938266E-2</v>
      </c>
    </row>
    <row r="56" spans="2:25" x14ac:dyDescent="0.35">
      <c r="B56" s="5">
        <v>29.48</v>
      </c>
      <c r="C56">
        <f t="shared" si="29"/>
        <v>1.0570096808892075</v>
      </c>
      <c r="D56" s="5">
        <v>1.28</v>
      </c>
      <c r="E56">
        <f t="shared" si="30"/>
        <v>0.3775811209439528</v>
      </c>
      <c r="F56" s="5">
        <v>21.37</v>
      </c>
      <c r="G56">
        <f t="shared" si="31"/>
        <v>1.0975860297894198</v>
      </c>
      <c r="H56" s="5">
        <v>0.75</v>
      </c>
      <c r="I56">
        <f t="shared" si="32"/>
        <v>0.3012048192771084</v>
      </c>
      <c r="M56">
        <v>17</v>
      </c>
      <c r="N56" s="5">
        <v>19.57</v>
      </c>
      <c r="O56" s="5">
        <v>0.01</v>
      </c>
      <c r="P56" s="6">
        <v>5.15</v>
      </c>
      <c r="Q56" s="6">
        <f t="shared" si="24"/>
        <v>2.75</v>
      </c>
      <c r="R56" s="5">
        <f t="shared" si="25"/>
        <v>0.53398058252427183</v>
      </c>
      <c r="S56" s="5">
        <f t="shared" si="26"/>
        <v>2.978603072862664E-2</v>
      </c>
      <c r="W56" s="6"/>
      <c r="X56" s="5"/>
    </row>
    <row r="57" spans="2:25" x14ac:dyDescent="0.35">
      <c r="B57" s="5">
        <v>29.37</v>
      </c>
      <c r="C57">
        <f t="shared" si="29"/>
        <v>1.0530656149157405</v>
      </c>
      <c r="D57" s="5">
        <v>1.37</v>
      </c>
      <c r="E57">
        <f t="shared" si="30"/>
        <v>0.40412979351032452</v>
      </c>
      <c r="F57" s="5">
        <v>21.04</v>
      </c>
      <c r="G57">
        <f t="shared" si="31"/>
        <v>1.0806368772470467</v>
      </c>
      <c r="H57" s="5">
        <v>0.9</v>
      </c>
      <c r="I57">
        <f t="shared" si="32"/>
        <v>0.36144578313253012</v>
      </c>
    </row>
    <row r="58" spans="2:25" x14ac:dyDescent="0.35">
      <c r="B58" s="5">
        <v>29.18</v>
      </c>
      <c r="C58">
        <f t="shared" si="29"/>
        <v>1.0462531373252062</v>
      </c>
      <c r="D58" s="5">
        <v>1.54</v>
      </c>
      <c r="E58">
        <f t="shared" si="30"/>
        <v>0.45427728613569324</v>
      </c>
      <c r="F58" s="5">
        <v>20.74</v>
      </c>
      <c r="G58">
        <f t="shared" si="31"/>
        <v>1.0652285567539805</v>
      </c>
      <c r="H58" s="5">
        <v>1.0900000000000001</v>
      </c>
      <c r="I58">
        <f t="shared" si="32"/>
        <v>0.43775100401606426</v>
      </c>
    </row>
    <row r="59" spans="2:25" x14ac:dyDescent="0.35">
      <c r="B59" s="5">
        <v>28.99</v>
      </c>
      <c r="C59">
        <f t="shared" si="29"/>
        <v>1.0394406597346719</v>
      </c>
      <c r="D59" s="5">
        <v>1.74</v>
      </c>
      <c r="E59">
        <f t="shared" si="30"/>
        <v>0.51327433628318586</v>
      </c>
      <c r="F59" s="5">
        <v>20.59</v>
      </c>
      <c r="G59">
        <f t="shared" si="31"/>
        <v>1.0575243965074475</v>
      </c>
      <c r="H59" s="5">
        <v>1.2</v>
      </c>
      <c r="I59">
        <f t="shared" si="32"/>
        <v>0.48192771084337344</v>
      </c>
    </row>
    <row r="60" spans="2:25" x14ac:dyDescent="0.35">
      <c r="B60" s="5">
        <v>28.7</v>
      </c>
      <c r="C60">
        <f t="shared" si="29"/>
        <v>1.0290426676228037</v>
      </c>
      <c r="D60" s="5">
        <v>2.14</v>
      </c>
      <c r="E60">
        <f t="shared" si="30"/>
        <v>0.63126843657817111</v>
      </c>
      <c r="F60" s="5">
        <v>20.46</v>
      </c>
      <c r="G60">
        <f t="shared" si="31"/>
        <v>1.0508474576271187</v>
      </c>
      <c r="H60" s="5">
        <v>1.32</v>
      </c>
      <c r="I60">
        <f t="shared" si="32"/>
        <v>0.53012048192771077</v>
      </c>
    </row>
    <row r="61" spans="2:25" x14ac:dyDescent="0.35">
      <c r="B61" s="5">
        <v>28.56</v>
      </c>
      <c r="C61">
        <f t="shared" si="29"/>
        <v>1.0240229472929365</v>
      </c>
      <c r="D61" s="5">
        <v>2.36</v>
      </c>
      <c r="E61">
        <f t="shared" si="30"/>
        <v>0.69616519174041291</v>
      </c>
      <c r="F61" s="5">
        <v>20.28</v>
      </c>
      <c r="G61">
        <f t="shared" si="31"/>
        <v>1.041602465331279</v>
      </c>
      <c r="H61" s="5">
        <v>1.51</v>
      </c>
      <c r="I61">
        <f t="shared" si="32"/>
        <v>0.60642570281124497</v>
      </c>
    </row>
    <row r="62" spans="2:25" x14ac:dyDescent="0.35">
      <c r="B62" s="5">
        <v>28.44</v>
      </c>
      <c r="C62">
        <f t="shared" si="29"/>
        <v>1.0197203298673361</v>
      </c>
      <c r="D62" s="5">
        <v>2.58</v>
      </c>
      <c r="E62">
        <f t="shared" si="30"/>
        <v>0.76106194690265483</v>
      </c>
      <c r="F62" s="5">
        <v>20.07</v>
      </c>
      <c r="G62">
        <f t="shared" si="31"/>
        <v>1.0308166409861326</v>
      </c>
      <c r="H62" s="5">
        <v>1.79</v>
      </c>
      <c r="I62">
        <f t="shared" si="32"/>
        <v>0.71887550200803207</v>
      </c>
    </row>
    <row r="63" spans="2:25" x14ac:dyDescent="0.35">
      <c r="B63" s="5">
        <v>28.24</v>
      </c>
      <c r="C63">
        <f t="shared" si="29"/>
        <v>1.0125493008246682</v>
      </c>
      <c r="D63" s="5">
        <v>2.94</v>
      </c>
      <c r="E63">
        <f t="shared" si="30"/>
        <v>0.8672566371681415</v>
      </c>
      <c r="F63" s="5">
        <v>19.93</v>
      </c>
      <c r="G63">
        <f t="shared" si="31"/>
        <v>1.0236260914227016</v>
      </c>
      <c r="H63" s="5">
        <v>2</v>
      </c>
      <c r="I63">
        <f t="shared" si="32"/>
        <v>0.80321285140562237</v>
      </c>
    </row>
    <row r="64" spans="2:25" x14ac:dyDescent="0.35">
      <c r="B64" s="5">
        <v>28.16</v>
      </c>
      <c r="C64">
        <f t="shared" si="29"/>
        <v>1.0096808892076012</v>
      </c>
      <c r="D64" s="5">
        <v>3.09</v>
      </c>
      <c r="E64">
        <f t="shared" si="30"/>
        <v>0.91150442477876104</v>
      </c>
      <c r="F64" s="5">
        <v>19.850000000000001</v>
      </c>
      <c r="G64">
        <f t="shared" si="31"/>
        <v>1.0195172059578841</v>
      </c>
      <c r="H64" s="5">
        <v>2.12</v>
      </c>
      <c r="I64">
        <f t="shared" si="32"/>
        <v>0.85140562248995977</v>
      </c>
    </row>
    <row r="65" spans="2:25" x14ac:dyDescent="0.35">
      <c r="B65" s="5">
        <v>28.1</v>
      </c>
      <c r="C65">
        <f t="shared" si="29"/>
        <v>1.007529580494801</v>
      </c>
      <c r="D65" s="5">
        <v>3.18</v>
      </c>
      <c r="E65">
        <f t="shared" si="30"/>
        <v>0.93805309734513276</v>
      </c>
      <c r="F65" s="5">
        <v>19.72</v>
      </c>
      <c r="G65">
        <f t="shared" si="31"/>
        <v>1.0128402670775551</v>
      </c>
      <c r="H65" s="5">
        <v>2.31</v>
      </c>
      <c r="I65">
        <f t="shared" si="32"/>
        <v>0.92771084337349397</v>
      </c>
    </row>
    <row r="66" spans="2:25" x14ac:dyDescent="0.35">
      <c r="B66" s="5">
        <v>27.98</v>
      </c>
      <c r="C66">
        <f t="shared" si="29"/>
        <v>1.0032269630692003</v>
      </c>
      <c r="D66" s="5">
        <v>3.33</v>
      </c>
      <c r="E66">
        <f t="shared" si="30"/>
        <v>0.98230088495575218</v>
      </c>
      <c r="F66" s="5">
        <v>19.59</v>
      </c>
      <c r="G66">
        <f t="shared" si="31"/>
        <v>1.0061633281972266</v>
      </c>
      <c r="H66" s="5">
        <v>2.44</v>
      </c>
      <c r="I66">
        <f t="shared" si="32"/>
        <v>0.9799196787148593</v>
      </c>
    </row>
    <row r="68" spans="2:25" x14ac:dyDescent="0.35">
      <c r="N68" s="5">
        <v>19.48</v>
      </c>
      <c r="O68">
        <f>N68/19.5</f>
        <v>0.99897435897435904</v>
      </c>
      <c r="Q68">
        <v>1.4807692307692299</v>
      </c>
      <c r="R68" s="5">
        <f>ABS(Q68-1)</f>
        <v>0.48076923076922995</v>
      </c>
      <c r="T68" s="5">
        <v>27.89</v>
      </c>
      <c r="U68">
        <f>T68/27.89</f>
        <v>1</v>
      </c>
      <c r="X68" s="5">
        <v>1.5</v>
      </c>
      <c r="Y68" s="5">
        <f>X68-1</f>
        <v>0.5</v>
      </c>
    </row>
    <row r="69" spans="2:25" x14ac:dyDescent="0.35">
      <c r="N69" s="5">
        <v>17.55</v>
      </c>
      <c r="O69">
        <f t="shared" ref="O69:O84" si="33">N69/19.5</f>
        <v>0.9</v>
      </c>
      <c r="Q69">
        <v>1.0701754385964912</v>
      </c>
      <c r="R69" s="5">
        <f t="shared" ref="R69:R84" si="34">ABS(Q69-1)</f>
        <v>7.0175438596491224E-2</v>
      </c>
      <c r="T69" s="5">
        <v>26.14</v>
      </c>
      <c r="U69">
        <f t="shared" ref="U69:U83" si="35">T69/27.89</f>
        <v>0.93725349587665829</v>
      </c>
      <c r="X69" s="5">
        <v>1.1052631578947369</v>
      </c>
      <c r="Y69" s="5">
        <f t="shared" ref="Y69:Y83" si="36">X69-1</f>
        <v>0.10526315789473695</v>
      </c>
    </row>
    <row r="70" spans="2:25" x14ac:dyDescent="0.35">
      <c r="N70" s="5">
        <v>18.079999999999998</v>
      </c>
      <c r="O70">
        <f t="shared" si="33"/>
        <v>0.92717948717948706</v>
      </c>
      <c r="Q70">
        <v>1.1071428571428572</v>
      </c>
      <c r="R70" s="5">
        <f t="shared" si="34"/>
        <v>0.10714285714285721</v>
      </c>
      <c r="T70" s="5">
        <v>26.57</v>
      </c>
      <c r="U70">
        <f t="shared" si="35"/>
        <v>0.95267120831839369</v>
      </c>
      <c r="X70" s="5">
        <v>1.131578947368421</v>
      </c>
      <c r="Y70" s="5">
        <f t="shared" si="36"/>
        <v>0.13157894736842102</v>
      </c>
    </row>
    <row r="71" spans="2:25" x14ac:dyDescent="0.35">
      <c r="N71" s="5">
        <v>18.46</v>
      </c>
      <c r="O71">
        <f t="shared" si="33"/>
        <v>0.94666666666666666</v>
      </c>
      <c r="Q71">
        <v>1.1272727272727272</v>
      </c>
      <c r="R71" s="5">
        <f t="shared" si="34"/>
        <v>0.1272727272727272</v>
      </c>
      <c r="T71" s="5">
        <v>26.89</v>
      </c>
      <c r="U71">
        <f t="shared" si="35"/>
        <v>0.9641448547866619</v>
      </c>
      <c r="X71" s="5">
        <v>1.1599999999999999</v>
      </c>
      <c r="Y71" s="5">
        <f t="shared" si="36"/>
        <v>0.15999999999999992</v>
      </c>
    </row>
    <row r="72" spans="2:25" x14ac:dyDescent="0.35">
      <c r="N72" s="5">
        <v>18.71</v>
      </c>
      <c r="O72">
        <f t="shared" si="33"/>
        <v>0.95948717948717954</v>
      </c>
      <c r="Q72">
        <v>1.1851851851851851</v>
      </c>
      <c r="R72" s="5">
        <f t="shared" si="34"/>
        <v>0.18518518518518512</v>
      </c>
      <c r="T72" s="5">
        <v>27.09</v>
      </c>
      <c r="U72">
        <f t="shared" si="35"/>
        <v>0.97131588382932943</v>
      </c>
      <c r="X72" s="5">
        <v>1.1866666666666668</v>
      </c>
      <c r="Y72" s="5">
        <f t="shared" si="36"/>
        <v>0.18666666666666676</v>
      </c>
    </row>
    <row r="73" spans="2:25" x14ac:dyDescent="0.35">
      <c r="N73" s="5">
        <v>18.96</v>
      </c>
      <c r="O73">
        <f t="shared" si="33"/>
        <v>0.97230769230769232</v>
      </c>
      <c r="Q73">
        <v>1.2452830188679245</v>
      </c>
      <c r="R73" s="5">
        <f t="shared" si="34"/>
        <v>0.24528301886792447</v>
      </c>
      <c r="T73" s="5">
        <v>27.31</v>
      </c>
      <c r="U73">
        <f t="shared" si="35"/>
        <v>0.97920401577626381</v>
      </c>
      <c r="X73" s="5">
        <v>1.2297297297297296</v>
      </c>
      <c r="Y73" s="5">
        <f t="shared" si="36"/>
        <v>0.2297297297297296</v>
      </c>
    </row>
    <row r="74" spans="2:25" x14ac:dyDescent="0.35">
      <c r="N74" s="5">
        <v>19.25</v>
      </c>
      <c r="O74">
        <f t="shared" si="33"/>
        <v>0.98717948717948723</v>
      </c>
      <c r="Q74">
        <v>1.3653846153846152</v>
      </c>
      <c r="R74" s="5">
        <f t="shared" si="34"/>
        <v>0.3653846153846152</v>
      </c>
      <c r="T74" s="5">
        <v>27.4</v>
      </c>
      <c r="U74">
        <f t="shared" si="35"/>
        <v>0.98243097884546426</v>
      </c>
      <c r="X74" s="5">
        <v>1.2702702702702702</v>
      </c>
      <c r="Y74" s="5">
        <f t="shared" si="36"/>
        <v>0.27027027027027017</v>
      </c>
    </row>
    <row r="75" spans="2:25" x14ac:dyDescent="0.35">
      <c r="N75" s="5">
        <v>19.32</v>
      </c>
      <c r="O75">
        <f t="shared" si="33"/>
        <v>0.99076923076923074</v>
      </c>
      <c r="Q75">
        <v>1.4038461538461537</v>
      </c>
      <c r="R75" s="5">
        <f t="shared" si="34"/>
        <v>0.40384615384615374</v>
      </c>
      <c r="T75" s="5">
        <v>27.7</v>
      </c>
      <c r="U75">
        <f t="shared" si="35"/>
        <v>0.99318752240946573</v>
      </c>
      <c r="X75" s="5">
        <v>1.3972602739726028</v>
      </c>
      <c r="Y75" s="5">
        <f t="shared" si="36"/>
        <v>0.39726027397260277</v>
      </c>
    </row>
    <row r="76" spans="2:25" x14ac:dyDescent="0.35">
      <c r="N76" s="5">
        <v>19.420000000000002</v>
      </c>
      <c r="O76">
        <f t="shared" si="33"/>
        <v>0.99589743589743596</v>
      </c>
      <c r="Q76">
        <v>1.4038461538461537</v>
      </c>
      <c r="R76" s="5">
        <f t="shared" si="34"/>
        <v>0.40384615384615374</v>
      </c>
      <c r="T76" s="5">
        <v>27.8</v>
      </c>
      <c r="U76">
        <f t="shared" si="35"/>
        <v>0.99677303693079955</v>
      </c>
      <c r="X76" s="5">
        <v>1.4383561643835616</v>
      </c>
      <c r="Y76" s="5">
        <f t="shared" si="36"/>
        <v>0.43835616438356162</v>
      </c>
    </row>
    <row r="77" spans="2:25" x14ac:dyDescent="0.35">
      <c r="N77" s="5">
        <v>21.37</v>
      </c>
      <c r="O77">
        <f t="shared" si="33"/>
        <v>1.095897435897436</v>
      </c>
      <c r="Q77">
        <v>1.8723404255319149</v>
      </c>
      <c r="R77" s="5">
        <f t="shared" si="34"/>
        <v>0.87234042553191493</v>
      </c>
      <c r="T77" s="5">
        <v>29.55</v>
      </c>
      <c r="U77">
        <f t="shared" si="35"/>
        <v>1.0595195410541414</v>
      </c>
      <c r="X77" s="5">
        <v>1.8405797101449273</v>
      </c>
      <c r="Y77" s="5">
        <f t="shared" si="36"/>
        <v>0.84057971014492727</v>
      </c>
    </row>
    <row r="78" spans="2:25" x14ac:dyDescent="0.35">
      <c r="N78" s="5">
        <v>20.92</v>
      </c>
      <c r="O78">
        <f t="shared" si="33"/>
        <v>1.0728205128205128</v>
      </c>
      <c r="Q78">
        <v>1.8541666666666667</v>
      </c>
      <c r="R78" s="5">
        <f t="shared" si="34"/>
        <v>0.85416666666666674</v>
      </c>
      <c r="T78" s="5">
        <v>29.03</v>
      </c>
      <c r="U78">
        <f t="shared" si="35"/>
        <v>1.0408748655432054</v>
      </c>
      <c r="X78" s="5">
        <v>1.8</v>
      </c>
      <c r="Y78" s="5">
        <f t="shared" si="36"/>
        <v>0.8</v>
      </c>
    </row>
    <row r="79" spans="2:25" x14ac:dyDescent="0.35">
      <c r="N79" s="5">
        <v>20.52</v>
      </c>
      <c r="O79">
        <f t="shared" si="33"/>
        <v>1.0523076923076924</v>
      </c>
      <c r="Q79">
        <v>1.8163265306122449</v>
      </c>
      <c r="R79" s="5">
        <f t="shared" si="34"/>
        <v>0.81632653061224492</v>
      </c>
      <c r="T79" s="5">
        <v>28.57</v>
      </c>
      <c r="U79">
        <f t="shared" si="35"/>
        <v>1.0243814987450699</v>
      </c>
      <c r="X79" s="5">
        <v>1.7323943661971832</v>
      </c>
      <c r="Y79" s="5">
        <f t="shared" si="36"/>
        <v>0.73239436619718323</v>
      </c>
    </row>
    <row r="80" spans="2:25" x14ac:dyDescent="0.35">
      <c r="N80" s="5">
        <v>20.190000000000001</v>
      </c>
      <c r="O80">
        <f t="shared" si="33"/>
        <v>1.0353846153846153</v>
      </c>
      <c r="Q80">
        <v>1.7399999999999998</v>
      </c>
      <c r="R80" s="5">
        <f t="shared" si="34"/>
        <v>0.73999999999999977</v>
      </c>
      <c r="T80" s="5">
        <v>28.33</v>
      </c>
      <c r="U80">
        <f t="shared" si="35"/>
        <v>1.0157762638938688</v>
      </c>
      <c r="X80" s="5">
        <v>1.6760563380281692</v>
      </c>
      <c r="Y80" s="5">
        <f t="shared" si="36"/>
        <v>0.67605633802816922</v>
      </c>
    </row>
    <row r="81" spans="14:25" x14ac:dyDescent="0.35">
      <c r="N81" s="5">
        <v>20</v>
      </c>
      <c r="O81">
        <f t="shared" si="33"/>
        <v>1.0256410256410255</v>
      </c>
      <c r="Q81">
        <v>1.7100000000000002</v>
      </c>
      <c r="R81" s="5">
        <f t="shared" si="34"/>
        <v>0.71000000000000019</v>
      </c>
      <c r="T81" s="5">
        <v>28.17</v>
      </c>
      <c r="U81">
        <f t="shared" si="35"/>
        <v>1.0100394406597346</v>
      </c>
      <c r="X81" s="5">
        <v>1.6111111111111109</v>
      </c>
      <c r="Y81" s="5">
        <f t="shared" si="36"/>
        <v>0.61111111111111094</v>
      </c>
    </row>
    <row r="82" spans="14:25" x14ac:dyDescent="0.35">
      <c r="N82" s="5">
        <v>19.8</v>
      </c>
      <c r="O82">
        <f t="shared" si="33"/>
        <v>1.0153846153846153</v>
      </c>
      <c r="Q82">
        <v>1.6274509803921571</v>
      </c>
      <c r="R82" s="5">
        <f t="shared" si="34"/>
        <v>0.62745098039215708</v>
      </c>
      <c r="T82" s="5">
        <v>28.07</v>
      </c>
      <c r="U82">
        <f t="shared" si="35"/>
        <v>1.0064539261384009</v>
      </c>
      <c r="X82" s="5">
        <v>1.5694444444444444</v>
      </c>
      <c r="Y82" s="5">
        <f t="shared" si="36"/>
        <v>0.56944444444444442</v>
      </c>
    </row>
    <row r="83" spans="14:25" x14ac:dyDescent="0.35">
      <c r="N83" s="5">
        <v>19.66</v>
      </c>
      <c r="O83">
        <f t="shared" si="33"/>
        <v>1.0082051282051283</v>
      </c>
      <c r="Q83">
        <v>1.5882352941176472</v>
      </c>
      <c r="R83" s="5">
        <f t="shared" si="34"/>
        <v>0.58823529411764719</v>
      </c>
      <c r="T83" s="5">
        <v>27.94</v>
      </c>
      <c r="U83">
        <f t="shared" si="35"/>
        <v>1.0017927572606669</v>
      </c>
      <c r="X83" s="5">
        <v>1.5277777777777777</v>
      </c>
      <c r="Y83" s="5">
        <f t="shared" si="36"/>
        <v>0.52777777777777768</v>
      </c>
    </row>
    <row r="84" spans="14:25" x14ac:dyDescent="0.35">
      <c r="N84" s="5">
        <v>19.57</v>
      </c>
      <c r="O84">
        <f t="shared" si="33"/>
        <v>1.0035897435897436</v>
      </c>
      <c r="Q84">
        <v>1.5339805825242718</v>
      </c>
      <c r="R84" s="5">
        <f t="shared" si="34"/>
        <v>0.53398058252427183</v>
      </c>
    </row>
  </sheetData>
  <mergeCells count="16">
    <mergeCell ref="N38:S38"/>
    <mergeCell ref="T38:Y38"/>
    <mergeCell ref="AC11:AG11"/>
    <mergeCell ref="AC12:AG12"/>
    <mergeCell ref="AC13:AG13"/>
    <mergeCell ref="AC14:AG14"/>
    <mergeCell ref="A17:E17"/>
    <mergeCell ref="A11:E11"/>
    <mergeCell ref="A12:E12"/>
    <mergeCell ref="A13:E13"/>
    <mergeCell ref="A14:E14"/>
    <mergeCell ref="G11:J14"/>
    <mergeCell ref="L11:L14"/>
    <mergeCell ref="F17:I17"/>
    <mergeCell ref="N17:S17"/>
    <mergeCell ref="T17:Y1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Гусаров</dc:creator>
  <cp:lastModifiedBy>Николай Гусаров</cp:lastModifiedBy>
  <dcterms:created xsi:type="dcterms:W3CDTF">2021-09-19T14:46:54Z</dcterms:created>
  <dcterms:modified xsi:type="dcterms:W3CDTF">2021-10-06T06:51:25Z</dcterms:modified>
</cp:coreProperties>
</file>