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ate1904="1"/>
  <mc:AlternateContent xmlns:mc="http://schemas.openxmlformats.org/markup-compatibility/2006">
    <mc:Choice Requires="x15">
      <x15ac:absPath xmlns:x15ac="http://schemas.microsoft.com/office/spreadsheetml/2010/11/ac" url="C:\Users\Vanessa5\Google Drive\Oxy 2018 Fall\CogS 242\Labs\"/>
    </mc:Choice>
  </mc:AlternateContent>
  <xr:revisionPtr revIDLastSave="0" documentId="13_ncr:1_{61D5B673-5B3A-44F7-8CD1-BB570C3D66C4}" xr6:coauthVersionLast="37" xr6:coauthVersionMax="37" xr10:uidLastSave="{00000000-0000-0000-0000-000000000000}"/>
  <bookViews>
    <workbookView xWindow="1320" yWindow="1343" windowWidth="25283" windowHeight="13523" xr2:uid="{00000000-000D-0000-FFFF-FFFF00000000}"/>
  </bookViews>
  <sheets>
    <sheet name="Data" sheetId="15" r:id="rId1"/>
    <sheet name="Least Squares Linear Regression" sheetId="13" r:id="rId2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5" i="13" l="1"/>
  <c r="F7" i="13"/>
  <c r="A14" i="13" l="1"/>
  <c r="A15" i="13" s="1"/>
  <c r="L99" i="15"/>
  <c r="J99" i="15"/>
  <c r="M99" i="15"/>
  <c r="K99" i="15"/>
  <c r="I99" i="15"/>
  <c r="L91" i="15"/>
  <c r="J91" i="15"/>
  <c r="M91" i="15"/>
  <c r="K91" i="15"/>
  <c r="I91" i="15"/>
  <c r="L83" i="15"/>
  <c r="J83" i="15"/>
  <c r="M83" i="15"/>
  <c r="K83" i="15"/>
  <c r="I83" i="15"/>
  <c r="L75" i="15"/>
  <c r="J75" i="15"/>
  <c r="M75" i="15"/>
  <c r="K75" i="15"/>
  <c r="I75" i="15"/>
  <c r="L67" i="15"/>
  <c r="J67" i="15"/>
  <c r="M67" i="15"/>
  <c r="K67" i="15"/>
  <c r="I67" i="15"/>
  <c r="L59" i="15"/>
  <c r="J59" i="15"/>
  <c r="M59" i="15"/>
  <c r="K59" i="15"/>
  <c r="I59" i="15"/>
  <c r="L51" i="15"/>
  <c r="J51" i="15"/>
  <c r="M51" i="15"/>
  <c r="K51" i="15"/>
  <c r="I51" i="15"/>
  <c r="L43" i="15"/>
  <c r="J43" i="15"/>
  <c r="O43" i="15"/>
  <c r="G40" i="15" s="1"/>
  <c r="M43" i="15"/>
  <c r="K43" i="15"/>
  <c r="I43" i="15"/>
  <c r="L35" i="15"/>
  <c r="J35" i="15"/>
  <c r="M35" i="15"/>
  <c r="K35" i="15"/>
  <c r="I35" i="15"/>
  <c r="L27" i="15"/>
  <c r="J27" i="15"/>
  <c r="M27" i="15"/>
  <c r="K27" i="15"/>
  <c r="I27" i="15"/>
  <c r="L19" i="15"/>
  <c r="J19" i="15"/>
  <c r="M19" i="15"/>
  <c r="K19" i="15"/>
  <c r="I19" i="15"/>
  <c r="L11" i="15"/>
  <c r="J11" i="15"/>
  <c r="M11" i="15"/>
  <c r="K11" i="15"/>
  <c r="I11" i="15"/>
  <c r="S15" i="13"/>
  <c r="S32" i="13"/>
  <c r="S28" i="13"/>
  <c r="D9" i="13"/>
  <c r="D3" i="13"/>
  <c r="D14" i="13" s="1"/>
  <c r="E14" i="13" s="1"/>
  <c r="F14" i="13" s="1"/>
  <c r="D19" i="13"/>
  <c r="E19" i="13" s="1"/>
  <c r="F19" i="13" s="1"/>
  <c r="D21" i="13"/>
  <c r="E21" i="13" s="1"/>
  <c r="F21" i="13" s="1"/>
  <c r="D27" i="13"/>
  <c r="E27" i="13" s="1"/>
  <c r="F27" i="13" s="1"/>
  <c r="S16" i="13"/>
  <c r="S17" i="13"/>
  <c r="S18" i="13"/>
  <c r="S19" i="13"/>
  <c r="S20" i="13"/>
  <c r="S21" i="13"/>
  <c r="S22" i="13"/>
  <c r="S23" i="13"/>
  <c r="S24" i="13"/>
  <c r="S25" i="13"/>
  <c r="S26" i="13"/>
  <c r="S27" i="13"/>
  <c r="S29" i="13"/>
  <c r="S30" i="13"/>
  <c r="S31" i="13"/>
  <c r="S33" i="13"/>
  <c r="S34" i="13"/>
  <c r="S35" i="13"/>
  <c r="S36" i="13"/>
  <c r="S37" i="13"/>
  <c r="S38" i="13"/>
  <c r="S39" i="13"/>
  <c r="S40" i="13"/>
  <c r="S41" i="13"/>
  <c r="S42" i="13"/>
  <c r="S43" i="13"/>
  <c r="S44" i="13"/>
  <c r="S45" i="13"/>
  <c r="S46" i="13"/>
  <c r="S47" i="13"/>
  <c r="S48" i="13"/>
  <c r="S49" i="13"/>
  <c r="S50" i="13"/>
  <c r="S51" i="13"/>
  <c r="S52" i="13"/>
  <c r="S53" i="13"/>
  <c r="S54" i="13"/>
  <c r="S55" i="13"/>
  <c r="S56" i="13"/>
  <c r="S57" i="13"/>
  <c r="S58" i="13"/>
  <c r="S59" i="13"/>
  <c r="S60" i="13"/>
  <c r="S61" i="13"/>
  <c r="S62" i="13"/>
  <c r="S63" i="13"/>
  <c r="S64" i="13"/>
  <c r="S65" i="13"/>
  <c r="S66" i="13"/>
  <c r="S67" i="13"/>
  <c r="S68" i="13"/>
  <c r="S69" i="13"/>
  <c r="R15" i="13"/>
  <c r="R16" i="13"/>
  <c r="R17" i="13"/>
  <c r="R18" i="13"/>
  <c r="R19" i="13"/>
  <c r="R20" i="13"/>
  <c r="R21" i="13"/>
  <c r="R22" i="13"/>
  <c r="R23" i="13"/>
  <c r="R24" i="13"/>
  <c r="R25" i="13"/>
  <c r="R26" i="13"/>
  <c r="R27" i="13"/>
  <c r="R28" i="13"/>
  <c r="R29" i="13"/>
  <c r="R30" i="13"/>
  <c r="R31" i="13"/>
  <c r="R32" i="13"/>
  <c r="R33" i="13"/>
  <c r="R34" i="13"/>
  <c r="R35" i="13"/>
  <c r="R36" i="13"/>
  <c r="R37" i="13"/>
  <c r="R38" i="13"/>
  <c r="R39" i="13"/>
  <c r="R40" i="13"/>
  <c r="R41" i="13"/>
  <c r="R42" i="13"/>
  <c r="R43" i="13"/>
  <c r="R44" i="13"/>
  <c r="R45" i="13"/>
  <c r="R46" i="13"/>
  <c r="R47" i="13"/>
  <c r="R48" i="13"/>
  <c r="R49" i="13"/>
  <c r="R50" i="13"/>
  <c r="R51" i="13"/>
  <c r="R52" i="13"/>
  <c r="R53" i="13"/>
  <c r="R54" i="13"/>
  <c r="R55" i="13"/>
  <c r="R56" i="13"/>
  <c r="R57" i="13"/>
  <c r="R58" i="13"/>
  <c r="R59" i="13"/>
  <c r="R60" i="13"/>
  <c r="R61" i="13"/>
  <c r="R62" i="13"/>
  <c r="R63" i="13"/>
  <c r="R64" i="13"/>
  <c r="R65" i="13"/>
  <c r="R66" i="13"/>
  <c r="R67" i="13"/>
  <c r="R68" i="13"/>
  <c r="R69" i="13"/>
  <c r="O75" i="15" l="1"/>
  <c r="G70" i="15" s="1"/>
  <c r="O19" i="15"/>
  <c r="G13" i="15" s="1"/>
  <c r="O51" i="15"/>
  <c r="G45" i="15" s="1"/>
  <c r="O67" i="15"/>
  <c r="G60" i="15" s="1"/>
  <c r="O99" i="15"/>
  <c r="G96" i="15" s="1"/>
  <c r="G39" i="15"/>
  <c r="O11" i="15"/>
  <c r="G8" i="15" s="1"/>
  <c r="O59" i="15"/>
  <c r="G57" i="15" s="1"/>
  <c r="G72" i="15"/>
  <c r="O91" i="15"/>
  <c r="G88" i="15" s="1"/>
  <c r="G37" i="15"/>
  <c r="G38" i="15"/>
  <c r="G63" i="15"/>
  <c r="O27" i="15"/>
  <c r="G26" i="15" s="1"/>
  <c r="O35" i="15"/>
  <c r="G33" i="15" s="1"/>
  <c r="G42" i="15"/>
  <c r="D37" i="13"/>
  <c r="E37" i="13" s="1"/>
  <c r="F37" i="13" s="1"/>
  <c r="D35" i="13"/>
  <c r="E35" i="13" s="1"/>
  <c r="F35" i="13" s="1"/>
  <c r="G43" i="15"/>
  <c r="G74" i="15"/>
  <c r="D29" i="13"/>
  <c r="E29" i="13" s="1"/>
  <c r="F29" i="13" s="1"/>
  <c r="G23" i="15"/>
  <c r="G64" i="15"/>
  <c r="G67" i="15"/>
  <c r="G62" i="15"/>
  <c r="G61" i="15"/>
  <c r="G66" i="15"/>
  <c r="G95" i="15"/>
  <c r="G93" i="15"/>
  <c r="G97" i="15"/>
  <c r="A16" i="13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D32" i="13"/>
  <c r="E32" i="13" s="1"/>
  <c r="F32" i="13" s="1"/>
  <c r="D24" i="13"/>
  <c r="E24" i="13" s="1"/>
  <c r="F24" i="13" s="1"/>
  <c r="D16" i="13"/>
  <c r="E16" i="13" s="1"/>
  <c r="F16" i="13" s="1"/>
  <c r="G36" i="15"/>
  <c r="G46" i="15"/>
  <c r="G99" i="15"/>
  <c r="G92" i="15"/>
  <c r="D26" i="13"/>
  <c r="E26" i="13" s="1"/>
  <c r="F26" i="13" s="1"/>
  <c r="D31" i="13"/>
  <c r="E31" i="13" s="1"/>
  <c r="F31" i="13" s="1"/>
  <c r="D23" i="13"/>
  <c r="E23" i="13" s="1"/>
  <c r="F23" i="13" s="1"/>
  <c r="D15" i="13"/>
  <c r="E15" i="13" s="1"/>
  <c r="F15" i="13" s="1"/>
  <c r="G17" i="15"/>
  <c r="G49" i="15"/>
  <c r="D18" i="13"/>
  <c r="E18" i="13" s="1"/>
  <c r="F18" i="13" s="1"/>
  <c r="D36" i="13"/>
  <c r="E36" i="13" s="1"/>
  <c r="F36" i="13" s="1"/>
  <c r="D28" i="13"/>
  <c r="E28" i="13" s="1"/>
  <c r="F28" i="13" s="1"/>
  <c r="D20" i="13"/>
  <c r="E20" i="13" s="1"/>
  <c r="F20" i="13" s="1"/>
  <c r="G50" i="15"/>
  <c r="G94" i="15"/>
  <c r="D34" i="13"/>
  <c r="E34" i="13" s="1"/>
  <c r="F34" i="13" s="1"/>
  <c r="G16" i="15"/>
  <c r="D33" i="13"/>
  <c r="E33" i="13" s="1"/>
  <c r="F33" i="13" s="1"/>
  <c r="D25" i="13"/>
  <c r="E25" i="13" s="1"/>
  <c r="F25" i="13" s="1"/>
  <c r="D17" i="13"/>
  <c r="E17" i="13" s="1"/>
  <c r="F17" i="13" s="1"/>
  <c r="G41" i="15"/>
  <c r="G51" i="15"/>
  <c r="G73" i="15"/>
  <c r="O83" i="15"/>
  <c r="G79" i="15" s="1"/>
  <c r="D30" i="13"/>
  <c r="E30" i="13" s="1"/>
  <c r="F30" i="13" s="1"/>
  <c r="D22" i="13"/>
  <c r="E22" i="13" s="1"/>
  <c r="F22" i="13" s="1"/>
  <c r="G20" i="15" l="1"/>
  <c r="G15" i="15"/>
  <c r="G68" i="15"/>
  <c r="G54" i="15"/>
  <c r="G71" i="15"/>
  <c r="G19" i="15"/>
  <c r="G75" i="15"/>
  <c r="G18" i="15"/>
  <c r="G14" i="15"/>
  <c r="G59" i="15"/>
  <c r="G69" i="15"/>
  <c r="G65" i="15"/>
  <c r="G12" i="15"/>
  <c r="G58" i="15"/>
  <c r="G89" i="15"/>
  <c r="G53" i="15"/>
  <c r="G24" i="15"/>
  <c r="G25" i="15"/>
  <c r="G55" i="15"/>
  <c r="G21" i="15"/>
  <c r="G52" i="15"/>
  <c r="G98" i="15"/>
  <c r="G56" i="15"/>
  <c r="G11" i="15"/>
  <c r="G35" i="15"/>
  <c r="G91" i="15"/>
  <c r="G47" i="15"/>
  <c r="G44" i="15"/>
  <c r="G48" i="15"/>
  <c r="G22" i="15"/>
  <c r="G7" i="15"/>
  <c r="G4" i="15"/>
  <c r="G10" i="15"/>
  <c r="G6" i="15"/>
  <c r="G5" i="15"/>
  <c r="G9" i="15"/>
  <c r="G27" i="15"/>
  <c r="G34" i="15"/>
  <c r="G30" i="15"/>
  <c r="G90" i="15"/>
  <c r="G28" i="15"/>
  <c r="G31" i="15"/>
  <c r="G32" i="15"/>
  <c r="G86" i="15"/>
  <c r="G84" i="15"/>
  <c r="G85" i="15"/>
  <c r="G87" i="15"/>
  <c r="G29" i="15"/>
  <c r="F10" i="13"/>
  <c r="A10" i="13"/>
  <c r="G77" i="15"/>
  <c r="G76" i="15"/>
  <c r="G78" i="15"/>
  <c r="G80" i="15"/>
  <c r="G81" i="15"/>
  <c r="G82" i="15"/>
  <c r="D7" i="13"/>
  <c r="G83" i="15"/>
  <c r="G14" i="13" l="1"/>
  <c r="H14" i="13" s="1"/>
  <c r="I14" i="13" s="1"/>
  <c r="D5" i="13"/>
  <c r="G19" i="13" l="1"/>
  <c r="H19" i="13" s="1"/>
  <c r="I19" i="13" s="1"/>
  <c r="G27" i="13"/>
  <c r="H27" i="13" s="1"/>
  <c r="I27" i="13" s="1"/>
  <c r="G35" i="13"/>
  <c r="H35" i="13" s="1"/>
  <c r="I35" i="13" s="1"/>
  <c r="G23" i="13"/>
  <c r="H23" i="13" s="1"/>
  <c r="I23" i="13" s="1"/>
  <c r="G34" i="13"/>
  <c r="H34" i="13" s="1"/>
  <c r="I34" i="13" s="1"/>
  <c r="G22" i="13"/>
  <c r="H22" i="13" s="1"/>
  <c r="I22" i="13" s="1"/>
  <c r="G30" i="13"/>
  <c r="H30" i="13" s="1"/>
  <c r="I30" i="13" s="1"/>
  <c r="G26" i="13"/>
  <c r="H26" i="13" s="1"/>
  <c r="I26" i="13" s="1"/>
  <c r="G17" i="13"/>
  <c r="H17" i="13" s="1"/>
  <c r="I17" i="13" s="1"/>
  <c r="G25" i="13"/>
  <c r="H25" i="13" s="1"/>
  <c r="I25" i="13" s="1"/>
  <c r="G33" i="13"/>
  <c r="H33" i="13" s="1"/>
  <c r="I33" i="13" s="1"/>
  <c r="G18" i="13"/>
  <c r="H18" i="13" s="1"/>
  <c r="I18" i="13" s="1"/>
  <c r="G20" i="13"/>
  <c r="H20" i="13" s="1"/>
  <c r="I20" i="13" s="1"/>
  <c r="G28" i="13"/>
  <c r="H28" i="13" s="1"/>
  <c r="I28" i="13" s="1"/>
  <c r="G36" i="13"/>
  <c r="H36" i="13" s="1"/>
  <c r="I36" i="13" s="1"/>
  <c r="G15" i="13"/>
  <c r="H15" i="13" s="1"/>
  <c r="I15" i="13" s="1"/>
  <c r="G31" i="13"/>
  <c r="H31" i="13" s="1"/>
  <c r="I31" i="13" s="1"/>
  <c r="G21" i="13"/>
  <c r="H21" i="13" s="1"/>
  <c r="I21" i="13" s="1"/>
  <c r="G29" i="13"/>
  <c r="H29" i="13" s="1"/>
  <c r="I29" i="13" s="1"/>
  <c r="G37" i="13"/>
  <c r="H37" i="13" s="1"/>
  <c r="I37" i="13" s="1"/>
  <c r="G16" i="13"/>
  <c r="H16" i="13" s="1"/>
  <c r="I16" i="13" s="1"/>
  <c r="G24" i="13"/>
  <c r="H24" i="13" s="1"/>
  <c r="I24" i="13" s="1"/>
  <c r="G32" i="13"/>
  <c r="H32" i="13" s="1"/>
  <c r="I32" i="13" s="1"/>
  <c r="I10" i="13" l="1"/>
  <c r="I7" i="13" s="1"/>
  <c r="I5" i="13"/>
</calcChain>
</file>

<file path=xl/sharedStrings.xml><?xml version="1.0" encoding="utf-8"?>
<sst xmlns="http://schemas.openxmlformats.org/spreadsheetml/2006/main" count="258" uniqueCount="66">
  <si>
    <t>Proportional Reduction of Error</t>
    <phoneticPr fontId="10" type="noConversion"/>
  </si>
  <si>
    <t>y-hat</t>
    <phoneticPr fontId="10" type="noConversion"/>
  </si>
  <si>
    <t>Observation</t>
    <phoneticPr fontId="10" type="noConversion"/>
  </si>
  <si>
    <t>x</t>
    <phoneticPr fontId="10" type="noConversion"/>
  </si>
  <si>
    <t>y-intercept, b =</t>
    <phoneticPr fontId="10" type="noConversion"/>
  </si>
  <si>
    <t>slope, m =</t>
    <phoneticPr fontId="10" type="noConversion"/>
  </si>
  <si>
    <t>x*x</t>
    <phoneticPr fontId="10" type="noConversion"/>
  </si>
  <si>
    <t>x*y</t>
    <phoneticPr fontId="10" type="noConversion"/>
  </si>
  <si>
    <t>Trial</t>
  </si>
  <si>
    <t>Target</t>
  </si>
  <si>
    <t>Number of distractors</t>
  </si>
  <si>
    <t>RT (ms)</t>
  </si>
  <si>
    <t>Visual Search Data</t>
    <phoneticPr fontId="10" type="noConversion"/>
  </si>
  <si>
    <t>Absent</t>
  </si>
  <si>
    <t>Present</t>
  </si>
  <si>
    <t>Feature</t>
  </si>
  <si>
    <r>
      <t>SSE</t>
    </r>
    <r>
      <rPr>
        <sz val="10"/>
        <rFont val="Arial"/>
        <family val="2"/>
      </rPr>
      <t>/(N-1)</t>
    </r>
    <phoneticPr fontId="10" type="noConversion"/>
  </si>
  <si>
    <r>
      <t>(</t>
    </r>
    <r>
      <rPr>
        <b/>
        <u/>
        <sz val="10"/>
        <color indexed="12"/>
        <rFont val="Arial"/>
        <family val="2"/>
      </rPr>
      <t>SSE</t>
    </r>
    <r>
      <rPr>
        <u/>
        <sz val="10"/>
        <rFont val="Arial"/>
        <family val="2"/>
      </rPr>
      <t xml:space="preserve">/(N-1) - </t>
    </r>
    <r>
      <rPr>
        <b/>
        <u/>
        <sz val="10"/>
        <color indexed="10"/>
        <rFont val="Arial"/>
        <family val="2"/>
      </rPr>
      <t>SSE</t>
    </r>
    <r>
      <rPr>
        <u/>
        <sz val="10"/>
        <rFont val="Arial"/>
        <family val="2"/>
      </rPr>
      <t>/(N-2))</t>
    </r>
    <r>
      <rPr>
        <sz val="10"/>
        <rFont val="Arial"/>
        <family val="2"/>
      </rPr>
      <t xml:space="preserve"> =</t>
    </r>
    <phoneticPr fontId="10" type="noConversion"/>
  </si>
  <si>
    <r>
      <t>R^2</t>
    </r>
    <r>
      <rPr>
        <sz val="10"/>
        <rFont val="Arial"/>
        <family val="2"/>
      </rPr>
      <t xml:space="preserve"> =(</t>
    </r>
    <r>
      <rPr>
        <b/>
        <sz val="10"/>
        <color indexed="12"/>
        <rFont val="Arial"/>
        <family val="2"/>
      </rPr>
      <t>SSE</t>
    </r>
    <r>
      <rPr>
        <sz val="10"/>
        <rFont val="Arial"/>
        <family val="2"/>
      </rPr>
      <t xml:space="preserve"> - </t>
    </r>
    <r>
      <rPr>
        <b/>
        <sz val="10"/>
        <color indexed="10"/>
        <rFont val="Arial"/>
        <family val="2"/>
      </rPr>
      <t>SSE</t>
    </r>
    <r>
      <rPr>
        <sz val="10"/>
        <rFont val="Arial"/>
        <family val="2"/>
      </rPr>
      <t>)/</t>
    </r>
    <r>
      <rPr>
        <b/>
        <sz val="10"/>
        <color indexed="12"/>
        <rFont val="Arial"/>
        <family val="2"/>
      </rPr>
      <t>SSE</t>
    </r>
    <r>
      <rPr>
        <sz val="10"/>
        <rFont val="Arial"/>
        <family val="2"/>
      </rPr>
      <t xml:space="preserve"> =</t>
    </r>
    <phoneticPr fontId="10" type="noConversion"/>
  </si>
  <si>
    <r>
      <t>Adjusted R^2</t>
    </r>
    <r>
      <rPr>
        <sz val="10"/>
        <rFont val="Arial"/>
        <family val="2"/>
      </rPr>
      <t xml:space="preserve"> =</t>
    </r>
    <phoneticPr fontId="10" type="noConversion"/>
  </si>
  <si>
    <t>Distractors</t>
    <phoneticPr fontId="10" type="noConversion"/>
  </si>
  <si>
    <t>Number of</t>
    <phoneticPr fontId="10" type="noConversion"/>
  </si>
  <si>
    <t>Response</t>
    <phoneticPr fontId="10" type="noConversion"/>
  </si>
  <si>
    <t>Time (ms)</t>
    <phoneticPr fontId="10" type="noConversion"/>
  </si>
  <si>
    <t>Sample Size, N</t>
    <phoneticPr fontId="10" type="noConversion"/>
  </si>
  <si>
    <t xml:space="preserve">Optimal Slope, m = </t>
    <phoneticPr fontId="0" type="noConversion"/>
  </si>
  <si>
    <t>Optimal Interept, b =</t>
    <phoneticPr fontId="0" type="noConversion"/>
  </si>
  <si>
    <t>Predicted Value for all ys, ignoring x:</t>
    <phoneticPr fontId="10" type="noConversion"/>
  </si>
  <si>
    <t>y</t>
  </si>
  <si>
    <t>Predicted y</t>
  </si>
  <si>
    <t>Residual</t>
  </si>
  <si>
    <t>Errors</t>
  </si>
  <si>
    <t>Squared</t>
  </si>
  <si>
    <t>Residuals</t>
  </si>
  <si>
    <t>SSE =</t>
    <phoneticPr fontId="10" type="noConversion"/>
  </si>
  <si>
    <t>Predicted y</t>
    <phoneticPr fontId="10" type="noConversion"/>
  </si>
  <si>
    <t>ignoring x</t>
    <phoneticPr fontId="10" type="noConversion"/>
  </si>
  <si>
    <t xml:space="preserve">Residual </t>
    <phoneticPr fontId="10" type="noConversion"/>
  </si>
  <si>
    <t>Errors</t>
    <phoneticPr fontId="10" type="noConversion"/>
  </si>
  <si>
    <t>Squared</t>
    <phoneticPr fontId="10" type="noConversion"/>
  </si>
  <si>
    <t>Residuals</t>
    <phoneticPr fontId="10" type="noConversion"/>
  </si>
  <si>
    <t>predicted y =</t>
    <phoneticPr fontId="10" type="noConversion"/>
  </si>
  <si>
    <t>Sample Mean for y =</t>
    <phoneticPr fontId="10" type="noConversion"/>
  </si>
  <si>
    <r>
      <rPr>
        <b/>
        <sz val="10"/>
        <rFont val="Arial"/>
        <family val="2"/>
      </rPr>
      <t xml:space="preserve">            </t>
    </r>
    <r>
      <rPr>
        <b/>
        <u/>
        <sz val="10"/>
        <rFont val="Arial"/>
        <family val="2"/>
      </rPr>
      <t>Least Squares Linear Regression</t>
    </r>
    <phoneticPr fontId="10" type="noConversion"/>
  </si>
  <si>
    <t>Prediction Line, taking x into account:</t>
    <phoneticPr fontId="10" type="noConversion"/>
  </si>
  <si>
    <t xml:space="preserve">Conjunction Search, Target Absent </t>
    <phoneticPr fontId="10" type="noConversion"/>
  </si>
  <si>
    <t xml:space="preserve">Conjunction Search, Target Present </t>
    <phoneticPr fontId="10" type="noConversion"/>
  </si>
  <si>
    <t xml:space="preserve">Feature Search, Target Absent </t>
    <phoneticPr fontId="10" type="noConversion"/>
  </si>
  <si>
    <t xml:space="preserve">Feature Search, Target Present </t>
    <phoneticPr fontId="10" type="noConversion"/>
  </si>
  <si>
    <t>R^2</t>
    <phoneticPr fontId="10" type="noConversion"/>
  </si>
  <si>
    <t>Adjusted R^2</t>
    <phoneticPr fontId="10" type="noConversion"/>
  </si>
  <si>
    <t xml:space="preserve">w/ outliers             </t>
    <phoneticPr fontId="10" type="noConversion"/>
  </si>
  <si>
    <t xml:space="preserve">w/out outliers       </t>
    <phoneticPr fontId="10" type="noConversion"/>
  </si>
  <si>
    <t>RECORD OF PRE, by TREATMENT</t>
    <phoneticPr fontId="10" type="noConversion"/>
  </si>
  <si>
    <t>Five-Number Summary, by Treatment</t>
  </si>
  <si>
    <t xml:space="preserve">Inter-Quartile </t>
  </si>
  <si>
    <t>Outlier?</t>
  </si>
  <si>
    <t>Min</t>
  </si>
  <si>
    <t>Q1</t>
  </si>
  <si>
    <t>Median</t>
  </si>
  <si>
    <t>Q3</t>
  </si>
  <si>
    <t>Max</t>
  </si>
  <si>
    <t>Range</t>
  </si>
  <si>
    <t>Cog Sci 242, Fall 2018</t>
  </si>
  <si>
    <t>Distractor type</t>
  </si>
  <si>
    <t>Conjunctive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</si>
</sst>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20" x14ac:knownFonts="1">
    <font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i/>
      <sz val="10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8"/>
      <name val="Verdana"/>
      <family val="2"/>
    </font>
    <font>
      <sz val="10"/>
      <color indexed="12"/>
      <name val="Arial"/>
      <family val="2"/>
    </font>
    <font>
      <b/>
      <i/>
      <sz val="10"/>
      <color indexed="12"/>
      <name val="Arial"/>
      <family val="2"/>
    </font>
    <font>
      <u/>
      <sz val="10"/>
      <name val="Arial"/>
      <family val="2"/>
    </font>
    <font>
      <b/>
      <u/>
      <sz val="10"/>
      <color indexed="12"/>
      <name val="Arial"/>
      <family val="2"/>
    </font>
    <font>
      <b/>
      <u/>
      <sz val="10"/>
      <color indexed="10"/>
      <name val="Arial"/>
      <family val="2"/>
    </font>
    <font>
      <b/>
      <i/>
      <sz val="10"/>
      <name val="Arial"/>
      <family val="2"/>
    </font>
    <font>
      <sz val="9"/>
      <name val="Arial"/>
      <family val="2"/>
    </font>
    <font>
      <i/>
      <sz val="10"/>
      <color rgb="FF0000FF"/>
      <name val="Arial"/>
      <family val="2"/>
    </font>
    <font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74">
    <xf numFmtId="0" fontId="0" fillId="0" borderId="0" xfId="0"/>
    <xf numFmtId="0" fontId="2" fillId="0" borderId="0" xfId="0" applyFont="1"/>
    <xf numFmtId="0" fontId="4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right"/>
    </xf>
    <xf numFmtId="0" fontId="0" fillId="0" borderId="0" xfId="0" applyBorder="1"/>
    <xf numFmtId="0" fontId="3" fillId="0" borderId="0" xfId="0" applyFont="1" applyBorder="1" applyAlignment="1">
      <alignment horizontal="left"/>
    </xf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6" fillId="0" borderId="0" xfId="0" applyFont="1" applyAlignment="1">
      <alignment horizontal="right"/>
    </xf>
    <xf numFmtId="0" fontId="5" fillId="0" borderId="0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8" fillId="0" borderId="0" xfId="0" applyFont="1" applyAlignment="1">
      <alignment horizontal="righ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3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0" fontId="1" fillId="0" borderId="4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2" fillId="0" borderId="0" xfId="0" applyFont="1" applyAlignment="1">
      <alignment horizontal="right"/>
    </xf>
    <xf numFmtId="164" fontId="11" fillId="0" borderId="2" xfId="0" applyNumberFormat="1" applyFont="1" applyBorder="1" applyAlignment="1">
      <alignment horizontal="center"/>
    </xf>
    <xf numFmtId="164" fontId="11" fillId="0" borderId="0" xfId="0" applyNumberFormat="1" applyFont="1" applyAlignment="1">
      <alignment horizontal="center"/>
    </xf>
    <xf numFmtId="164" fontId="9" fillId="0" borderId="2" xfId="0" applyNumberFormat="1" applyFont="1" applyBorder="1" applyAlignment="1">
      <alignment horizontal="center"/>
    </xf>
    <xf numFmtId="164" fontId="9" fillId="0" borderId="0" xfId="0" applyNumberFormat="1" applyFont="1" applyAlignment="1">
      <alignment horizontal="center"/>
    </xf>
    <xf numFmtId="0" fontId="0" fillId="0" borderId="2" xfId="0" applyBorder="1"/>
    <xf numFmtId="0" fontId="12" fillId="0" borderId="0" xfId="0" applyFont="1"/>
    <xf numFmtId="164" fontId="1" fillId="0" borderId="0" xfId="0" applyNumberFormat="1" applyFont="1" applyBorder="1" applyAlignment="1">
      <alignment horizontal="center"/>
    </xf>
    <xf numFmtId="0" fontId="0" fillId="0" borderId="5" xfId="0" applyBorder="1"/>
    <xf numFmtId="0" fontId="7" fillId="0" borderId="0" xfId="0" applyFont="1" applyFill="1" applyBorder="1" applyAlignment="1">
      <alignment horizontal="center"/>
    </xf>
    <xf numFmtId="0" fontId="13" fillId="0" borderId="0" xfId="0" applyFont="1" applyBorder="1" applyAlignment="1">
      <alignment horizontal="right"/>
    </xf>
    <xf numFmtId="2" fontId="11" fillId="0" borderId="2" xfId="0" applyNumberFormat="1" applyFont="1" applyBorder="1" applyAlignment="1">
      <alignment horizontal="center"/>
    </xf>
    <xf numFmtId="2" fontId="11" fillId="0" borderId="0" xfId="0" applyNumberFormat="1" applyFont="1" applyAlignment="1">
      <alignment horizontal="center"/>
    </xf>
    <xf numFmtId="2" fontId="9" fillId="0" borderId="2" xfId="0" applyNumberFormat="1" applyFont="1" applyBorder="1" applyAlignment="1">
      <alignment horizontal="center"/>
    </xf>
    <xf numFmtId="2" fontId="9" fillId="0" borderId="0" xfId="0" applyNumberFormat="1" applyFont="1" applyAlignment="1">
      <alignment horizontal="center"/>
    </xf>
    <xf numFmtId="2" fontId="8" fillId="0" borderId="6" xfId="0" applyNumberFormat="1" applyFont="1" applyBorder="1" applyAlignment="1">
      <alignment horizontal="center"/>
    </xf>
    <xf numFmtId="2" fontId="7" fillId="0" borderId="6" xfId="0" applyNumberFormat="1" applyFont="1" applyBorder="1" applyAlignment="1">
      <alignment horizontal="center"/>
    </xf>
    <xf numFmtId="2" fontId="7" fillId="0" borderId="7" xfId="0" applyNumberFormat="1" applyFont="1" applyBorder="1" applyAlignment="1">
      <alignment horizontal="center"/>
    </xf>
    <xf numFmtId="2" fontId="8" fillId="0" borderId="7" xfId="0" applyNumberFormat="1" applyFont="1" applyBorder="1" applyAlignment="1">
      <alignment horizontal="center"/>
    </xf>
    <xf numFmtId="2" fontId="0" fillId="0" borderId="0" xfId="0" applyNumberFormat="1"/>
    <xf numFmtId="0" fontId="2" fillId="0" borderId="0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2" fillId="0" borderId="0" xfId="0" applyFont="1" applyBorder="1"/>
    <xf numFmtId="0" fontId="3" fillId="0" borderId="0" xfId="0" applyFont="1" applyBorder="1" applyAlignment="1">
      <alignment horizontal="center"/>
    </xf>
    <xf numFmtId="9" fontId="0" fillId="0" borderId="7" xfId="0" applyNumberFormat="1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" xfId="0" applyBorder="1"/>
    <xf numFmtId="0" fontId="0" fillId="0" borderId="13" xfId="0" applyBorder="1"/>
    <xf numFmtId="0" fontId="0" fillId="0" borderId="0" xfId="0" applyBorder="1" applyAlignment="1">
      <alignment horizontal="right"/>
    </xf>
    <xf numFmtId="0" fontId="4" fillId="0" borderId="0" xfId="0" applyFont="1" applyAlignment="1">
      <alignment horizontal="left"/>
    </xf>
    <xf numFmtId="2" fontId="18" fillId="0" borderId="7" xfId="0" applyNumberFormat="1" applyFont="1" applyBorder="1" applyAlignment="1">
      <alignment horizontal="center"/>
    </xf>
    <xf numFmtId="2" fontId="19" fillId="0" borderId="7" xfId="0" applyNumberFormat="1" applyFont="1" applyBorder="1" applyAlignment="1">
      <alignment horizontal="center"/>
    </xf>
    <xf numFmtId="0" fontId="16" fillId="0" borderId="0" xfId="0" applyFont="1" applyBorder="1" applyAlignment="1">
      <alignment horizontal="right"/>
    </xf>
    <xf numFmtId="0" fontId="0" fillId="0" borderId="14" xfId="0" applyBorder="1"/>
    <xf numFmtId="9" fontId="3" fillId="0" borderId="6" xfId="0" applyNumberFormat="1" applyFont="1" applyBorder="1" applyAlignment="1">
      <alignment horizontal="center"/>
    </xf>
    <xf numFmtId="0" fontId="18" fillId="0" borderId="7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Alignment="1"/>
    <xf numFmtId="0" fontId="2" fillId="0" borderId="0" xfId="0" applyFont="1" applyBorder="1" applyAlignment="1"/>
    <xf numFmtId="0" fontId="2" fillId="0" borderId="1" xfId="0" applyFont="1" applyBorder="1"/>
    <xf numFmtId="0" fontId="0" fillId="0" borderId="5" xfId="0" applyBorder="1" applyAlignme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Conjunction Search, Target Absent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958468985983203"/>
          <c:y val="0.204545568040643"/>
          <c:w val="0.79778501258577128"/>
          <c:h val="0.49090936329754314"/>
        </c:manualLayout>
      </c:layout>
      <c:scatterChart>
        <c:scatterStyle val="lineMarker"/>
        <c:varyColors val="0"/>
        <c:ser>
          <c:idx val="0"/>
          <c:order val="0"/>
          <c:tx>
            <c:v>Data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'Least Squares Linear Regression'!$B$14:$B$37</c:f>
              <c:numCache>
                <c:formatCode>General</c:formatCode>
                <c:ptCount val="24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  <c:pt idx="12">
                  <c:v>16</c:v>
                </c:pt>
                <c:pt idx="13">
                  <c:v>16</c:v>
                </c:pt>
                <c:pt idx="14">
                  <c:v>16</c:v>
                </c:pt>
                <c:pt idx="15">
                  <c:v>16</c:v>
                </c:pt>
                <c:pt idx="16">
                  <c:v>64</c:v>
                </c:pt>
                <c:pt idx="17">
                  <c:v>64</c:v>
                </c:pt>
                <c:pt idx="18">
                  <c:v>64</c:v>
                </c:pt>
                <c:pt idx="19">
                  <c:v>64</c:v>
                </c:pt>
                <c:pt idx="20">
                  <c:v>64</c:v>
                </c:pt>
                <c:pt idx="21">
                  <c:v>64</c:v>
                </c:pt>
                <c:pt idx="22">
                  <c:v>64</c:v>
                </c:pt>
                <c:pt idx="23">
                  <c:v>64</c:v>
                </c:pt>
              </c:numCache>
            </c:numRef>
          </c:xVal>
          <c:yVal>
            <c:numRef>
              <c:f>'Least Squares Linear Regression'!$C$14:$C$37</c:f>
              <c:numCache>
                <c:formatCode>General</c:formatCode>
                <c:ptCount val="24"/>
                <c:pt idx="0">
                  <c:v>1061</c:v>
                </c:pt>
                <c:pt idx="1">
                  <c:v>983</c:v>
                </c:pt>
                <c:pt idx="2">
                  <c:v>1279</c:v>
                </c:pt>
                <c:pt idx="3">
                  <c:v>2372</c:v>
                </c:pt>
                <c:pt idx="4">
                  <c:v>874</c:v>
                </c:pt>
                <c:pt idx="5">
                  <c:v>1155</c:v>
                </c:pt>
                <c:pt idx="6">
                  <c:v>1669</c:v>
                </c:pt>
                <c:pt idx="7">
                  <c:v>655</c:v>
                </c:pt>
                <c:pt idx="8">
                  <c:v>1763</c:v>
                </c:pt>
                <c:pt idx="9">
                  <c:v>1841</c:v>
                </c:pt>
                <c:pt idx="10">
                  <c:v>1919</c:v>
                </c:pt>
                <c:pt idx="11">
                  <c:v>1419</c:v>
                </c:pt>
                <c:pt idx="12">
                  <c:v>1716</c:v>
                </c:pt>
                <c:pt idx="13">
                  <c:v>1357</c:v>
                </c:pt>
                <c:pt idx="14">
                  <c:v>1138</c:v>
                </c:pt>
                <c:pt idx="15">
                  <c:v>1233</c:v>
                </c:pt>
                <c:pt idx="16">
                  <c:v>2870</c:v>
                </c:pt>
                <c:pt idx="17">
                  <c:v>4072</c:v>
                </c:pt>
                <c:pt idx="18">
                  <c:v>2699</c:v>
                </c:pt>
                <c:pt idx="19">
                  <c:v>2542</c:v>
                </c:pt>
                <c:pt idx="20">
                  <c:v>2122</c:v>
                </c:pt>
                <c:pt idx="21">
                  <c:v>1919</c:v>
                </c:pt>
                <c:pt idx="22">
                  <c:v>1935</c:v>
                </c:pt>
                <c:pt idx="23">
                  <c:v>5070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C7-3B49-A03C-B3431E438CFE}"/>
            </c:ext>
          </c:extLst>
        </c:ser>
        <c:ser>
          <c:idx val="1"/>
          <c:order val="1"/>
          <c:tx>
            <c:v>Prediction Line</c:v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square"/>
            <c:size val="2"/>
            <c:spPr>
              <a:solidFill>
                <a:srgbClr val="DD2D32"/>
              </a:solidFill>
              <a:ln>
                <a:solidFill>
                  <a:srgbClr val="DD2D32"/>
                </a:solidFill>
                <a:prstDash val="solid"/>
              </a:ln>
            </c:spPr>
          </c:marker>
          <c:xVal>
            <c:numRef>
              <c:f>'Least Squares Linear Regression'!$B$14:$B$37</c:f>
              <c:numCache>
                <c:formatCode>General</c:formatCode>
                <c:ptCount val="24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  <c:pt idx="12">
                  <c:v>16</c:v>
                </c:pt>
                <c:pt idx="13">
                  <c:v>16</c:v>
                </c:pt>
                <c:pt idx="14">
                  <c:v>16</c:v>
                </c:pt>
                <c:pt idx="15">
                  <c:v>16</c:v>
                </c:pt>
                <c:pt idx="16">
                  <c:v>64</c:v>
                </c:pt>
                <c:pt idx="17">
                  <c:v>64</c:v>
                </c:pt>
                <c:pt idx="18">
                  <c:v>64</c:v>
                </c:pt>
                <c:pt idx="19">
                  <c:v>64</c:v>
                </c:pt>
                <c:pt idx="20">
                  <c:v>64</c:v>
                </c:pt>
                <c:pt idx="21">
                  <c:v>64</c:v>
                </c:pt>
                <c:pt idx="22">
                  <c:v>64</c:v>
                </c:pt>
                <c:pt idx="23">
                  <c:v>64</c:v>
                </c:pt>
              </c:numCache>
            </c:numRef>
          </c:xVal>
          <c:yVal>
            <c:numRef>
              <c:f>'Least Squares Linear Regression'!$G$14:$G$37</c:f>
              <c:numCache>
                <c:formatCode>0.00</c:formatCode>
                <c:ptCount val="24"/>
                <c:pt idx="0">
                  <c:v>1238.25</c:v>
                </c:pt>
                <c:pt idx="1">
                  <c:v>1238.25</c:v>
                </c:pt>
                <c:pt idx="2">
                  <c:v>1238.25</c:v>
                </c:pt>
                <c:pt idx="3">
                  <c:v>1238.25</c:v>
                </c:pt>
                <c:pt idx="4">
                  <c:v>1238.25</c:v>
                </c:pt>
                <c:pt idx="5">
                  <c:v>1238.25</c:v>
                </c:pt>
                <c:pt idx="6">
                  <c:v>1238.25</c:v>
                </c:pt>
                <c:pt idx="7">
                  <c:v>1238.25</c:v>
                </c:pt>
                <c:pt idx="8">
                  <c:v>1570.4375</c:v>
                </c:pt>
                <c:pt idx="9">
                  <c:v>1570.4375</c:v>
                </c:pt>
                <c:pt idx="10">
                  <c:v>1570.4375</c:v>
                </c:pt>
                <c:pt idx="11">
                  <c:v>1570.4375</c:v>
                </c:pt>
                <c:pt idx="12">
                  <c:v>1570.4375</c:v>
                </c:pt>
                <c:pt idx="13">
                  <c:v>1570.4375</c:v>
                </c:pt>
                <c:pt idx="14">
                  <c:v>1570.4375</c:v>
                </c:pt>
                <c:pt idx="15">
                  <c:v>1570.4375</c:v>
                </c:pt>
                <c:pt idx="16">
                  <c:v>2899.1875</c:v>
                </c:pt>
                <c:pt idx="17">
                  <c:v>2899.1875</c:v>
                </c:pt>
                <c:pt idx="18">
                  <c:v>2899.1875</c:v>
                </c:pt>
                <c:pt idx="19">
                  <c:v>2899.1875</c:v>
                </c:pt>
                <c:pt idx="20">
                  <c:v>2899.1875</c:v>
                </c:pt>
                <c:pt idx="21">
                  <c:v>2899.1875</c:v>
                </c:pt>
                <c:pt idx="22">
                  <c:v>2899.1875</c:v>
                </c:pt>
                <c:pt idx="23">
                  <c:v>2899.1875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8C7-3B49-A03C-B3431E438CFE}"/>
            </c:ext>
          </c:extLst>
        </c:ser>
        <c:ser>
          <c:idx val="2"/>
          <c:order val="2"/>
          <c:tx>
            <c:v>Predicted Value</c:v>
          </c:tx>
          <c:spPr>
            <a:ln w="25400">
              <a:solidFill>
                <a:srgbClr val="0000D4"/>
              </a:solidFill>
              <a:prstDash val="solid"/>
            </a:ln>
          </c:spPr>
          <c:marker>
            <c:symbol val="dot"/>
            <c:size val="7"/>
            <c:spPr>
              <a:solidFill>
                <a:srgbClr val="0000FF"/>
              </a:solidFill>
              <a:ln>
                <a:solidFill>
                  <a:srgbClr val="0000D4"/>
                </a:solidFill>
                <a:prstDash val="solid"/>
              </a:ln>
            </c:spPr>
          </c:marker>
          <c:xVal>
            <c:numRef>
              <c:f>'Least Squares Linear Regression'!$B$14:$B$37</c:f>
              <c:numCache>
                <c:formatCode>General</c:formatCode>
                <c:ptCount val="24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  <c:pt idx="12">
                  <c:v>16</c:v>
                </c:pt>
                <c:pt idx="13">
                  <c:v>16</c:v>
                </c:pt>
                <c:pt idx="14">
                  <c:v>16</c:v>
                </c:pt>
                <c:pt idx="15">
                  <c:v>16</c:v>
                </c:pt>
                <c:pt idx="16">
                  <c:v>64</c:v>
                </c:pt>
                <c:pt idx="17">
                  <c:v>64</c:v>
                </c:pt>
                <c:pt idx="18">
                  <c:v>64</c:v>
                </c:pt>
                <c:pt idx="19">
                  <c:v>64</c:v>
                </c:pt>
                <c:pt idx="20">
                  <c:v>64</c:v>
                </c:pt>
                <c:pt idx="21">
                  <c:v>64</c:v>
                </c:pt>
                <c:pt idx="22">
                  <c:v>64</c:v>
                </c:pt>
                <c:pt idx="23">
                  <c:v>64</c:v>
                </c:pt>
              </c:numCache>
            </c:numRef>
          </c:xVal>
          <c:yVal>
            <c:numRef>
              <c:f>'Least Squares Linear Regression'!$D$14:$D$37</c:f>
              <c:numCache>
                <c:formatCode>0.00</c:formatCode>
                <c:ptCount val="24"/>
                <c:pt idx="0">
                  <c:v>1902.625</c:v>
                </c:pt>
                <c:pt idx="1">
                  <c:v>1902.625</c:v>
                </c:pt>
                <c:pt idx="2">
                  <c:v>1902.625</c:v>
                </c:pt>
                <c:pt idx="3">
                  <c:v>1902.625</c:v>
                </c:pt>
                <c:pt idx="4">
                  <c:v>1902.625</c:v>
                </c:pt>
                <c:pt idx="5">
                  <c:v>1902.625</c:v>
                </c:pt>
                <c:pt idx="6">
                  <c:v>1902.625</c:v>
                </c:pt>
                <c:pt idx="7">
                  <c:v>1902.625</c:v>
                </c:pt>
                <c:pt idx="8">
                  <c:v>1902.625</c:v>
                </c:pt>
                <c:pt idx="9">
                  <c:v>1902.625</c:v>
                </c:pt>
                <c:pt idx="10">
                  <c:v>1902.625</c:v>
                </c:pt>
                <c:pt idx="11">
                  <c:v>1902.625</c:v>
                </c:pt>
                <c:pt idx="12">
                  <c:v>1902.625</c:v>
                </c:pt>
                <c:pt idx="13">
                  <c:v>1902.625</c:v>
                </c:pt>
                <c:pt idx="14">
                  <c:v>1902.625</c:v>
                </c:pt>
                <c:pt idx="15">
                  <c:v>1902.625</c:v>
                </c:pt>
                <c:pt idx="16">
                  <c:v>1902.625</c:v>
                </c:pt>
                <c:pt idx="17">
                  <c:v>1902.625</c:v>
                </c:pt>
                <c:pt idx="18">
                  <c:v>1902.625</c:v>
                </c:pt>
                <c:pt idx="19">
                  <c:v>1902.625</c:v>
                </c:pt>
                <c:pt idx="20">
                  <c:v>1902.625</c:v>
                </c:pt>
                <c:pt idx="21">
                  <c:v>1902.625</c:v>
                </c:pt>
                <c:pt idx="22">
                  <c:v>1902.625</c:v>
                </c:pt>
                <c:pt idx="23">
                  <c:v>1902.625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8C7-3B49-A03C-B3431E438C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3746575"/>
        <c:axId val="1"/>
      </c:scatterChart>
      <c:valAx>
        <c:axId val="7437465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Number of Distractors, x</a:t>
                </a:r>
              </a:p>
            </c:rich>
          </c:tx>
          <c:layout>
            <c:manualLayout>
              <c:xMode val="edge"/>
              <c:yMode val="edge"/>
              <c:x val="0.41551292949176805"/>
              <c:y val="0.7954551283695401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Response Time (ms), y</a:t>
                </a:r>
              </a:p>
            </c:rich>
          </c:tx>
          <c:layout>
            <c:manualLayout>
              <c:xMode val="edge"/>
              <c:yMode val="edge"/>
              <c:x val="3.6011095204008588E-2"/>
              <c:y val="0.2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43746575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1329679670722979"/>
          <c:y val="0.87872348611146733"/>
          <c:w val="0.68167278095919837"/>
          <c:h val="7.28259252609709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11" r="0.75000000000000011" t="1" header="0.5" footer="0.5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114300</xdr:colOff>
      <xdr:row>12</xdr:row>
      <xdr:rowOff>50800</xdr:rowOff>
    </xdr:from>
    <xdr:to>
      <xdr:col>16</xdr:col>
      <xdr:colOff>546100</xdr:colOff>
      <xdr:row>37</xdr:row>
      <xdr:rowOff>127000</xdr:rowOff>
    </xdr:to>
    <xdr:graphicFrame macro="">
      <xdr:nvGraphicFramePr>
        <xdr:cNvPr id="17484" name="Chart 2">
          <a:extLst>
            <a:ext uri="{FF2B5EF4-FFF2-40B4-BE49-F238E27FC236}">
              <a16:creationId xmlns:a16="http://schemas.microsoft.com/office/drawing/2014/main" id="{98E8ACBB-553C-E949-8CA2-B3D337BF94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9"/>
  <sheetViews>
    <sheetView tabSelected="1" topLeftCell="A71" zoomScaleNormal="100" workbookViewId="0">
      <selection activeCell="B8" sqref="B8"/>
    </sheetView>
  </sheetViews>
  <sheetFormatPr defaultColWidth="10.6640625" defaultRowHeight="12.75" x14ac:dyDescent="0.35"/>
  <cols>
    <col min="2" max="2" width="15" customWidth="1"/>
    <col min="3" max="3" width="11" customWidth="1"/>
    <col min="4" max="4" width="23.33203125" customWidth="1"/>
    <col min="5" max="5" width="13.46484375" customWidth="1"/>
    <col min="6" max="6" width="3.1328125" customWidth="1"/>
    <col min="8" max="8" width="2.33203125" customWidth="1"/>
    <col min="9" max="9" width="6.6640625" customWidth="1"/>
    <col min="10" max="10" width="9.46484375" customWidth="1"/>
    <col min="11" max="11" width="7.6640625" customWidth="1"/>
    <col min="12" max="12" width="8.46484375" customWidth="1"/>
    <col min="13" max="13" width="7.6640625" customWidth="1"/>
    <col min="14" max="14" width="2" customWidth="1"/>
  </cols>
  <sheetData>
    <row r="1" spans="1:15" ht="13.15" x14ac:dyDescent="0.4">
      <c r="A1" s="1" t="s">
        <v>63</v>
      </c>
      <c r="C1" s="2" t="s">
        <v>12</v>
      </c>
    </row>
    <row r="2" spans="1:15" x14ac:dyDescent="0.35">
      <c r="G2" s="50"/>
      <c r="H2" s="50"/>
      <c r="I2" s="48"/>
      <c r="J2" s="70" t="s">
        <v>54</v>
      </c>
      <c r="K2" s="48"/>
      <c r="L2" s="48"/>
      <c r="M2" s="48"/>
      <c r="N2" s="48"/>
      <c r="O2" s="48" t="s">
        <v>55</v>
      </c>
    </row>
    <row r="3" spans="1:15" ht="13.15" thickBot="1" x14ac:dyDescent="0.4">
      <c r="A3" s="11" t="s">
        <v>8</v>
      </c>
      <c r="B3" s="11" t="s">
        <v>64</v>
      </c>
      <c r="C3" s="11" t="s">
        <v>9</v>
      </c>
      <c r="D3" s="11" t="s">
        <v>10</v>
      </c>
      <c r="E3" s="11" t="s">
        <v>11</v>
      </c>
      <c r="G3" s="11" t="s">
        <v>56</v>
      </c>
      <c r="H3" s="71"/>
      <c r="I3" s="11" t="s">
        <v>57</v>
      </c>
      <c r="J3" s="11" t="s">
        <v>58</v>
      </c>
      <c r="K3" s="11" t="s">
        <v>59</v>
      </c>
      <c r="L3" s="11" t="s">
        <v>60</v>
      </c>
      <c r="M3" s="11" t="s">
        <v>61</v>
      </c>
      <c r="N3" s="11"/>
      <c r="O3" s="11" t="s">
        <v>62</v>
      </c>
    </row>
    <row r="4" spans="1:15" x14ac:dyDescent="0.35">
      <c r="A4" s="3">
        <v>1</v>
      </c>
      <c r="B4" s="3" t="s">
        <v>15</v>
      </c>
      <c r="C4" s="3" t="s">
        <v>14</v>
      </c>
      <c r="D4" s="3">
        <v>4</v>
      </c>
      <c r="E4" s="3">
        <v>564</v>
      </c>
      <c r="G4" t="b">
        <f t="shared" ref="G4:G10" si="0">OR(E4&lt;$J$11-1.5*$O$11,E4&gt;$L$11+1.5*$O$11)</f>
        <v>0</v>
      </c>
      <c r="I4" s="3"/>
      <c r="J4" s="3"/>
      <c r="K4" s="3"/>
      <c r="L4" s="3"/>
      <c r="M4" s="3"/>
      <c r="N4" s="3"/>
      <c r="O4" s="3"/>
    </row>
    <row r="5" spans="1:15" x14ac:dyDescent="0.35">
      <c r="A5" s="3">
        <v>2</v>
      </c>
      <c r="B5" s="3" t="s">
        <v>15</v>
      </c>
      <c r="C5" s="3" t="s">
        <v>14</v>
      </c>
      <c r="D5" s="3">
        <v>4</v>
      </c>
      <c r="E5" s="3">
        <v>439</v>
      </c>
      <c r="G5" t="b">
        <f t="shared" si="0"/>
        <v>0</v>
      </c>
      <c r="I5" s="3"/>
      <c r="J5" s="3"/>
      <c r="K5" s="3"/>
      <c r="L5" s="3"/>
      <c r="M5" s="3"/>
      <c r="N5" s="3"/>
      <c r="O5" s="3"/>
    </row>
    <row r="6" spans="1:15" x14ac:dyDescent="0.35">
      <c r="A6" s="3">
        <v>3</v>
      </c>
      <c r="B6" s="3" t="s">
        <v>15</v>
      </c>
      <c r="C6" s="3" t="s">
        <v>13</v>
      </c>
      <c r="D6" s="3">
        <v>4</v>
      </c>
      <c r="E6" s="3">
        <v>442</v>
      </c>
      <c r="G6" t="b">
        <f t="shared" si="0"/>
        <v>0</v>
      </c>
      <c r="I6" s="3"/>
      <c r="J6" s="3"/>
      <c r="K6" s="3"/>
      <c r="L6" s="3"/>
      <c r="M6" s="3"/>
      <c r="N6" s="3"/>
      <c r="O6" s="3"/>
    </row>
    <row r="7" spans="1:15" x14ac:dyDescent="0.35">
      <c r="A7" s="3">
        <v>4</v>
      </c>
      <c r="B7" s="3" t="s">
        <v>15</v>
      </c>
      <c r="C7" s="3" t="s">
        <v>13</v>
      </c>
      <c r="D7" s="3">
        <v>4</v>
      </c>
      <c r="E7" s="3">
        <v>660</v>
      </c>
      <c r="G7" t="b">
        <f t="shared" si="0"/>
        <v>0</v>
      </c>
      <c r="I7" s="3"/>
      <c r="J7" s="3"/>
      <c r="K7" s="3"/>
      <c r="L7" s="3"/>
      <c r="M7" s="3"/>
      <c r="N7" s="3"/>
      <c r="O7" s="3"/>
    </row>
    <row r="8" spans="1:15" x14ac:dyDescent="0.35">
      <c r="A8" s="3">
        <v>5</v>
      </c>
      <c r="B8" s="3" t="s">
        <v>15</v>
      </c>
      <c r="C8" s="3" t="s">
        <v>13</v>
      </c>
      <c r="D8" s="3">
        <v>16</v>
      </c>
      <c r="E8" s="3">
        <v>562</v>
      </c>
      <c r="G8" t="b">
        <f t="shared" si="0"/>
        <v>0</v>
      </c>
      <c r="I8" s="3"/>
      <c r="J8" s="3"/>
      <c r="K8" s="3"/>
      <c r="L8" s="3"/>
      <c r="M8" s="3"/>
      <c r="N8" s="3"/>
      <c r="O8" s="3"/>
    </row>
    <row r="9" spans="1:15" x14ac:dyDescent="0.35">
      <c r="A9" s="3">
        <v>6</v>
      </c>
      <c r="B9" s="3" t="s">
        <v>15</v>
      </c>
      <c r="C9" s="3" t="s">
        <v>14</v>
      </c>
      <c r="D9" s="3">
        <v>64</v>
      </c>
      <c r="E9" s="3">
        <v>566</v>
      </c>
      <c r="G9" t="b">
        <f t="shared" si="0"/>
        <v>0</v>
      </c>
      <c r="I9" s="3"/>
      <c r="J9" s="3"/>
      <c r="K9" s="3"/>
      <c r="L9" s="3"/>
      <c r="M9" s="3"/>
      <c r="N9" s="3"/>
      <c r="O9" s="3"/>
    </row>
    <row r="10" spans="1:15" x14ac:dyDescent="0.35">
      <c r="A10" s="3">
        <v>7</v>
      </c>
      <c r="B10" s="3" t="s">
        <v>15</v>
      </c>
      <c r="C10" s="3" t="s">
        <v>13</v>
      </c>
      <c r="D10" s="3">
        <v>4</v>
      </c>
      <c r="E10" s="3">
        <v>415</v>
      </c>
      <c r="G10" t="b">
        <f t="shared" si="0"/>
        <v>0</v>
      </c>
      <c r="I10" s="3"/>
      <c r="J10" s="3"/>
      <c r="K10" s="3"/>
      <c r="L10" s="3"/>
      <c r="M10" s="3"/>
      <c r="N10" s="3"/>
      <c r="O10" s="3"/>
    </row>
    <row r="11" spans="1:15" x14ac:dyDescent="0.35">
      <c r="A11" s="3">
        <v>8</v>
      </c>
      <c r="B11" s="3" t="s">
        <v>15</v>
      </c>
      <c r="C11" s="3" t="s">
        <v>14</v>
      </c>
      <c r="D11" s="3">
        <v>16</v>
      </c>
      <c r="E11" s="3">
        <v>360</v>
      </c>
      <c r="G11" s="36" t="b">
        <f>OR(E11&lt;$J$11-1.5*$O$11,E11&gt;$L$11+1.5*$O$11)</f>
        <v>0</v>
      </c>
      <c r="H11" s="36"/>
      <c r="I11" s="49">
        <f>MIN(E4:E11)</f>
        <v>360</v>
      </c>
      <c r="J11" s="49">
        <f>QUARTILE(E4:E11,1)</f>
        <v>433</v>
      </c>
      <c r="K11" s="49">
        <f>MEDIAN(E4:E11)</f>
        <v>502</v>
      </c>
      <c r="L11" s="49">
        <f>QUARTILE(E4:E11,3)</f>
        <v>564.5</v>
      </c>
      <c r="M11" s="49">
        <f>MAX(E4:E11)</f>
        <v>660</v>
      </c>
      <c r="N11" s="49"/>
      <c r="O11" s="49">
        <f>L11-J11</f>
        <v>131.5</v>
      </c>
    </row>
    <row r="12" spans="1:15" x14ac:dyDescent="0.35">
      <c r="A12" s="3">
        <v>9</v>
      </c>
      <c r="B12" s="3" t="s">
        <v>15</v>
      </c>
      <c r="C12" s="3" t="s">
        <v>13</v>
      </c>
      <c r="D12" s="3">
        <v>64</v>
      </c>
      <c r="E12" s="3">
        <v>455</v>
      </c>
      <c r="G12" t="b">
        <f t="shared" ref="G12:G18" si="1">OR(E12&lt;$J$19-1.5*$O$19,E12&gt;$L$19+1.5*$O$19)</f>
        <v>0</v>
      </c>
      <c r="I12" s="3"/>
      <c r="J12" s="3"/>
      <c r="K12" s="3"/>
      <c r="L12" s="3"/>
      <c r="M12" s="3"/>
      <c r="N12" s="3"/>
      <c r="O12" s="3"/>
    </row>
    <row r="13" spans="1:15" x14ac:dyDescent="0.35">
      <c r="A13" s="3">
        <v>10</v>
      </c>
      <c r="B13" s="3" t="s">
        <v>15</v>
      </c>
      <c r="C13" s="3" t="s">
        <v>14</v>
      </c>
      <c r="D13" s="3">
        <v>16</v>
      </c>
      <c r="E13" s="3">
        <v>566</v>
      </c>
      <c r="G13" t="b">
        <f t="shared" si="1"/>
        <v>0</v>
      </c>
      <c r="I13" s="3"/>
      <c r="J13" s="3"/>
      <c r="K13" s="3"/>
      <c r="L13" s="3"/>
      <c r="M13" s="3"/>
      <c r="N13" s="3"/>
      <c r="O13" s="3"/>
    </row>
    <row r="14" spans="1:15" x14ac:dyDescent="0.35">
      <c r="A14" s="3">
        <v>11</v>
      </c>
      <c r="B14" s="3" t="s">
        <v>15</v>
      </c>
      <c r="C14" s="3" t="s">
        <v>14</v>
      </c>
      <c r="D14" s="3">
        <v>64</v>
      </c>
      <c r="E14" s="3">
        <v>564</v>
      </c>
      <c r="G14" t="b">
        <f t="shared" si="1"/>
        <v>0</v>
      </c>
      <c r="I14" s="3"/>
      <c r="J14" s="3"/>
      <c r="K14" s="3"/>
      <c r="L14" s="3"/>
      <c r="M14" s="3"/>
      <c r="N14" s="3"/>
      <c r="O14" s="3"/>
    </row>
    <row r="15" spans="1:15" x14ac:dyDescent="0.35">
      <c r="A15" s="3">
        <v>12</v>
      </c>
      <c r="B15" s="3" t="s">
        <v>15</v>
      </c>
      <c r="C15" s="3" t="s">
        <v>14</v>
      </c>
      <c r="D15" s="3">
        <v>4</v>
      </c>
      <c r="E15" s="3">
        <v>502</v>
      </c>
      <c r="G15" t="b">
        <f t="shared" si="1"/>
        <v>0</v>
      </c>
      <c r="I15" s="3"/>
      <c r="J15" s="3"/>
      <c r="K15" s="3"/>
      <c r="L15" s="3"/>
      <c r="M15" s="3"/>
      <c r="N15" s="3"/>
      <c r="O15" s="3"/>
    </row>
    <row r="16" spans="1:15" x14ac:dyDescent="0.35">
      <c r="A16" s="3">
        <v>13</v>
      </c>
      <c r="B16" s="3" t="s">
        <v>15</v>
      </c>
      <c r="C16" s="3" t="s">
        <v>13</v>
      </c>
      <c r="D16" s="3">
        <v>64</v>
      </c>
      <c r="E16" s="3">
        <v>511</v>
      </c>
      <c r="G16" t="b">
        <f t="shared" si="1"/>
        <v>0</v>
      </c>
      <c r="I16" s="3"/>
      <c r="J16" s="3"/>
      <c r="K16" s="3"/>
      <c r="L16" s="3"/>
      <c r="M16" s="3"/>
      <c r="N16" s="3"/>
      <c r="O16" s="3"/>
    </row>
    <row r="17" spans="1:15" x14ac:dyDescent="0.35">
      <c r="A17" s="3">
        <v>14</v>
      </c>
      <c r="B17" s="3" t="s">
        <v>15</v>
      </c>
      <c r="C17" s="3" t="s">
        <v>13</v>
      </c>
      <c r="D17" s="3">
        <v>4</v>
      </c>
      <c r="E17" s="3">
        <v>549</v>
      </c>
      <c r="G17" t="b">
        <f t="shared" si="1"/>
        <v>0</v>
      </c>
      <c r="I17" s="3"/>
      <c r="J17" s="3"/>
      <c r="K17" s="3"/>
      <c r="L17" s="3"/>
      <c r="M17" s="3"/>
      <c r="N17" s="3"/>
      <c r="O17" s="3"/>
    </row>
    <row r="18" spans="1:15" x14ac:dyDescent="0.35">
      <c r="A18" s="3">
        <v>15</v>
      </c>
      <c r="B18" s="3" t="s">
        <v>15</v>
      </c>
      <c r="C18" s="3" t="s">
        <v>14</v>
      </c>
      <c r="D18" s="3">
        <v>64</v>
      </c>
      <c r="E18" s="3">
        <v>454</v>
      </c>
      <c r="G18" t="b">
        <f t="shared" si="1"/>
        <v>0</v>
      </c>
      <c r="I18" s="3"/>
      <c r="J18" s="3"/>
      <c r="K18" s="3"/>
      <c r="L18" s="3"/>
      <c r="M18" s="3"/>
      <c r="N18" s="3"/>
      <c r="O18" s="3"/>
    </row>
    <row r="19" spans="1:15" x14ac:dyDescent="0.35">
      <c r="A19" s="3">
        <v>16</v>
      </c>
      <c r="B19" s="3" t="s">
        <v>15</v>
      </c>
      <c r="C19" s="3" t="s">
        <v>13</v>
      </c>
      <c r="D19" s="3">
        <v>64</v>
      </c>
      <c r="E19" s="3">
        <v>502</v>
      </c>
      <c r="G19" s="36" t="b">
        <f>OR(E19&lt;$J$19-1.5*$O$19,E19&gt;$L$19+1.5*$O$19)</f>
        <v>0</v>
      </c>
      <c r="H19" s="36"/>
      <c r="I19" s="49">
        <f>MIN(E12:E19)</f>
        <v>454</v>
      </c>
      <c r="J19" s="49">
        <f>QUARTILE(E12:E19,1)</f>
        <v>490.25</v>
      </c>
      <c r="K19" s="49">
        <f>MEDIAN(E12:E19)</f>
        <v>506.5</v>
      </c>
      <c r="L19" s="49">
        <f>QUARTILE(E12:E19,3)</f>
        <v>552.75</v>
      </c>
      <c r="M19" s="49">
        <f>MAX(E12:E19)</f>
        <v>566</v>
      </c>
      <c r="N19" s="49"/>
      <c r="O19" s="49">
        <f>L19-J19</f>
        <v>62.5</v>
      </c>
    </row>
    <row r="20" spans="1:15" x14ac:dyDescent="0.35">
      <c r="A20" s="3">
        <v>17</v>
      </c>
      <c r="B20" s="3" t="s">
        <v>15</v>
      </c>
      <c r="C20" s="3" t="s">
        <v>13</v>
      </c>
      <c r="D20" s="3">
        <v>16</v>
      </c>
      <c r="E20" s="3">
        <v>440</v>
      </c>
      <c r="G20" t="b">
        <f t="shared" ref="G20:G26" si="2">OR(E20&lt;$J$27-1.5*$O$27,E20&gt;$L$27+1.5*$O$27)</f>
        <v>0</v>
      </c>
      <c r="I20" s="3"/>
      <c r="J20" s="3"/>
      <c r="K20" s="3"/>
      <c r="L20" s="3"/>
      <c r="M20" s="3"/>
      <c r="N20" s="3"/>
      <c r="O20" s="3"/>
    </row>
    <row r="21" spans="1:15" x14ac:dyDescent="0.35">
      <c r="A21" s="3">
        <v>18</v>
      </c>
      <c r="B21" s="3" t="s">
        <v>15</v>
      </c>
      <c r="C21" s="3" t="s">
        <v>14</v>
      </c>
      <c r="D21" s="3">
        <v>64</v>
      </c>
      <c r="E21" s="3">
        <v>486</v>
      </c>
      <c r="G21" t="b">
        <f t="shared" si="2"/>
        <v>0</v>
      </c>
      <c r="I21" s="3"/>
      <c r="J21" s="3"/>
      <c r="K21" s="3"/>
      <c r="L21" s="3"/>
      <c r="M21" s="3"/>
      <c r="N21" s="3"/>
      <c r="O21" s="3"/>
    </row>
    <row r="22" spans="1:15" x14ac:dyDescent="0.35">
      <c r="A22" s="3">
        <v>19</v>
      </c>
      <c r="B22" s="3" t="s">
        <v>15</v>
      </c>
      <c r="C22" s="3" t="s">
        <v>14</v>
      </c>
      <c r="D22" s="3">
        <v>4</v>
      </c>
      <c r="E22" s="3">
        <v>408</v>
      </c>
      <c r="G22" t="b">
        <f t="shared" si="2"/>
        <v>0</v>
      </c>
      <c r="I22" s="3"/>
      <c r="J22" s="3"/>
      <c r="K22" s="3"/>
      <c r="L22" s="3"/>
      <c r="M22" s="3"/>
      <c r="N22" s="3"/>
      <c r="O22" s="3"/>
    </row>
    <row r="23" spans="1:15" x14ac:dyDescent="0.35">
      <c r="A23" s="3">
        <v>20</v>
      </c>
      <c r="B23" s="3" t="s">
        <v>15</v>
      </c>
      <c r="C23" s="3" t="s">
        <v>13</v>
      </c>
      <c r="D23" s="3">
        <v>16</v>
      </c>
      <c r="E23" s="3">
        <v>441</v>
      </c>
      <c r="G23" t="b">
        <f t="shared" si="2"/>
        <v>0</v>
      </c>
      <c r="I23" s="3"/>
      <c r="J23" s="3"/>
      <c r="K23" s="3"/>
      <c r="L23" s="3"/>
      <c r="M23" s="3"/>
      <c r="N23" s="3"/>
      <c r="O23" s="3"/>
    </row>
    <row r="24" spans="1:15" x14ac:dyDescent="0.35">
      <c r="A24" s="3">
        <v>21</v>
      </c>
      <c r="B24" s="3" t="s">
        <v>15</v>
      </c>
      <c r="C24" s="3" t="s">
        <v>13</v>
      </c>
      <c r="D24" s="3">
        <v>4</v>
      </c>
      <c r="E24" s="3">
        <v>626</v>
      </c>
      <c r="G24" t="b">
        <f t="shared" si="2"/>
        <v>0</v>
      </c>
      <c r="I24" s="3"/>
      <c r="J24" s="3"/>
      <c r="K24" s="3"/>
      <c r="L24" s="3"/>
      <c r="M24" s="3"/>
      <c r="N24" s="3"/>
      <c r="O24" s="3"/>
    </row>
    <row r="25" spans="1:15" x14ac:dyDescent="0.35">
      <c r="A25" s="3">
        <v>22</v>
      </c>
      <c r="B25" s="3" t="s">
        <v>15</v>
      </c>
      <c r="C25" s="3" t="s">
        <v>14</v>
      </c>
      <c r="D25" s="3">
        <v>16</v>
      </c>
      <c r="E25" s="3">
        <v>392</v>
      </c>
      <c r="G25" t="b">
        <f t="shared" si="2"/>
        <v>0</v>
      </c>
      <c r="I25" s="3"/>
      <c r="J25" s="3"/>
      <c r="K25" s="3"/>
      <c r="L25" s="3"/>
      <c r="M25" s="3"/>
      <c r="N25" s="3"/>
      <c r="O25" s="3"/>
    </row>
    <row r="26" spans="1:15" x14ac:dyDescent="0.35">
      <c r="A26" s="3">
        <v>23</v>
      </c>
      <c r="B26" s="3" t="s">
        <v>15</v>
      </c>
      <c r="C26" s="3" t="s">
        <v>13</v>
      </c>
      <c r="D26" s="3">
        <v>64</v>
      </c>
      <c r="E26" s="3">
        <v>728</v>
      </c>
      <c r="G26" t="b">
        <f t="shared" si="2"/>
        <v>1</v>
      </c>
      <c r="I26" s="3"/>
      <c r="J26" s="3"/>
      <c r="K26" s="3"/>
      <c r="L26" s="3"/>
      <c r="M26" s="3"/>
      <c r="N26" s="3"/>
      <c r="O26" s="3"/>
    </row>
    <row r="27" spans="1:15" x14ac:dyDescent="0.35">
      <c r="A27" s="3">
        <v>24</v>
      </c>
      <c r="B27" s="3" t="s">
        <v>15</v>
      </c>
      <c r="C27" s="3" t="s">
        <v>13</v>
      </c>
      <c r="D27" s="3">
        <v>64</v>
      </c>
      <c r="E27" s="3">
        <v>485</v>
      </c>
      <c r="G27" s="36" t="b">
        <f>OR(E27&lt;$J$27-1.5*$O$27,E27&gt;$L$27+1.5*$O$27)</f>
        <v>0</v>
      </c>
      <c r="H27" s="36"/>
      <c r="I27" s="49">
        <f>MIN(E20:E27)</f>
        <v>392</v>
      </c>
      <c r="J27" s="49">
        <f>QUARTILE(E20:E27,1)</f>
        <v>432</v>
      </c>
      <c r="K27" s="49">
        <f>MEDIAN(E20:E27)</f>
        <v>463</v>
      </c>
      <c r="L27" s="49">
        <f>QUARTILE(E20:E27,3)</f>
        <v>521</v>
      </c>
      <c r="M27" s="49">
        <f>MAX(E20:E27)</f>
        <v>728</v>
      </c>
      <c r="N27" s="49"/>
      <c r="O27" s="49">
        <f>L27-J27</f>
        <v>89</v>
      </c>
    </row>
    <row r="28" spans="1:15" x14ac:dyDescent="0.35">
      <c r="A28" s="3">
        <v>25</v>
      </c>
      <c r="B28" s="3" t="s">
        <v>15</v>
      </c>
      <c r="C28" s="3" t="s">
        <v>13</v>
      </c>
      <c r="D28" s="3">
        <v>16</v>
      </c>
      <c r="E28" s="3">
        <v>391</v>
      </c>
      <c r="G28" t="b">
        <f t="shared" ref="G28:G34" si="3">OR(E28&lt;$J$35-1.5*$O$35,E28&gt;$L$35+1.5*$O$35)</f>
        <v>0</v>
      </c>
      <c r="I28" s="3"/>
      <c r="J28" s="3"/>
      <c r="K28" s="3"/>
      <c r="L28" s="3"/>
      <c r="M28" s="3"/>
      <c r="N28" s="3"/>
      <c r="O28" s="3"/>
    </row>
    <row r="29" spans="1:15" x14ac:dyDescent="0.35">
      <c r="A29" s="3">
        <v>26</v>
      </c>
      <c r="B29" s="3" t="s">
        <v>15</v>
      </c>
      <c r="C29" s="3" t="s">
        <v>13</v>
      </c>
      <c r="D29" s="3">
        <v>4</v>
      </c>
      <c r="E29" s="3">
        <v>440</v>
      </c>
      <c r="G29" t="b">
        <f t="shared" si="3"/>
        <v>0</v>
      </c>
      <c r="I29" s="3"/>
      <c r="J29" s="3"/>
      <c r="K29" s="3"/>
      <c r="L29" s="3"/>
      <c r="M29" s="3"/>
      <c r="N29" s="3"/>
      <c r="O29" s="3"/>
    </row>
    <row r="30" spans="1:15" x14ac:dyDescent="0.35">
      <c r="A30" s="3">
        <v>27</v>
      </c>
      <c r="B30" s="3" t="s">
        <v>15</v>
      </c>
      <c r="C30" s="3" t="s">
        <v>14</v>
      </c>
      <c r="D30" s="3">
        <v>16</v>
      </c>
      <c r="E30" s="3">
        <v>423</v>
      </c>
      <c r="G30" t="b">
        <f t="shared" si="3"/>
        <v>0</v>
      </c>
      <c r="I30" s="3"/>
      <c r="J30" s="3"/>
      <c r="K30" s="3"/>
      <c r="L30" s="3"/>
      <c r="M30" s="3"/>
      <c r="N30" s="3"/>
      <c r="O30" s="3"/>
    </row>
    <row r="31" spans="1:15" x14ac:dyDescent="0.35">
      <c r="A31" s="3">
        <v>28</v>
      </c>
      <c r="B31" s="3" t="s">
        <v>15</v>
      </c>
      <c r="C31" s="3" t="s">
        <v>13</v>
      </c>
      <c r="D31" s="3">
        <v>64</v>
      </c>
      <c r="E31" s="3">
        <v>424</v>
      </c>
      <c r="G31" t="b">
        <f t="shared" si="3"/>
        <v>0</v>
      </c>
      <c r="I31" s="3"/>
      <c r="J31" s="3"/>
      <c r="K31" s="3"/>
      <c r="L31" s="3"/>
      <c r="M31" s="3"/>
      <c r="N31" s="3"/>
      <c r="O31" s="3"/>
    </row>
    <row r="32" spans="1:15" x14ac:dyDescent="0.35">
      <c r="A32" s="3">
        <v>29</v>
      </c>
      <c r="B32" s="3" t="s">
        <v>15</v>
      </c>
      <c r="C32" s="3" t="s">
        <v>14</v>
      </c>
      <c r="D32" s="3">
        <v>16</v>
      </c>
      <c r="E32" s="3">
        <v>492</v>
      </c>
      <c r="G32" t="b">
        <f t="shared" si="3"/>
        <v>0</v>
      </c>
      <c r="I32" s="3"/>
      <c r="J32" s="3"/>
      <c r="K32" s="3"/>
      <c r="L32" s="3"/>
      <c r="M32" s="3"/>
      <c r="N32" s="3"/>
      <c r="O32" s="3"/>
    </row>
    <row r="33" spans="1:15" x14ac:dyDescent="0.35">
      <c r="A33" s="3">
        <v>30</v>
      </c>
      <c r="B33" s="3" t="s">
        <v>15</v>
      </c>
      <c r="C33" s="3" t="s">
        <v>14</v>
      </c>
      <c r="D33" s="3">
        <v>64</v>
      </c>
      <c r="E33" s="3">
        <v>571</v>
      </c>
      <c r="G33" t="b">
        <f t="shared" si="3"/>
        <v>0</v>
      </c>
      <c r="I33" s="3"/>
      <c r="J33" s="3"/>
      <c r="K33" s="3"/>
      <c r="L33" s="3"/>
      <c r="M33" s="3"/>
      <c r="N33" s="3"/>
      <c r="O33" s="3"/>
    </row>
    <row r="34" spans="1:15" x14ac:dyDescent="0.35">
      <c r="A34" s="3">
        <v>31</v>
      </c>
      <c r="B34" s="3" t="s">
        <v>15</v>
      </c>
      <c r="C34" s="3" t="s">
        <v>13</v>
      </c>
      <c r="D34" s="3">
        <v>4</v>
      </c>
      <c r="E34" s="3">
        <v>486</v>
      </c>
      <c r="G34" t="b">
        <f t="shared" si="3"/>
        <v>0</v>
      </c>
      <c r="I34" s="3"/>
      <c r="J34" s="3"/>
      <c r="K34" s="3"/>
      <c r="L34" s="3"/>
      <c r="M34" s="3"/>
      <c r="N34" s="3"/>
      <c r="O34" s="3"/>
    </row>
    <row r="35" spans="1:15" x14ac:dyDescent="0.35">
      <c r="A35" s="3">
        <v>32</v>
      </c>
      <c r="B35" s="3" t="s">
        <v>15</v>
      </c>
      <c r="C35" s="3" t="s">
        <v>14</v>
      </c>
      <c r="D35" s="3">
        <v>16</v>
      </c>
      <c r="E35" s="3">
        <v>532</v>
      </c>
      <c r="G35" s="36" t="b">
        <f>OR(E35&lt;$J$35-1.5*$O$35,E35&gt;$L$35+1.5*$O$35)</f>
        <v>0</v>
      </c>
      <c r="H35" s="36"/>
      <c r="I35" s="49">
        <f>MIN(E28:E35)</f>
        <v>391</v>
      </c>
      <c r="J35" s="49">
        <f>QUARTILE(E28:E35,1)</f>
        <v>423.75</v>
      </c>
      <c r="K35" s="49">
        <f>MEDIAN(E28:E35)</f>
        <v>463</v>
      </c>
      <c r="L35" s="49">
        <f>QUARTILE(E28:E35,3)</f>
        <v>502</v>
      </c>
      <c r="M35" s="49">
        <f>MAX(E28:E35)</f>
        <v>571</v>
      </c>
      <c r="N35" s="49"/>
      <c r="O35" s="49">
        <f>L35-J35</f>
        <v>78.25</v>
      </c>
    </row>
    <row r="36" spans="1:15" x14ac:dyDescent="0.35">
      <c r="A36" s="3">
        <v>33</v>
      </c>
      <c r="B36" s="3" t="s">
        <v>15</v>
      </c>
      <c r="C36" s="3" t="s">
        <v>14</v>
      </c>
      <c r="D36" s="3">
        <v>4</v>
      </c>
      <c r="E36" s="3">
        <v>422</v>
      </c>
      <c r="G36" t="b">
        <f t="shared" ref="G36:G42" si="4">OR(E36&lt;$J$43-1.5*$O$43,E36&gt;$L$43+1.5*$O$43)</f>
        <v>0</v>
      </c>
      <c r="I36" s="3"/>
      <c r="J36" s="3"/>
      <c r="K36" s="3"/>
      <c r="L36" s="3"/>
      <c r="M36" s="3"/>
      <c r="N36" s="3"/>
      <c r="O36" s="3"/>
    </row>
    <row r="37" spans="1:15" x14ac:dyDescent="0.35">
      <c r="A37" s="3">
        <v>34</v>
      </c>
      <c r="B37" s="3" t="s">
        <v>15</v>
      </c>
      <c r="C37" s="3" t="s">
        <v>14</v>
      </c>
      <c r="D37" s="3">
        <v>16</v>
      </c>
      <c r="E37" s="3">
        <v>468</v>
      </c>
      <c r="G37" t="b">
        <f t="shared" si="4"/>
        <v>0</v>
      </c>
      <c r="I37" s="3"/>
      <c r="J37" s="3"/>
      <c r="K37" s="3"/>
      <c r="L37" s="3"/>
      <c r="M37" s="3"/>
      <c r="N37" s="3"/>
      <c r="O37" s="3"/>
    </row>
    <row r="38" spans="1:15" x14ac:dyDescent="0.35">
      <c r="A38" s="3">
        <v>35</v>
      </c>
      <c r="B38" s="3" t="s">
        <v>15</v>
      </c>
      <c r="C38" s="3" t="s">
        <v>13</v>
      </c>
      <c r="D38" s="3">
        <v>64</v>
      </c>
      <c r="E38" s="3">
        <v>391</v>
      </c>
      <c r="G38" t="b">
        <f t="shared" si="4"/>
        <v>0</v>
      </c>
      <c r="I38" s="3"/>
      <c r="J38" s="3"/>
      <c r="K38" s="3"/>
      <c r="L38" s="3"/>
      <c r="M38" s="3"/>
      <c r="N38" s="3"/>
      <c r="O38" s="3"/>
    </row>
    <row r="39" spans="1:15" x14ac:dyDescent="0.35">
      <c r="A39" s="3">
        <v>36</v>
      </c>
      <c r="B39" s="3" t="s">
        <v>15</v>
      </c>
      <c r="C39" s="3" t="s">
        <v>13</v>
      </c>
      <c r="D39" s="3">
        <v>16</v>
      </c>
      <c r="E39" s="3">
        <v>474</v>
      </c>
      <c r="G39" t="b">
        <f t="shared" si="4"/>
        <v>0</v>
      </c>
      <c r="I39" s="3"/>
      <c r="J39" s="3"/>
      <c r="K39" s="3"/>
      <c r="L39" s="3"/>
      <c r="M39" s="3"/>
      <c r="N39" s="3"/>
      <c r="O39" s="3"/>
    </row>
    <row r="40" spans="1:15" x14ac:dyDescent="0.35">
      <c r="A40" s="3">
        <v>37</v>
      </c>
      <c r="B40" s="3" t="s">
        <v>15</v>
      </c>
      <c r="C40" s="3" t="s">
        <v>14</v>
      </c>
      <c r="D40" s="3">
        <v>64</v>
      </c>
      <c r="E40" s="3">
        <v>362</v>
      </c>
      <c r="G40" t="b">
        <f t="shared" si="4"/>
        <v>0</v>
      </c>
      <c r="I40" s="3"/>
      <c r="J40" s="3"/>
      <c r="K40" s="3"/>
      <c r="L40" s="3"/>
      <c r="M40" s="3"/>
      <c r="N40" s="3"/>
      <c r="O40" s="3"/>
    </row>
    <row r="41" spans="1:15" x14ac:dyDescent="0.35">
      <c r="A41" s="3">
        <v>38</v>
      </c>
      <c r="B41" s="3" t="s">
        <v>15</v>
      </c>
      <c r="C41" s="3" t="s">
        <v>13</v>
      </c>
      <c r="D41" s="3">
        <v>16</v>
      </c>
      <c r="E41" s="3">
        <v>501</v>
      </c>
      <c r="G41" t="b">
        <f t="shared" si="4"/>
        <v>0</v>
      </c>
      <c r="I41" s="3"/>
      <c r="J41" s="3"/>
      <c r="K41" s="3"/>
      <c r="L41" s="3"/>
      <c r="M41" s="3"/>
      <c r="N41" s="3"/>
      <c r="O41" s="3"/>
    </row>
    <row r="42" spans="1:15" x14ac:dyDescent="0.35">
      <c r="A42" s="3">
        <v>39</v>
      </c>
      <c r="B42" s="3" t="s">
        <v>15</v>
      </c>
      <c r="C42" s="3" t="s">
        <v>13</v>
      </c>
      <c r="D42" s="3">
        <v>16</v>
      </c>
      <c r="E42" s="3">
        <v>621</v>
      </c>
      <c r="G42" t="b">
        <f t="shared" si="4"/>
        <v>1</v>
      </c>
      <c r="I42" s="3"/>
      <c r="J42" s="3"/>
      <c r="K42" s="3"/>
      <c r="L42" s="3"/>
      <c r="M42" s="3"/>
      <c r="N42" s="3"/>
      <c r="O42" s="3"/>
    </row>
    <row r="43" spans="1:15" x14ac:dyDescent="0.35">
      <c r="A43" s="3">
        <v>40</v>
      </c>
      <c r="B43" s="3" t="s">
        <v>15</v>
      </c>
      <c r="C43" s="3" t="s">
        <v>13</v>
      </c>
      <c r="D43" s="3">
        <v>4</v>
      </c>
      <c r="E43" s="3">
        <v>439</v>
      </c>
      <c r="G43" s="36" t="b">
        <f>OR(E43&lt;$J$43-1.5*$O$43,E43&gt;$L$43+1.5*$O$43)</f>
        <v>0</v>
      </c>
      <c r="H43" s="36"/>
      <c r="I43" s="49">
        <f>MIN(E36:E43)</f>
        <v>362</v>
      </c>
      <c r="J43" s="49">
        <f>QUARTILE(E36:E43,1)</f>
        <v>414.25</v>
      </c>
      <c r="K43" s="49">
        <f>MEDIAN(E36:E43)</f>
        <v>453.5</v>
      </c>
      <c r="L43" s="49">
        <f>QUARTILE(E36:E43,3)</f>
        <v>480.75</v>
      </c>
      <c r="M43" s="49">
        <f>MAX(E36:E43)</f>
        <v>621</v>
      </c>
      <c r="N43" s="49"/>
      <c r="O43" s="49">
        <f>L43-J43</f>
        <v>66.5</v>
      </c>
    </row>
    <row r="44" spans="1:15" x14ac:dyDescent="0.35">
      <c r="A44" s="3">
        <v>41</v>
      </c>
      <c r="B44" s="3" t="s">
        <v>15</v>
      </c>
      <c r="C44" s="3" t="s">
        <v>14</v>
      </c>
      <c r="D44" s="3">
        <v>64</v>
      </c>
      <c r="E44" s="3">
        <v>486</v>
      </c>
      <c r="G44" t="b">
        <f t="shared" ref="G44:G50" si="5">OR(E44&lt;$J$51-1.5*$O$51,E44&gt;$L$51+1.5*$O$51)</f>
        <v>0</v>
      </c>
      <c r="I44" s="3"/>
      <c r="J44" s="3"/>
      <c r="K44" s="3"/>
      <c r="L44" s="3"/>
      <c r="M44" s="3"/>
      <c r="N44" s="3"/>
      <c r="O44" s="3"/>
    </row>
    <row r="45" spans="1:15" x14ac:dyDescent="0.35">
      <c r="A45" s="3">
        <v>42</v>
      </c>
      <c r="B45" s="3" t="s">
        <v>15</v>
      </c>
      <c r="C45" s="3" t="s">
        <v>13</v>
      </c>
      <c r="D45" s="3">
        <v>16</v>
      </c>
      <c r="E45" s="3">
        <v>471</v>
      </c>
      <c r="G45" t="b">
        <f t="shared" si="5"/>
        <v>0</v>
      </c>
      <c r="I45" s="3"/>
      <c r="J45" s="3"/>
      <c r="K45" s="3"/>
      <c r="L45" s="3"/>
      <c r="M45" s="3"/>
      <c r="N45" s="3"/>
      <c r="O45" s="3"/>
    </row>
    <row r="46" spans="1:15" x14ac:dyDescent="0.35">
      <c r="A46" s="3">
        <v>43</v>
      </c>
      <c r="B46" s="3" t="s">
        <v>15</v>
      </c>
      <c r="C46" s="3" t="s">
        <v>14</v>
      </c>
      <c r="D46" s="3">
        <v>64</v>
      </c>
      <c r="E46" s="3">
        <v>499</v>
      </c>
      <c r="G46" t="b">
        <f t="shared" si="5"/>
        <v>0</v>
      </c>
      <c r="I46" s="3"/>
      <c r="J46" s="3"/>
      <c r="K46" s="3"/>
      <c r="L46" s="3"/>
      <c r="M46" s="3"/>
      <c r="N46" s="3"/>
      <c r="O46" s="3"/>
    </row>
    <row r="47" spans="1:15" x14ac:dyDescent="0.35">
      <c r="A47" s="3">
        <v>44</v>
      </c>
      <c r="B47" s="3" t="s">
        <v>15</v>
      </c>
      <c r="C47" s="3" t="s">
        <v>14</v>
      </c>
      <c r="D47" s="3">
        <v>4</v>
      </c>
      <c r="E47" s="3">
        <v>421</v>
      </c>
      <c r="G47" t="b">
        <f t="shared" si="5"/>
        <v>1</v>
      </c>
      <c r="I47" s="3"/>
      <c r="J47" s="3"/>
      <c r="K47" s="3"/>
      <c r="L47" s="3"/>
      <c r="M47" s="3"/>
      <c r="N47" s="3"/>
      <c r="O47" s="3"/>
    </row>
    <row r="48" spans="1:15" x14ac:dyDescent="0.35">
      <c r="A48" s="3">
        <v>45</v>
      </c>
      <c r="B48" s="3" t="s">
        <v>15</v>
      </c>
      <c r="C48" s="3" t="s">
        <v>13</v>
      </c>
      <c r="D48" s="3">
        <v>64</v>
      </c>
      <c r="E48" s="3">
        <v>502</v>
      </c>
      <c r="G48" t="b">
        <f t="shared" si="5"/>
        <v>0</v>
      </c>
      <c r="I48" s="3"/>
      <c r="J48" s="3"/>
      <c r="K48" s="3"/>
      <c r="L48" s="3"/>
      <c r="M48" s="3"/>
      <c r="N48" s="3"/>
      <c r="O48" s="3"/>
    </row>
    <row r="49" spans="1:15" x14ac:dyDescent="0.35">
      <c r="A49" s="3">
        <v>46</v>
      </c>
      <c r="B49" s="3" t="s">
        <v>15</v>
      </c>
      <c r="C49" s="3" t="s">
        <v>14</v>
      </c>
      <c r="D49" s="3">
        <v>4</v>
      </c>
      <c r="E49" s="3">
        <v>446</v>
      </c>
      <c r="G49" t="b">
        <f t="shared" si="5"/>
        <v>0</v>
      </c>
      <c r="I49" s="3"/>
      <c r="J49" s="3"/>
      <c r="K49" s="3"/>
      <c r="L49" s="3"/>
      <c r="M49" s="3"/>
      <c r="N49" s="3"/>
      <c r="O49" s="3"/>
    </row>
    <row r="50" spans="1:15" x14ac:dyDescent="0.35">
      <c r="A50" s="3">
        <v>47</v>
      </c>
      <c r="B50" s="3" t="s">
        <v>15</v>
      </c>
      <c r="C50" s="3" t="s">
        <v>14</v>
      </c>
      <c r="D50" s="3">
        <v>4</v>
      </c>
      <c r="E50" s="3">
        <v>470</v>
      </c>
      <c r="G50" t="b">
        <f t="shared" si="5"/>
        <v>0</v>
      </c>
      <c r="I50" s="3"/>
      <c r="J50" s="3"/>
      <c r="K50" s="3"/>
      <c r="L50" s="3"/>
      <c r="M50" s="3"/>
      <c r="N50" s="3"/>
      <c r="O50" s="3"/>
    </row>
    <row r="51" spans="1:15" x14ac:dyDescent="0.35">
      <c r="A51" s="3">
        <v>48</v>
      </c>
      <c r="B51" s="3" t="s">
        <v>15</v>
      </c>
      <c r="C51" s="3" t="s">
        <v>14</v>
      </c>
      <c r="D51" s="3">
        <v>16</v>
      </c>
      <c r="E51" s="3">
        <v>469</v>
      </c>
      <c r="G51" s="36" t="b">
        <f>OR(E51&lt;$J$51-1.5*$O$51,E51&gt;$L$51+1.5*$O$51)</f>
        <v>0</v>
      </c>
      <c r="H51" s="36"/>
      <c r="I51" s="49">
        <f>MIN(E44:E51)</f>
        <v>421</v>
      </c>
      <c r="J51" s="49">
        <f>QUARTILE(E44:E51,1)</f>
        <v>463.25</v>
      </c>
      <c r="K51" s="49">
        <f>MEDIAN(E44:E51)</f>
        <v>470.5</v>
      </c>
      <c r="L51" s="49">
        <f>QUARTILE(E44:E51,3)</f>
        <v>489.25</v>
      </c>
      <c r="M51" s="49">
        <f>MAX(E44:E51)</f>
        <v>502</v>
      </c>
      <c r="N51" s="49"/>
      <c r="O51" s="49">
        <f>L51-J51</f>
        <v>26</v>
      </c>
    </row>
    <row r="52" spans="1:15" x14ac:dyDescent="0.35">
      <c r="A52" s="3">
        <v>49</v>
      </c>
      <c r="B52" s="3" t="s">
        <v>65</v>
      </c>
      <c r="C52" s="3" t="s">
        <v>13</v>
      </c>
      <c r="D52" s="3">
        <v>64</v>
      </c>
      <c r="E52" s="3">
        <v>2727</v>
      </c>
      <c r="G52" t="b">
        <f t="shared" ref="G52:G58" si="6">OR(E52&lt;$J$59-1.5*$O$59,E52&gt;$L$59+1.5*$O$59)</f>
        <v>1</v>
      </c>
      <c r="I52" s="69"/>
      <c r="J52" s="69"/>
      <c r="K52" s="69"/>
      <c r="L52" s="69"/>
      <c r="M52" s="69"/>
      <c r="N52" s="69"/>
      <c r="O52" s="69"/>
    </row>
    <row r="53" spans="1:15" x14ac:dyDescent="0.35">
      <c r="A53" s="3">
        <v>50</v>
      </c>
      <c r="B53" s="3" t="s">
        <v>65</v>
      </c>
      <c r="C53" s="3" t="s">
        <v>13</v>
      </c>
      <c r="D53" s="3">
        <v>16</v>
      </c>
      <c r="E53" s="3">
        <v>1338</v>
      </c>
      <c r="G53" t="b">
        <f t="shared" si="6"/>
        <v>0</v>
      </c>
      <c r="I53" s="69"/>
      <c r="J53" s="69"/>
      <c r="K53" s="69"/>
      <c r="L53" s="69"/>
      <c r="M53" s="69"/>
      <c r="N53" s="69"/>
      <c r="O53" s="69"/>
    </row>
    <row r="54" spans="1:15" x14ac:dyDescent="0.35">
      <c r="A54" s="3">
        <v>51</v>
      </c>
      <c r="B54" s="3" t="s">
        <v>65</v>
      </c>
      <c r="C54" s="3" t="s">
        <v>14</v>
      </c>
      <c r="D54" s="3">
        <v>16</v>
      </c>
      <c r="E54" s="3">
        <v>644</v>
      </c>
      <c r="G54" t="b">
        <f t="shared" si="6"/>
        <v>0</v>
      </c>
      <c r="I54" s="69"/>
      <c r="J54" s="69"/>
      <c r="K54" s="69"/>
      <c r="L54" s="69"/>
      <c r="M54" s="69"/>
      <c r="N54" s="69"/>
      <c r="O54" s="69"/>
    </row>
    <row r="55" spans="1:15" x14ac:dyDescent="0.35">
      <c r="A55" s="3">
        <v>52</v>
      </c>
      <c r="B55" s="3" t="s">
        <v>65</v>
      </c>
      <c r="C55" s="3" t="s">
        <v>13</v>
      </c>
      <c r="D55" s="3">
        <v>16</v>
      </c>
      <c r="E55" s="3">
        <v>1154</v>
      </c>
      <c r="G55" t="b">
        <f t="shared" si="6"/>
        <v>0</v>
      </c>
      <c r="I55" s="69"/>
      <c r="J55" s="69"/>
      <c r="K55" s="69"/>
      <c r="L55" s="69"/>
      <c r="M55" s="69"/>
      <c r="N55" s="69"/>
      <c r="O55" s="69"/>
    </row>
    <row r="56" spans="1:15" x14ac:dyDescent="0.35">
      <c r="A56" s="3">
        <v>53</v>
      </c>
      <c r="B56" s="3" t="s">
        <v>65</v>
      </c>
      <c r="C56" s="3" t="s">
        <v>13</v>
      </c>
      <c r="D56" s="3">
        <v>64</v>
      </c>
      <c r="E56" s="3">
        <v>1452</v>
      </c>
      <c r="G56" t="b">
        <f t="shared" si="6"/>
        <v>0</v>
      </c>
      <c r="I56" s="69"/>
      <c r="J56" s="69"/>
      <c r="K56" s="69"/>
      <c r="L56" s="69"/>
      <c r="M56" s="69"/>
      <c r="N56" s="69"/>
      <c r="O56" s="69"/>
    </row>
    <row r="57" spans="1:15" x14ac:dyDescent="0.35">
      <c r="A57" s="3">
        <v>54</v>
      </c>
      <c r="B57" s="3" t="s">
        <v>65</v>
      </c>
      <c r="C57" s="3" t="s">
        <v>14</v>
      </c>
      <c r="D57" s="3">
        <v>64</v>
      </c>
      <c r="E57" s="3">
        <v>1819</v>
      </c>
      <c r="G57" t="b">
        <f t="shared" si="6"/>
        <v>0</v>
      </c>
      <c r="I57" s="69"/>
      <c r="J57" s="69"/>
      <c r="K57" s="69"/>
      <c r="L57" s="69"/>
      <c r="M57" s="69"/>
      <c r="N57" s="69"/>
      <c r="O57" s="69"/>
    </row>
    <row r="58" spans="1:15" x14ac:dyDescent="0.35">
      <c r="A58" s="3">
        <v>55</v>
      </c>
      <c r="B58" s="3" t="s">
        <v>65</v>
      </c>
      <c r="C58" s="3" t="s">
        <v>13</v>
      </c>
      <c r="D58" s="3">
        <v>16</v>
      </c>
      <c r="E58" s="3">
        <v>1288</v>
      </c>
      <c r="G58" t="b">
        <f t="shared" si="6"/>
        <v>0</v>
      </c>
      <c r="I58" s="69"/>
      <c r="J58" s="69"/>
      <c r="K58" s="69"/>
      <c r="L58" s="69"/>
      <c r="M58" s="69"/>
      <c r="N58" s="69"/>
      <c r="O58" s="69"/>
    </row>
    <row r="59" spans="1:15" x14ac:dyDescent="0.35">
      <c r="A59" s="3">
        <v>56</v>
      </c>
      <c r="B59" s="3" t="s">
        <v>65</v>
      </c>
      <c r="C59" s="3" t="s">
        <v>14</v>
      </c>
      <c r="D59" s="3">
        <v>16</v>
      </c>
      <c r="E59" s="3">
        <v>973</v>
      </c>
      <c r="G59" s="36" t="b">
        <f>OR(E59&lt;$J$59-1.5*$O$59,E59&gt;$L$59+1.5*$O$59)</f>
        <v>0</v>
      </c>
      <c r="H59" s="36"/>
      <c r="I59" s="72">
        <f>MIN(E52:E59)</f>
        <v>644</v>
      </c>
      <c r="J59" s="72">
        <f>QUARTILE(E52:E59,1)</f>
        <v>1108.75</v>
      </c>
      <c r="K59" s="72">
        <f>MEDIAN(E52:E59)</f>
        <v>1313</v>
      </c>
      <c r="L59" s="72">
        <f>QUARTILE(E52:E59,3)</f>
        <v>1543.75</v>
      </c>
      <c r="M59" s="72">
        <f>MAX(E52:E59)</f>
        <v>2727</v>
      </c>
      <c r="N59" s="72"/>
      <c r="O59" s="72">
        <f>L59-J59</f>
        <v>435</v>
      </c>
    </row>
    <row r="60" spans="1:15" x14ac:dyDescent="0.35">
      <c r="A60" s="3">
        <v>57</v>
      </c>
      <c r="B60" s="3" t="s">
        <v>65</v>
      </c>
      <c r="C60" s="3" t="s">
        <v>14</v>
      </c>
      <c r="D60" s="3">
        <v>4</v>
      </c>
      <c r="E60" s="3">
        <v>563</v>
      </c>
      <c r="G60" t="b">
        <f t="shared" ref="G60:G66" si="7">OR(E60&lt;$J$67-1.5*$O$67,E60&gt;$L$67+1.5*$O$67)</f>
        <v>0</v>
      </c>
      <c r="I60" s="69"/>
      <c r="J60" s="69"/>
      <c r="K60" s="69"/>
      <c r="L60" s="69"/>
      <c r="M60" s="69"/>
      <c r="N60" s="69"/>
      <c r="O60" s="69"/>
    </row>
    <row r="61" spans="1:15" x14ac:dyDescent="0.35">
      <c r="A61" s="3">
        <v>58</v>
      </c>
      <c r="B61" s="3" t="s">
        <v>65</v>
      </c>
      <c r="C61" s="3" t="s">
        <v>13</v>
      </c>
      <c r="D61" s="3">
        <v>64</v>
      </c>
      <c r="E61" s="3">
        <v>859</v>
      </c>
      <c r="G61" t="b">
        <f t="shared" si="7"/>
        <v>0</v>
      </c>
      <c r="I61" s="69"/>
      <c r="J61" s="69"/>
      <c r="K61" s="69"/>
      <c r="L61" s="69"/>
      <c r="M61" s="69"/>
      <c r="N61" s="69"/>
      <c r="O61" s="69"/>
    </row>
    <row r="62" spans="1:15" x14ac:dyDescent="0.35">
      <c r="A62" s="3">
        <v>59</v>
      </c>
      <c r="B62" s="3" t="s">
        <v>65</v>
      </c>
      <c r="C62" s="3" t="s">
        <v>14</v>
      </c>
      <c r="D62" s="3">
        <v>64</v>
      </c>
      <c r="E62" s="3">
        <v>597</v>
      </c>
      <c r="G62" t="b">
        <f t="shared" si="7"/>
        <v>0</v>
      </c>
      <c r="I62" s="69"/>
      <c r="J62" s="69"/>
      <c r="K62" s="69"/>
      <c r="L62" s="69"/>
      <c r="M62" s="69"/>
      <c r="N62" s="69"/>
      <c r="O62" s="69"/>
    </row>
    <row r="63" spans="1:15" x14ac:dyDescent="0.35">
      <c r="A63" s="3">
        <v>60</v>
      </c>
      <c r="B63" s="3" t="s">
        <v>65</v>
      </c>
      <c r="C63" s="3" t="s">
        <v>14</v>
      </c>
      <c r="D63" s="3">
        <v>4</v>
      </c>
      <c r="E63" s="3">
        <v>658</v>
      </c>
      <c r="G63" t="b">
        <f t="shared" si="7"/>
        <v>0</v>
      </c>
      <c r="I63" s="69"/>
      <c r="J63" s="69"/>
      <c r="K63" s="69"/>
      <c r="L63" s="69"/>
      <c r="M63" s="69"/>
      <c r="N63" s="69"/>
      <c r="O63" s="69"/>
    </row>
    <row r="64" spans="1:15" x14ac:dyDescent="0.35">
      <c r="A64" s="3">
        <v>61</v>
      </c>
      <c r="B64" s="3" t="s">
        <v>65</v>
      </c>
      <c r="C64" s="3" t="s">
        <v>13</v>
      </c>
      <c r="D64" s="3">
        <v>64</v>
      </c>
      <c r="E64" s="3">
        <v>1347</v>
      </c>
      <c r="G64" t="b">
        <f t="shared" si="7"/>
        <v>0</v>
      </c>
      <c r="I64" s="69"/>
      <c r="J64" s="69"/>
      <c r="K64" s="69"/>
      <c r="L64" s="69"/>
      <c r="M64" s="69"/>
      <c r="N64" s="69"/>
      <c r="O64" s="69"/>
    </row>
    <row r="65" spans="1:15" x14ac:dyDescent="0.35">
      <c r="A65" s="3">
        <v>62</v>
      </c>
      <c r="B65" s="3" t="s">
        <v>65</v>
      </c>
      <c r="C65" s="3" t="s">
        <v>13</v>
      </c>
      <c r="D65" s="3">
        <v>4</v>
      </c>
      <c r="E65" s="3">
        <v>671</v>
      </c>
      <c r="G65" t="b">
        <f t="shared" si="7"/>
        <v>0</v>
      </c>
      <c r="I65" s="69"/>
      <c r="J65" s="69"/>
      <c r="K65" s="69"/>
      <c r="L65" s="69"/>
      <c r="M65" s="69"/>
      <c r="N65" s="69"/>
      <c r="O65" s="69"/>
    </row>
    <row r="66" spans="1:15" x14ac:dyDescent="0.35">
      <c r="A66" s="3">
        <v>63</v>
      </c>
      <c r="B66" s="3" t="s">
        <v>65</v>
      </c>
      <c r="C66" s="3" t="s">
        <v>13</v>
      </c>
      <c r="D66" s="3">
        <v>4</v>
      </c>
      <c r="E66" s="3">
        <v>548</v>
      </c>
      <c r="G66" t="b">
        <f t="shared" si="7"/>
        <v>0</v>
      </c>
      <c r="I66" s="69"/>
      <c r="J66" s="69"/>
      <c r="K66" s="69"/>
      <c r="L66" s="69"/>
      <c r="M66" s="69"/>
      <c r="N66" s="69"/>
      <c r="O66" s="69"/>
    </row>
    <row r="67" spans="1:15" x14ac:dyDescent="0.35">
      <c r="A67" s="3">
        <v>64</v>
      </c>
      <c r="B67" s="3" t="s">
        <v>65</v>
      </c>
      <c r="C67" s="3" t="s">
        <v>13</v>
      </c>
      <c r="D67" s="3">
        <v>64</v>
      </c>
      <c r="E67" s="3">
        <v>1414</v>
      </c>
      <c r="G67" s="36" t="b">
        <f>OR(E67&lt;$J$67-1.5*$O$67,E67&gt;$L$67+1.5*$O$67)</f>
        <v>0</v>
      </c>
      <c r="H67" s="36"/>
      <c r="I67" s="72">
        <f>MIN(E60:E67)</f>
        <v>548</v>
      </c>
      <c r="J67" s="72">
        <f>QUARTILE(E60:E67,1)</f>
        <v>588.5</v>
      </c>
      <c r="K67" s="72">
        <f>MEDIAN(E60:E67)</f>
        <v>664.5</v>
      </c>
      <c r="L67" s="72">
        <f>QUARTILE(E60:E67,3)</f>
        <v>981</v>
      </c>
      <c r="M67" s="72">
        <f>MAX(E60:E67)</f>
        <v>1414</v>
      </c>
      <c r="N67" s="72"/>
      <c r="O67" s="72">
        <f>L67-J67</f>
        <v>392.5</v>
      </c>
    </row>
    <row r="68" spans="1:15" x14ac:dyDescent="0.35">
      <c r="A68" s="3">
        <v>65</v>
      </c>
      <c r="B68" s="3" t="s">
        <v>65</v>
      </c>
      <c r="C68" s="3" t="s">
        <v>14</v>
      </c>
      <c r="D68" s="3">
        <v>64</v>
      </c>
      <c r="E68" s="3">
        <v>867</v>
      </c>
      <c r="G68" t="b">
        <f t="shared" ref="G68:G74" si="8">OR(E68&lt;$J$75-1.5*$O$75,E68&gt;$L$75+1.5*$O$75)</f>
        <v>0</v>
      </c>
      <c r="I68" s="69"/>
      <c r="J68" s="69"/>
      <c r="K68" s="69"/>
      <c r="L68" s="69"/>
      <c r="M68" s="69"/>
      <c r="N68" s="69"/>
      <c r="O68" s="69"/>
    </row>
    <row r="69" spans="1:15" x14ac:dyDescent="0.35">
      <c r="A69" s="3">
        <v>66</v>
      </c>
      <c r="B69" s="3" t="s">
        <v>65</v>
      </c>
      <c r="C69" s="3" t="s">
        <v>13</v>
      </c>
      <c r="D69" s="3">
        <v>4</v>
      </c>
      <c r="E69" s="3">
        <v>516</v>
      </c>
      <c r="G69" t="b">
        <f t="shared" si="8"/>
        <v>0</v>
      </c>
      <c r="I69" s="69"/>
      <c r="J69" s="69"/>
      <c r="K69" s="69"/>
      <c r="L69" s="69"/>
      <c r="M69" s="69"/>
      <c r="N69" s="69"/>
      <c r="O69" s="69"/>
    </row>
    <row r="70" spans="1:15" x14ac:dyDescent="0.35">
      <c r="A70" s="3">
        <v>67</v>
      </c>
      <c r="B70" s="3" t="s">
        <v>65</v>
      </c>
      <c r="C70" s="3" t="s">
        <v>14</v>
      </c>
      <c r="D70" s="3">
        <v>64</v>
      </c>
      <c r="E70" s="3">
        <v>1395</v>
      </c>
      <c r="G70" t="b">
        <f t="shared" si="8"/>
        <v>1</v>
      </c>
      <c r="I70" s="69"/>
      <c r="J70" s="69"/>
      <c r="K70" s="69"/>
      <c r="L70" s="69"/>
      <c r="M70" s="69"/>
      <c r="N70" s="69"/>
      <c r="O70" s="69"/>
    </row>
    <row r="71" spans="1:15" x14ac:dyDescent="0.35">
      <c r="A71" s="3">
        <v>68</v>
      </c>
      <c r="B71" s="3" t="s">
        <v>65</v>
      </c>
      <c r="C71" s="3" t="s">
        <v>14</v>
      </c>
      <c r="D71" s="3">
        <v>16</v>
      </c>
      <c r="E71" s="3">
        <v>846</v>
      </c>
      <c r="G71" t="b">
        <f t="shared" si="8"/>
        <v>0</v>
      </c>
      <c r="I71" s="69"/>
      <c r="J71" s="69"/>
      <c r="K71" s="69"/>
      <c r="L71" s="69"/>
      <c r="M71" s="69"/>
      <c r="N71" s="69"/>
      <c r="O71" s="69"/>
    </row>
    <row r="72" spans="1:15" x14ac:dyDescent="0.35">
      <c r="A72" s="3">
        <v>69</v>
      </c>
      <c r="B72" s="3" t="s">
        <v>65</v>
      </c>
      <c r="C72" s="3" t="s">
        <v>13</v>
      </c>
      <c r="D72" s="3">
        <v>16</v>
      </c>
      <c r="E72" s="3">
        <v>859</v>
      </c>
      <c r="G72" t="b">
        <f t="shared" si="8"/>
        <v>0</v>
      </c>
      <c r="I72" s="69"/>
      <c r="J72" s="69"/>
      <c r="K72" s="69"/>
      <c r="L72" s="69"/>
      <c r="M72" s="69"/>
      <c r="N72" s="69"/>
      <c r="O72" s="69"/>
    </row>
    <row r="73" spans="1:15" x14ac:dyDescent="0.35">
      <c r="A73" s="3">
        <v>70</v>
      </c>
      <c r="B73" s="3" t="s">
        <v>65</v>
      </c>
      <c r="C73" s="3" t="s">
        <v>13</v>
      </c>
      <c r="D73" s="3">
        <v>16</v>
      </c>
      <c r="E73" s="3">
        <v>837</v>
      </c>
      <c r="G73" t="b">
        <f t="shared" si="8"/>
        <v>0</v>
      </c>
      <c r="I73" s="69"/>
      <c r="J73" s="69"/>
      <c r="K73" s="69"/>
      <c r="L73" s="69"/>
      <c r="M73" s="69"/>
      <c r="N73" s="69"/>
      <c r="O73" s="69"/>
    </row>
    <row r="74" spans="1:15" x14ac:dyDescent="0.35">
      <c r="A74" s="3">
        <v>71</v>
      </c>
      <c r="B74" s="3" t="s">
        <v>65</v>
      </c>
      <c r="C74" s="3" t="s">
        <v>13</v>
      </c>
      <c r="D74" s="3">
        <v>16</v>
      </c>
      <c r="E74" s="3">
        <v>724</v>
      </c>
      <c r="G74" t="b">
        <f t="shared" si="8"/>
        <v>0</v>
      </c>
      <c r="I74" s="69"/>
      <c r="J74" s="69"/>
      <c r="K74" s="69"/>
      <c r="L74" s="69"/>
      <c r="M74" s="69"/>
      <c r="N74" s="69"/>
      <c r="O74" s="69"/>
    </row>
    <row r="75" spans="1:15" x14ac:dyDescent="0.35">
      <c r="A75" s="3">
        <v>72</v>
      </c>
      <c r="B75" s="3" t="s">
        <v>65</v>
      </c>
      <c r="C75" s="3" t="s">
        <v>14</v>
      </c>
      <c r="D75" s="3">
        <v>4</v>
      </c>
      <c r="E75" s="3">
        <v>672</v>
      </c>
      <c r="G75" s="36" t="b">
        <f>OR(E75&lt;$J$75-1.5*$O$75,E75&gt;$L$75+1.5*$O$75)</f>
        <v>0</v>
      </c>
      <c r="H75" s="36"/>
      <c r="I75" s="72">
        <f>MIN(E68:E75)</f>
        <v>516</v>
      </c>
      <c r="J75" s="72">
        <f>QUARTILE(E68:E75,1)</f>
        <v>711</v>
      </c>
      <c r="K75" s="72">
        <f>MEDIAN(E68:E75)</f>
        <v>841.5</v>
      </c>
      <c r="L75" s="72">
        <f>QUARTILE(E68:E75,3)</f>
        <v>861</v>
      </c>
      <c r="M75" s="72">
        <f>MAX(E68:E75)</f>
        <v>1395</v>
      </c>
      <c r="N75" s="72"/>
      <c r="O75" s="72">
        <f>L75-J75</f>
        <v>150</v>
      </c>
    </row>
    <row r="76" spans="1:15" x14ac:dyDescent="0.35">
      <c r="A76" s="3">
        <v>73</v>
      </c>
      <c r="B76" s="3" t="s">
        <v>65</v>
      </c>
      <c r="C76" s="3" t="s">
        <v>14</v>
      </c>
      <c r="D76" s="3">
        <v>4</v>
      </c>
      <c r="E76" s="3">
        <v>787</v>
      </c>
      <c r="G76" t="b">
        <f t="shared" ref="G76:G82" si="9">OR(E76&lt;$J$83-1.5*$O$83,E76&gt;$L$83+1.5*$O$83)</f>
        <v>0</v>
      </c>
      <c r="I76" s="69"/>
      <c r="J76" s="69"/>
      <c r="K76" s="69"/>
      <c r="L76" s="69"/>
      <c r="M76" s="69"/>
      <c r="N76" s="69"/>
      <c r="O76" s="69"/>
    </row>
    <row r="77" spans="1:15" x14ac:dyDescent="0.35">
      <c r="A77" s="3">
        <v>74</v>
      </c>
      <c r="B77" s="3" t="s">
        <v>65</v>
      </c>
      <c r="C77" s="3" t="s">
        <v>14</v>
      </c>
      <c r="D77" s="3">
        <v>16</v>
      </c>
      <c r="E77" s="3">
        <v>909</v>
      </c>
      <c r="G77" t="b">
        <f t="shared" si="9"/>
        <v>0</v>
      </c>
      <c r="I77" s="69"/>
      <c r="J77" s="69"/>
      <c r="K77" s="69"/>
      <c r="L77" s="69"/>
      <c r="M77" s="69"/>
      <c r="N77" s="69"/>
      <c r="O77" s="69"/>
    </row>
    <row r="78" spans="1:15" x14ac:dyDescent="0.35">
      <c r="A78" s="3">
        <v>75</v>
      </c>
      <c r="B78" s="3" t="s">
        <v>65</v>
      </c>
      <c r="C78" s="3" t="s">
        <v>14</v>
      </c>
      <c r="D78" s="3">
        <v>4</v>
      </c>
      <c r="E78" s="3">
        <v>737</v>
      </c>
      <c r="G78" t="b">
        <f t="shared" si="9"/>
        <v>0</v>
      </c>
      <c r="I78" s="69"/>
      <c r="J78" s="69"/>
      <c r="K78" s="69"/>
      <c r="L78" s="69"/>
      <c r="M78" s="69"/>
      <c r="N78" s="69"/>
      <c r="O78" s="69"/>
    </row>
    <row r="79" spans="1:15" x14ac:dyDescent="0.35">
      <c r="A79" s="3">
        <v>76</v>
      </c>
      <c r="B79" s="3" t="s">
        <v>65</v>
      </c>
      <c r="C79" s="3" t="s">
        <v>13</v>
      </c>
      <c r="D79" s="3">
        <v>64</v>
      </c>
      <c r="E79" s="3">
        <v>1662</v>
      </c>
      <c r="G79" t="b">
        <f t="shared" si="9"/>
        <v>1</v>
      </c>
      <c r="I79" s="69"/>
      <c r="J79" s="69"/>
      <c r="K79" s="69"/>
      <c r="L79" s="69"/>
      <c r="M79" s="69"/>
      <c r="N79" s="69"/>
      <c r="O79" s="69"/>
    </row>
    <row r="80" spans="1:15" x14ac:dyDescent="0.35">
      <c r="A80" s="3">
        <v>77</v>
      </c>
      <c r="B80" s="3" t="s">
        <v>65</v>
      </c>
      <c r="C80" s="3" t="s">
        <v>14</v>
      </c>
      <c r="D80" s="3">
        <v>16</v>
      </c>
      <c r="E80" s="3">
        <v>767</v>
      </c>
      <c r="G80" t="b">
        <f t="shared" si="9"/>
        <v>0</v>
      </c>
      <c r="I80" s="69"/>
      <c r="J80" s="69"/>
      <c r="K80" s="69"/>
      <c r="L80" s="69"/>
      <c r="M80" s="69"/>
      <c r="N80" s="69"/>
      <c r="O80" s="69"/>
    </row>
    <row r="81" spans="1:15" x14ac:dyDescent="0.35">
      <c r="A81" s="3">
        <v>78</v>
      </c>
      <c r="B81" s="3" t="s">
        <v>65</v>
      </c>
      <c r="C81" s="3" t="s">
        <v>14</v>
      </c>
      <c r="D81" s="3">
        <v>4</v>
      </c>
      <c r="E81" s="3">
        <v>779</v>
      </c>
      <c r="G81" t="b">
        <f t="shared" si="9"/>
        <v>0</v>
      </c>
      <c r="I81" s="69"/>
      <c r="J81" s="69"/>
      <c r="K81" s="69"/>
      <c r="L81" s="69"/>
      <c r="M81" s="69"/>
      <c r="N81" s="69"/>
      <c r="O81" s="69"/>
    </row>
    <row r="82" spans="1:15" x14ac:dyDescent="0.35">
      <c r="A82" s="3">
        <v>79</v>
      </c>
      <c r="B82" s="3" t="s">
        <v>65</v>
      </c>
      <c r="C82" s="3" t="s">
        <v>13</v>
      </c>
      <c r="D82" s="3">
        <v>4</v>
      </c>
      <c r="E82" s="3">
        <v>855</v>
      </c>
      <c r="G82" t="b">
        <f t="shared" si="9"/>
        <v>0</v>
      </c>
      <c r="I82" s="69"/>
      <c r="J82" s="69"/>
      <c r="K82" s="69"/>
      <c r="L82" s="69"/>
      <c r="M82" s="69"/>
      <c r="N82" s="69"/>
      <c r="O82" s="69"/>
    </row>
    <row r="83" spans="1:15" x14ac:dyDescent="0.35">
      <c r="A83" s="3">
        <v>80</v>
      </c>
      <c r="B83" s="3" t="s">
        <v>65</v>
      </c>
      <c r="C83" s="3" t="s">
        <v>14</v>
      </c>
      <c r="D83" s="3">
        <v>64</v>
      </c>
      <c r="E83" s="3">
        <v>972</v>
      </c>
      <c r="G83" s="36" t="b">
        <f>OR(E83&lt;$J$83-1.5*$O$83,E83&gt;$L$83+1.5*$O$83)</f>
        <v>0</v>
      </c>
      <c r="H83" s="36"/>
      <c r="I83" s="72">
        <f>MIN(E76:E83)</f>
        <v>737</v>
      </c>
      <c r="J83" s="72">
        <f>QUARTILE(E76:E83,1)</f>
        <v>776</v>
      </c>
      <c r="K83" s="72">
        <f>MEDIAN(E76:E83)</f>
        <v>821</v>
      </c>
      <c r="L83" s="72">
        <f>QUARTILE(E76:E83,3)</f>
        <v>924.75</v>
      </c>
      <c r="M83" s="72">
        <f>MAX(E76:E83)</f>
        <v>1662</v>
      </c>
      <c r="N83" s="72"/>
      <c r="O83" s="72">
        <f>L83-J83</f>
        <v>148.75</v>
      </c>
    </row>
    <row r="84" spans="1:15" x14ac:dyDescent="0.35">
      <c r="A84" s="3">
        <v>81</v>
      </c>
      <c r="B84" s="3" t="s">
        <v>65</v>
      </c>
      <c r="C84" s="3" t="s">
        <v>14</v>
      </c>
      <c r="D84" s="3">
        <v>64</v>
      </c>
      <c r="E84" s="3">
        <v>988</v>
      </c>
      <c r="G84" t="b">
        <f t="shared" ref="G84:G90" si="10">OR(E84&lt;$J$91-1.5*$O$91,E84&gt;$L$91+1.5*$O$91)</f>
        <v>0</v>
      </c>
      <c r="I84" s="69"/>
      <c r="J84" s="69"/>
      <c r="K84" s="69"/>
      <c r="L84" s="69"/>
      <c r="M84" s="69"/>
      <c r="N84" s="69"/>
      <c r="O84" s="69"/>
    </row>
    <row r="85" spans="1:15" x14ac:dyDescent="0.35">
      <c r="A85" s="3">
        <v>82</v>
      </c>
      <c r="B85" s="3" t="s">
        <v>65</v>
      </c>
      <c r="C85" s="3" t="s">
        <v>14</v>
      </c>
      <c r="D85" s="3">
        <v>4</v>
      </c>
      <c r="E85" s="3">
        <v>502</v>
      </c>
      <c r="G85" t="b">
        <f t="shared" si="10"/>
        <v>0</v>
      </c>
      <c r="I85" s="69"/>
      <c r="J85" s="69"/>
      <c r="K85" s="69"/>
      <c r="L85" s="69"/>
      <c r="M85" s="69"/>
      <c r="N85" s="69"/>
      <c r="O85" s="69"/>
    </row>
    <row r="86" spans="1:15" x14ac:dyDescent="0.35">
      <c r="A86" s="3">
        <v>83</v>
      </c>
      <c r="B86" s="3" t="s">
        <v>65</v>
      </c>
      <c r="C86" s="3" t="s">
        <v>13</v>
      </c>
      <c r="D86" s="3">
        <v>4</v>
      </c>
      <c r="E86" s="3">
        <v>696</v>
      </c>
      <c r="G86" t="b">
        <f t="shared" si="10"/>
        <v>0</v>
      </c>
      <c r="I86" s="69"/>
      <c r="J86" s="69"/>
      <c r="K86" s="69"/>
      <c r="L86" s="69"/>
      <c r="M86" s="69"/>
      <c r="N86" s="69"/>
      <c r="O86" s="69"/>
    </row>
    <row r="87" spans="1:15" x14ac:dyDescent="0.35">
      <c r="A87" s="3">
        <v>84</v>
      </c>
      <c r="B87" s="3" t="s">
        <v>65</v>
      </c>
      <c r="C87" s="3" t="s">
        <v>13</v>
      </c>
      <c r="D87" s="3">
        <v>64</v>
      </c>
      <c r="E87" s="3">
        <v>2039</v>
      </c>
      <c r="G87" t="b">
        <f t="shared" si="10"/>
        <v>1</v>
      </c>
      <c r="I87" s="69"/>
      <c r="J87" s="69"/>
      <c r="K87" s="69"/>
      <c r="L87" s="69"/>
      <c r="M87" s="69"/>
      <c r="N87" s="69"/>
      <c r="O87" s="69"/>
    </row>
    <row r="88" spans="1:15" x14ac:dyDescent="0.35">
      <c r="A88" s="3">
        <v>85</v>
      </c>
      <c r="B88" s="3" t="s">
        <v>65</v>
      </c>
      <c r="C88" s="3" t="s">
        <v>13</v>
      </c>
      <c r="D88" s="3">
        <v>64</v>
      </c>
      <c r="E88" s="3">
        <v>1355</v>
      </c>
      <c r="G88" t="b">
        <f t="shared" si="10"/>
        <v>0</v>
      </c>
      <c r="I88" s="69"/>
      <c r="J88" s="69"/>
      <c r="K88" s="69"/>
      <c r="L88" s="69"/>
      <c r="M88" s="69"/>
      <c r="N88" s="69"/>
      <c r="O88" s="69"/>
    </row>
    <row r="89" spans="1:15" x14ac:dyDescent="0.35">
      <c r="A89" s="3">
        <v>86</v>
      </c>
      <c r="B89" s="3" t="s">
        <v>65</v>
      </c>
      <c r="C89" s="3" t="s">
        <v>14</v>
      </c>
      <c r="D89" s="3">
        <v>16</v>
      </c>
      <c r="E89" s="3">
        <v>800</v>
      </c>
      <c r="G89" t="b">
        <f t="shared" si="10"/>
        <v>0</v>
      </c>
      <c r="I89" s="69"/>
      <c r="J89" s="69"/>
      <c r="K89" s="69"/>
      <c r="L89" s="69"/>
      <c r="M89" s="69"/>
      <c r="N89" s="69"/>
      <c r="O89" s="69"/>
    </row>
    <row r="90" spans="1:15" x14ac:dyDescent="0.35">
      <c r="A90" s="3">
        <v>87</v>
      </c>
      <c r="B90" s="3" t="s">
        <v>65</v>
      </c>
      <c r="C90" s="3" t="s">
        <v>13</v>
      </c>
      <c r="D90" s="3">
        <v>4</v>
      </c>
      <c r="E90" s="3">
        <v>678</v>
      </c>
      <c r="G90" t="b">
        <f t="shared" si="10"/>
        <v>0</v>
      </c>
      <c r="I90" s="69"/>
      <c r="J90" s="69"/>
      <c r="K90" s="69"/>
      <c r="L90" s="69"/>
      <c r="M90" s="69"/>
      <c r="N90" s="69"/>
      <c r="O90" s="69"/>
    </row>
    <row r="91" spans="1:15" x14ac:dyDescent="0.35">
      <c r="A91" s="3">
        <v>88</v>
      </c>
      <c r="B91" s="3" t="s">
        <v>65</v>
      </c>
      <c r="C91" s="3" t="s">
        <v>13</v>
      </c>
      <c r="D91" s="3">
        <v>16</v>
      </c>
      <c r="E91" s="3">
        <v>965</v>
      </c>
      <c r="G91" s="36" t="b">
        <f>OR(E91&lt;$J$91-1.5*$O$91,E91&gt;$L$91+1.5*$O$91)</f>
        <v>0</v>
      </c>
      <c r="H91" s="36"/>
      <c r="I91" s="72">
        <f>MIN(E84:E91)</f>
        <v>502</v>
      </c>
      <c r="J91" s="72">
        <f>QUARTILE(E84:E91,1)</f>
        <v>691.5</v>
      </c>
      <c r="K91" s="72">
        <f>MEDIAN(E84:E91)</f>
        <v>882.5</v>
      </c>
      <c r="L91" s="72">
        <f>QUARTILE(E84:E91,3)</f>
        <v>1079.75</v>
      </c>
      <c r="M91" s="72">
        <f>MAX(E84:E91)</f>
        <v>2039</v>
      </c>
      <c r="N91" s="72"/>
      <c r="O91" s="72">
        <f>L91-J91</f>
        <v>388.25</v>
      </c>
    </row>
    <row r="92" spans="1:15" x14ac:dyDescent="0.35">
      <c r="A92" s="3">
        <v>89</v>
      </c>
      <c r="B92" s="3" t="s">
        <v>65</v>
      </c>
      <c r="C92" s="3" t="s">
        <v>13</v>
      </c>
      <c r="D92" s="3">
        <v>4</v>
      </c>
      <c r="E92" s="3">
        <v>640</v>
      </c>
      <c r="G92" t="b">
        <f t="shared" ref="G92:G98" si="11">OR(E92&lt;$J$99-1.5*$O$99,E92&gt;$L$99+1.5*$O$99)</f>
        <v>0</v>
      </c>
      <c r="I92" s="69"/>
      <c r="J92" s="69"/>
      <c r="K92" s="69"/>
      <c r="L92" s="69"/>
      <c r="M92" s="69"/>
      <c r="N92" s="69"/>
      <c r="O92" s="69"/>
    </row>
    <row r="93" spans="1:15" x14ac:dyDescent="0.35">
      <c r="A93" s="3">
        <v>90</v>
      </c>
      <c r="B93" s="3" t="s">
        <v>65</v>
      </c>
      <c r="C93" s="3" t="s">
        <v>14</v>
      </c>
      <c r="D93" s="3">
        <v>16</v>
      </c>
      <c r="E93" s="3">
        <v>754</v>
      </c>
      <c r="G93" t="b">
        <f t="shared" si="11"/>
        <v>0</v>
      </c>
      <c r="I93" s="69"/>
      <c r="J93" s="69"/>
      <c r="K93" s="69"/>
      <c r="L93" s="69"/>
      <c r="M93" s="69"/>
      <c r="N93" s="69"/>
      <c r="O93" s="69"/>
    </row>
    <row r="94" spans="1:15" x14ac:dyDescent="0.35">
      <c r="A94" s="3">
        <v>91</v>
      </c>
      <c r="B94" s="3" t="s">
        <v>65</v>
      </c>
      <c r="C94" s="3" t="s">
        <v>14</v>
      </c>
      <c r="D94" s="3">
        <v>64</v>
      </c>
      <c r="E94" s="3">
        <v>850</v>
      </c>
      <c r="G94" t="b">
        <f t="shared" si="11"/>
        <v>0</v>
      </c>
      <c r="I94" s="69"/>
      <c r="J94" s="69"/>
      <c r="K94" s="69"/>
      <c r="L94" s="69"/>
      <c r="M94" s="69"/>
      <c r="N94" s="69"/>
      <c r="O94" s="69"/>
    </row>
    <row r="95" spans="1:15" x14ac:dyDescent="0.35">
      <c r="A95" s="3">
        <v>92</v>
      </c>
      <c r="B95" s="3" t="s">
        <v>65</v>
      </c>
      <c r="C95" s="3" t="s">
        <v>13</v>
      </c>
      <c r="D95" s="3">
        <v>4</v>
      </c>
      <c r="E95" s="3">
        <v>591</v>
      </c>
      <c r="G95" t="b">
        <f t="shared" si="11"/>
        <v>0</v>
      </c>
      <c r="I95" s="69"/>
      <c r="J95" s="69"/>
      <c r="K95" s="69"/>
      <c r="L95" s="69"/>
      <c r="M95" s="69"/>
      <c r="N95" s="69"/>
      <c r="O95" s="69"/>
    </row>
    <row r="96" spans="1:15" x14ac:dyDescent="0.35">
      <c r="A96" s="3">
        <v>93</v>
      </c>
      <c r="B96" s="3" t="s">
        <v>65</v>
      </c>
      <c r="C96" s="3" t="s">
        <v>14</v>
      </c>
      <c r="D96" s="3">
        <v>4</v>
      </c>
      <c r="E96" s="3">
        <v>626</v>
      </c>
      <c r="G96" t="b">
        <f t="shared" si="11"/>
        <v>0</v>
      </c>
      <c r="I96" s="69"/>
      <c r="J96" s="69"/>
      <c r="K96" s="69"/>
      <c r="L96" s="69"/>
      <c r="M96" s="69"/>
      <c r="N96" s="69"/>
      <c r="O96" s="69"/>
    </row>
    <row r="97" spans="1:15" x14ac:dyDescent="0.35">
      <c r="A97" s="3">
        <v>94</v>
      </c>
      <c r="B97" s="3" t="s">
        <v>65</v>
      </c>
      <c r="C97" s="3" t="s">
        <v>14</v>
      </c>
      <c r="D97" s="3">
        <v>64</v>
      </c>
      <c r="E97" s="3">
        <v>1266</v>
      </c>
      <c r="G97" t="b">
        <f t="shared" si="11"/>
        <v>0</v>
      </c>
      <c r="I97" s="69"/>
      <c r="J97" s="69"/>
      <c r="K97" s="69"/>
      <c r="L97" s="69"/>
      <c r="M97" s="69"/>
      <c r="N97" s="69"/>
      <c r="O97" s="69"/>
    </row>
    <row r="98" spans="1:15" x14ac:dyDescent="0.35">
      <c r="A98" s="3">
        <v>95</v>
      </c>
      <c r="B98" s="3" t="s">
        <v>65</v>
      </c>
      <c r="C98" s="3" t="s">
        <v>14</v>
      </c>
      <c r="D98" s="3">
        <v>16</v>
      </c>
      <c r="E98" s="3">
        <v>848</v>
      </c>
      <c r="G98" t="b">
        <f t="shared" si="11"/>
        <v>0</v>
      </c>
    </row>
    <row r="99" spans="1:15" x14ac:dyDescent="0.35">
      <c r="A99" s="3">
        <v>96</v>
      </c>
      <c r="B99" s="3" t="s">
        <v>65</v>
      </c>
      <c r="C99" s="3" t="s">
        <v>13</v>
      </c>
      <c r="D99" s="3">
        <v>16</v>
      </c>
      <c r="E99" s="3">
        <v>1035</v>
      </c>
      <c r="G99" s="36" t="b">
        <f>OR(E99&lt;$J$99-1.5*$O$99,E99&gt;$L$99+1.5*$O$99)</f>
        <v>0</v>
      </c>
      <c r="H99" s="36"/>
      <c r="I99" s="49">
        <f>MIN(E92:E99)</f>
        <v>591</v>
      </c>
      <c r="J99" s="49">
        <f>QUARTILE(E92:E99,1)</f>
        <v>636.5</v>
      </c>
      <c r="K99" s="49">
        <f>MEDIAN(E92:E99)</f>
        <v>801</v>
      </c>
      <c r="L99" s="49">
        <f>QUARTILE(E92:E99,3)</f>
        <v>896.25</v>
      </c>
      <c r="M99" s="49">
        <f>MAX(E92:E99)</f>
        <v>1266</v>
      </c>
      <c r="N99" s="49"/>
      <c r="O99" s="49">
        <f>L99-J99</f>
        <v>259.75</v>
      </c>
    </row>
  </sheetData>
  <phoneticPr fontId="17" type="noConversion"/>
  <pageMargins left="0.75" right="0.75" top="1" bottom="1" header="0.5" footer="0.5"/>
  <pageSetup orientation="portrait" horizontalDpi="4294967292" vertic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72"/>
  <sheetViews>
    <sheetView topLeftCell="A3" workbookViewId="0">
      <selection activeCell="I10" sqref="I10"/>
    </sheetView>
  </sheetViews>
  <sheetFormatPr defaultColWidth="8.796875" defaultRowHeight="12.75" x14ac:dyDescent="0.35"/>
  <cols>
    <col min="1" max="1" width="16.33203125" customWidth="1"/>
    <col min="2" max="2" width="15.46484375" customWidth="1"/>
    <col min="3" max="3" width="12.1328125" customWidth="1"/>
    <col min="4" max="4" width="12.796875" customWidth="1"/>
    <col min="5" max="5" width="17.33203125" customWidth="1"/>
    <col min="6" max="6" width="13.6640625" customWidth="1"/>
    <col min="7" max="7" width="15" customWidth="1"/>
    <col min="8" max="8" width="20.33203125" customWidth="1"/>
    <col min="9" max="9" width="13.796875" customWidth="1"/>
    <col min="10" max="10" width="7.33203125" customWidth="1"/>
    <col min="11" max="11" width="10.46484375" customWidth="1"/>
    <col min="13" max="14" width="10.6640625" customWidth="1"/>
    <col min="15" max="15" width="11.33203125" customWidth="1"/>
    <col min="16" max="16" width="1" customWidth="1"/>
    <col min="17" max="17" width="10.46484375" customWidth="1"/>
    <col min="18" max="18" width="11.46484375" customWidth="1"/>
  </cols>
  <sheetData>
    <row r="1" spans="1:19" ht="13.15" x14ac:dyDescent="0.4">
      <c r="A1" s="1" t="s">
        <v>63</v>
      </c>
      <c r="D1" s="1"/>
      <c r="E1" s="61" t="s">
        <v>43</v>
      </c>
    </row>
    <row r="2" spans="1:19" ht="13.5" thickBot="1" x14ac:dyDescent="0.45">
      <c r="A2" s="1"/>
      <c r="D2" s="2"/>
    </row>
    <row r="3" spans="1:19" ht="13.5" thickBot="1" x14ac:dyDescent="0.45">
      <c r="A3" s="34"/>
      <c r="B3" s="22" t="s">
        <v>27</v>
      </c>
      <c r="C3" s="21" t="s">
        <v>41</v>
      </c>
      <c r="D3" s="44">
        <f>$D$9</f>
        <v>1902.625</v>
      </c>
      <c r="H3" s="5" t="s">
        <v>0</v>
      </c>
      <c r="K3" s="53"/>
      <c r="L3" s="54"/>
      <c r="M3" s="54"/>
      <c r="N3" s="54"/>
      <c r="O3" s="54"/>
      <c r="P3" s="54"/>
      <c r="Q3" s="54"/>
      <c r="R3" s="54"/>
      <c r="S3" s="55"/>
    </row>
    <row r="4" spans="1:19" ht="13.5" thickBot="1" x14ac:dyDescent="0.45">
      <c r="A4" s="1"/>
      <c r="C4" s="2"/>
      <c r="K4" s="56"/>
      <c r="L4" s="51" t="s">
        <v>53</v>
      </c>
      <c r="M4" s="8"/>
      <c r="N4" s="60"/>
      <c r="O4" s="64" t="s">
        <v>51</v>
      </c>
      <c r="P4" s="8"/>
      <c r="Q4" s="60"/>
      <c r="R4" s="64" t="s">
        <v>52</v>
      </c>
      <c r="S4" s="65"/>
    </row>
    <row r="5" spans="1:19" ht="13.5" thickBot="1" x14ac:dyDescent="0.45">
      <c r="A5" s="1"/>
      <c r="B5" s="16" t="s">
        <v>44</v>
      </c>
      <c r="C5" s="13" t="s">
        <v>5</v>
      </c>
      <c r="D5" s="43">
        <f>$D$7</f>
        <v>27.682291666666668</v>
      </c>
      <c r="E5" s="13" t="s">
        <v>4</v>
      </c>
      <c r="F5" s="43">
        <f>$F$7</f>
        <v>1127.5208333333333</v>
      </c>
      <c r="H5" s="21" t="s">
        <v>18</v>
      </c>
      <c r="I5" s="66">
        <f>(F10-I10)/F10</f>
        <v>0.51969805595005947</v>
      </c>
      <c r="K5" s="56"/>
      <c r="L5" s="8"/>
      <c r="M5" s="8"/>
      <c r="N5" s="48" t="s">
        <v>49</v>
      </c>
      <c r="O5" s="48" t="s">
        <v>50</v>
      </c>
      <c r="P5" s="8"/>
      <c r="Q5" s="48" t="s">
        <v>49</v>
      </c>
      <c r="R5" s="48" t="s">
        <v>50</v>
      </c>
      <c r="S5" s="65"/>
    </row>
    <row r="6" spans="1:19" ht="13.5" thickBot="1" x14ac:dyDescent="0.45">
      <c r="A6" s="1"/>
      <c r="B6" s="7"/>
      <c r="C6" s="13"/>
      <c r="D6" s="26"/>
      <c r="E6" s="13"/>
      <c r="F6" s="26"/>
      <c r="I6" s="47"/>
      <c r="K6" s="56"/>
      <c r="L6" s="8"/>
      <c r="M6" s="60" t="s">
        <v>45</v>
      </c>
      <c r="N6" s="52">
        <v>0.52</v>
      </c>
      <c r="O6" s="52">
        <v>0.5</v>
      </c>
      <c r="P6" s="8"/>
      <c r="Q6" s="52"/>
      <c r="R6" s="68"/>
      <c r="S6" s="65"/>
    </row>
    <row r="7" spans="1:19" ht="13.5" thickBot="1" x14ac:dyDescent="0.45">
      <c r="A7" s="1"/>
      <c r="C7" s="28" t="s">
        <v>25</v>
      </c>
      <c r="D7" s="63">
        <f>(SUM(S14:S68)-(SUM(B14:B68)*SUM(C14:C68)/MAX(A14:A68)))/(SUM(R14:R68)-((SUM(B14:B68)^2)/MAX(A14:A68)))</f>
        <v>27.682291666666668</v>
      </c>
      <c r="E7" s="28" t="s">
        <v>26</v>
      </c>
      <c r="F7" s="63">
        <f xml:space="preserve"> AVERAGE(C14:C68)-D7*AVERAGE(B14:B68)</f>
        <v>1127.5208333333333</v>
      </c>
      <c r="G7" s="21" t="s">
        <v>19</v>
      </c>
      <c r="H7" s="38" t="s">
        <v>17</v>
      </c>
      <c r="I7" s="66">
        <f>((F10/(A10-1)) - I10/(A10-2))/(F10/(A10-1))</f>
        <v>0.49786614940233492</v>
      </c>
      <c r="K7" s="56"/>
      <c r="L7" s="8"/>
      <c r="M7" s="60" t="s">
        <v>46</v>
      </c>
      <c r="N7" s="52"/>
      <c r="O7" s="68"/>
      <c r="P7" s="8"/>
      <c r="Q7" s="52"/>
      <c r="R7" s="68"/>
      <c r="S7" s="65"/>
    </row>
    <row r="8" spans="1:19" ht="13.15" x14ac:dyDescent="0.4">
      <c r="C8" s="28"/>
      <c r="D8" s="35"/>
      <c r="E8" s="28"/>
      <c r="F8" s="35"/>
      <c r="H8" s="37" t="s">
        <v>16</v>
      </c>
      <c r="I8" s="3"/>
      <c r="K8" s="56"/>
      <c r="L8" s="8"/>
      <c r="M8" s="60" t="s">
        <v>47</v>
      </c>
      <c r="N8" s="52"/>
      <c r="O8" s="68"/>
      <c r="P8" s="8"/>
      <c r="Q8" s="52"/>
      <c r="R8" s="68"/>
      <c r="S8" s="65"/>
    </row>
    <row r="9" spans="1:19" x14ac:dyDescent="0.35">
      <c r="A9" s="4" t="s">
        <v>24</v>
      </c>
      <c r="B9" s="7"/>
      <c r="C9" s="28" t="s">
        <v>42</v>
      </c>
      <c r="D9" s="62">
        <f>AVERAGE(C14:C68)</f>
        <v>1902.625</v>
      </c>
      <c r="K9" s="56"/>
      <c r="L9" s="8"/>
      <c r="M9" s="60" t="s">
        <v>48</v>
      </c>
      <c r="N9" s="52"/>
      <c r="O9" s="68"/>
      <c r="P9" s="8"/>
      <c r="Q9" s="52"/>
      <c r="R9" s="68"/>
      <c r="S9" s="65"/>
    </row>
    <row r="10" spans="1:19" ht="13.5" thickBot="1" x14ac:dyDescent="0.45">
      <c r="A10" s="67">
        <f>MAX(A14:A68)</f>
        <v>24</v>
      </c>
      <c r="D10" s="1"/>
      <c r="E10" s="22" t="s">
        <v>34</v>
      </c>
      <c r="F10" s="45">
        <f>SUM(F14:F68)</f>
        <v>23781185.625</v>
      </c>
      <c r="H10" s="16" t="s">
        <v>34</v>
      </c>
      <c r="I10" s="46">
        <f xml:space="preserve"> SUM(I14:I68)</f>
        <v>11422149.6875</v>
      </c>
      <c r="K10" s="57"/>
      <c r="L10" s="58"/>
      <c r="M10" s="58"/>
      <c r="N10" s="58"/>
      <c r="O10" s="58"/>
      <c r="P10" s="58"/>
      <c r="Q10" s="58"/>
      <c r="R10" s="58"/>
      <c r="S10" s="59"/>
    </row>
    <row r="11" spans="1:19" x14ac:dyDescent="0.35">
      <c r="A11" s="1"/>
      <c r="B11" s="17" t="s">
        <v>21</v>
      </c>
      <c r="C11" s="4" t="s">
        <v>22</v>
      </c>
      <c r="D11" s="33"/>
    </row>
    <row r="12" spans="1:19" x14ac:dyDescent="0.35">
      <c r="A12" s="4"/>
      <c r="B12" s="17" t="s">
        <v>20</v>
      </c>
      <c r="C12" s="4" t="s">
        <v>23</v>
      </c>
      <c r="D12" s="17" t="s">
        <v>35</v>
      </c>
      <c r="E12" s="4" t="s">
        <v>37</v>
      </c>
      <c r="F12" s="4" t="s">
        <v>39</v>
      </c>
      <c r="G12" s="19" t="s">
        <v>29</v>
      </c>
      <c r="H12" s="14" t="s">
        <v>30</v>
      </c>
      <c r="I12" s="4" t="s">
        <v>32</v>
      </c>
    </row>
    <row r="13" spans="1:19" ht="13.15" thickBot="1" x14ac:dyDescent="0.4">
      <c r="A13" s="11" t="s">
        <v>2</v>
      </c>
      <c r="B13" s="18" t="s">
        <v>3</v>
      </c>
      <c r="C13" s="11" t="s">
        <v>28</v>
      </c>
      <c r="D13" s="18" t="s">
        <v>36</v>
      </c>
      <c r="E13" s="11" t="s">
        <v>38</v>
      </c>
      <c r="F13" s="11" t="s">
        <v>40</v>
      </c>
      <c r="G13" s="20" t="s">
        <v>1</v>
      </c>
      <c r="H13" s="12" t="s">
        <v>31</v>
      </c>
      <c r="I13" s="11" t="s">
        <v>33</v>
      </c>
    </row>
    <row r="14" spans="1:19" ht="13.15" thickBot="1" x14ac:dyDescent="0.4">
      <c r="A14" s="10">
        <f>IF(COUNTBLANK(C14)=0,1,0)</f>
        <v>1</v>
      </c>
      <c r="B14" s="23">
        <v>4</v>
      </c>
      <c r="C14" s="10">
        <v>1061</v>
      </c>
      <c r="D14" s="39">
        <f>$D$3</f>
        <v>1902.625</v>
      </c>
      <c r="E14" s="40">
        <f>C14-D14</f>
        <v>-841.625</v>
      </c>
      <c r="F14" s="40">
        <f>E14^2</f>
        <v>708332.640625</v>
      </c>
      <c r="G14" s="41">
        <f>$F$5 + $D$5*B14</f>
        <v>1238.25</v>
      </c>
      <c r="H14" s="42">
        <f>C14-G14</f>
        <v>-177.25</v>
      </c>
      <c r="I14" s="42">
        <f>H14^2</f>
        <v>31417.5625</v>
      </c>
      <c r="R14" s="15" t="s">
        <v>6</v>
      </c>
      <c r="S14" s="15" t="s">
        <v>7</v>
      </c>
    </row>
    <row r="15" spans="1:19" x14ac:dyDescent="0.35">
      <c r="A15" s="10">
        <f>IF(COUNTBLANK(C15)=0,A14+1,A14)</f>
        <v>2</v>
      </c>
      <c r="B15" s="24">
        <v>4</v>
      </c>
      <c r="C15" s="10">
        <v>983</v>
      </c>
      <c r="D15" s="39">
        <f t="shared" ref="D15:D37" si="0">IF(COUNTBLANK(B15)=0,$D$3," ")</f>
        <v>1902.625</v>
      </c>
      <c r="E15" s="40">
        <f t="shared" ref="E15:E37" si="1">IF(COUNTBLANK(B15)=0,C15-D15," ")</f>
        <v>-919.625</v>
      </c>
      <c r="F15" s="40">
        <f t="shared" ref="F15:F37" si="2">IF(COUNTBLANK(B15)=0,E15*E15," ")</f>
        <v>845710.140625</v>
      </c>
      <c r="G15" s="41">
        <f t="shared" ref="G15:G37" si="3">IF(COUNTBLANK(B15) = 0, $D$5*B15+$F$5," ")</f>
        <v>1238.25</v>
      </c>
      <c r="H15" s="42">
        <f t="shared" ref="H15:H37" si="4">IF(COUNTBLANK(B15)=0,C15-G15," ")</f>
        <v>-255.25</v>
      </c>
      <c r="I15" s="42">
        <f t="shared" ref="I15:I37" si="5">IF(COUNTBLANK(B15)=0, H15*H15," ")</f>
        <v>65152.5625</v>
      </c>
      <c r="R15" s="3">
        <f>B14*B14</f>
        <v>16</v>
      </c>
      <c r="S15" s="3">
        <f>B14*C14</f>
        <v>4244</v>
      </c>
    </row>
    <row r="16" spans="1:19" ht="13.15" x14ac:dyDescent="0.4">
      <c r="A16" s="10">
        <f t="shared" ref="A16:A37" si="6">IF(COUNTBLANK(C16)=0,A15+1,A15)</f>
        <v>3</v>
      </c>
      <c r="B16" s="24">
        <v>4</v>
      </c>
      <c r="C16" s="10">
        <v>1279</v>
      </c>
      <c r="D16" s="39">
        <f t="shared" si="0"/>
        <v>1902.625</v>
      </c>
      <c r="E16" s="40">
        <f t="shared" si="1"/>
        <v>-623.625</v>
      </c>
      <c r="F16" s="40">
        <f t="shared" si="2"/>
        <v>388908.140625</v>
      </c>
      <c r="G16" s="41">
        <f t="shared" si="3"/>
        <v>1238.25</v>
      </c>
      <c r="H16" s="42">
        <f t="shared" si="4"/>
        <v>40.75</v>
      </c>
      <c r="I16" s="42">
        <f t="shared" si="5"/>
        <v>1660.5625</v>
      </c>
      <c r="K16" s="9"/>
      <c r="L16" s="8"/>
      <c r="M16" s="8"/>
      <c r="R16" s="3">
        <f>IF(COUNTBLANK(B15)=0,B15*B15," ")</f>
        <v>16</v>
      </c>
      <c r="S16" s="3">
        <f>IF(COUNTBLANK(B15)=0,B15*C15," ")</f>
        <v>3932</v>
      </c>
    </row>
    <row r="17" spans="1:19" x14ac:dyDescent="0.35">
      <c r="A17" s="10">
        <f t="shared" si="6"/>
        <v>4</v>
      </c>
      <c r="B17" s="24">
        <v>4</v>
      </c>
      <c r="C17" s="10">
        <v>2372</v>
      </c>
      <c r="D17" s="39">
        <f t="shared" si="0"/>
        <v>1902.625</v>
      </c>
      <c r="E17" s="40">
        <f t="shared" si="1"/>
        <v>469.375</v>
      </c>
      <c r="F17" s="40">
        <f t="shared" si="2"/>
        <v>220312.890625</v>
      </c>
      <c r="G17" s="41">
        <f t="shared" si="3"/>
        <v>1238.25</v>
      </c>
      <c r="H17" s="42">
        <f t="shared" si="4"/>
        <v>1133.75</v>
      </c>
      <c r="I17" s="42">
        <f t="shared" si="5"/>
        <v>1285389.0625</v>
      </c>
      <c r="K17" s="8"/>
      <c r="L17" s="8"/>
      <c r="M17" s="8"/>
      <c r="R17" s="3">
        <f t="shared" ref="R17:R69" si="7">IF(COUNTBLANK(B16)=0,B16*B16," ")</f>
        <v>16</v>
      </c>
      <c r="S17" s="3">
        <f t="shared" ref="S17:S69" si="8">IF(COUNTBLANK(B16)=0,B16*C16," ")</f>
        <v>5116</v>
      </c>
    </row>
    <row r="18" spans="1:19" x14ac:dyDescent="0.35">
      <c r="A18" s="10">
        <f t="shared" si="6"/>
        <v>5</v>
      </c>
      <c r="B18" s="24">
        <v>4</v>
      </c>
      <c r="C18" s="10">
        <v>874</v>
      </c>
      <c r="D18" s="39">
        <f t="shared" si="0"/>
        <v>1902.625</v>
      </c>
      <c r="E18" s="40">
        <f t="shared" si="1"/>
        <v>-1028.625</v>
      </c>
      <c r="F18" s="40">
        <f t="shared" si="2"/>
        <v>1058069.390625</v>
      </c>
      <c r="G18" s="41">
        <f t="shared" si="3"/>
        <v>1238.25</v>
      </c>
      <c r="H18" s="42">
        <f t="shared" si="4"/>
        <v>-364.25</v>
      </c>
      <c r="I18" s="42">
        <f t="shared" si="5"/>
        <v>132678.0625</v>
      </c>
      <c r="R18" s="3">
        <f t="shared" si="7"/>
        <v>16</v>
      </c>
      <c r="S18" s="3">
        <f t="shared" si="8"/>
        <v>9488</v>
      </c>
    </row>
    <row r="19" spans="1:19" x14ac:dyDescent="0.35">
      <c r="A19" s="10">
        <f t="shared" si="6"/>
        <v>6</v>
      </c>
      <c r="B19" s="24">
        <v>4</v>
      </c>
      <c r="C19" s="10">
        <v>1155</v>
      </c>
      <c r="D19" s="39">
        <f t="shared" si="0"/>
        <v>1902.625</v>
      </c>
      <c r="E19" s="40">
        <f t="shared" si="1"/>
        <v>-747.625</v>
      </c>
      <c r="F19" s="40">
        <f t="shared" si="2"/>
        <v>558943.140625</v>
      </c>
      <c r="G19" s="41">
        <f t="shared" si="3"/>
        <v>1238.25</v>
      </c>
      <c r="H19" s="42">
        <f t="shared" si="4"/>
        <v>-83.25</v>
      </c>
      <c r="I19" s="42">
        <f t="shared" si="5"/>
        <v>6930.5625</v>
      </c>
      <c r="R19" s="3">
        <f t="shared" si="7"/>
        <v>16</v>
      </c>
      <c r="S19" s="3">
        <f t="shared" si="8"/>
        <v>3496</v>
      </c>
    </row>
    <row r="20" spans="1:19" x14ac:dyDescent="0.35">
      <c r="A20" s="10">
        <f t="shared" si="6"/>
        <v>7</v>
      </c>
      <c r="B20" s="24">
        <v>4</v>
      </c>
      <c r="C20" s="10">
        <v>1669</v>
      </c>
      <c r="D20" s="39">
        <f t="shared" si="0"/>
        <v>1902.625</v>
      </c>
      <c r="E20" s="40">
        <f t="shared" si="1"/>
        <v>-233.625</v>
      </c>
      <c r="F20" s="40">
        <f t="shared" si="2"/>
        <v>54580.640625</v>
      </c>
      <c r="G20" s="41">
        <f t="shared" si="3"/>
        <v>1238.25</v>
      </c>
      <c r="H20" s="42">
        <f t="shared" si="4"/>
        <v>430.75</v>
      </c>
      <c r="I20" s="42">
        <f t="shared" si="5"/>
        <v>185545.5625</v>
      </c>
      <c r="R20" s="3">
        <f t="shared" si="7"/>
        <v>16</v>
      </c>
      <c r="S20" s="3">
        <f t="shared" si="8"/>
        <v>4620</v>
      </c>
    </row>
    <row r="21" spans="1:19" x14ac:dyDescent="0.35">
      <c r="A21" s="10">
        <f t="shared" si="6"/>
        <v>8</v>
      </c>
      <c r="B21" s="24">
        <v>4</v>
      </c>
      <c r="C21" s="10">
        <v>655</v>
      </c>
      <c r="D21" s="39">
        <f t="shared" si="0"/>
        <v>1902.625</v>
      </c>
      <c r="E21" s="40">
        <f t="shared" si="1"/>
        <v>-1247.625</v>
      </c>
      <c r="F21" s="40">
        <f t="shared" si="2"/>
        <v>1556568.140625</v>
      </c>
      <c r="G21" s="41">
        <f t="shared" si="3"/>
        <v>1238.25</v>
      </c>
      <c r="H21" s="42">
        <f t="shared" si="4"/>
        <v>-583.25</v>
      </c>
      <c r="I21" s="42">
        <f t="shared" si="5"/>
        <v>340180.5625</v>
      </c>
      <c r="R21" s="3">
        <f t="shared" si="7"/>
        <v>16</v>
      </c>
      <c r="S21" s="3">
        <f t="shared" si="8"/>
        <v>6676</v>
      </c>
    </row>
    <row r="22" spans="1:19" x14ac:dyDescent="0.35">
      <c r="A22" s="10">
        <f t="shared" si="6"/>
        <v>9</v>
      </c>
      <c r="B22" s="24">
        <v>16</v>
      </c>
      <c r="C22" s="10">
        <v>1763</v>
      </c>
      <c r="D22" s="39">
        <f t="shared" si="0"/>
        <v>1902.625</v>
      </c>
      <c r="E22" s="40">
        <f t="shared" si="1"/>
        <v>-139.625</v>
      </c>
      <c r="F22" s="40">
        <f t="shared" si="2"/>
        <v>19495.140625</v>
      </c>
      <c r="G22" s="41">
        <f t="shared" si="3"/>
        <v>1570.4375</v>
      </c>
      <c r="H22" s="42">
        <f t="shared" si="4"/>
        <v>192.5625</v>
      </c>
      <c r="I22" s="42">
        <f t="shared" si="5"/>
        <v>37080.31640625</v>
      </c>
      <c r="R22" s="3">
        <f t="shared" si="7"/>
        <v>16</v>
      </c>
      <c r="S22" s="3">
        <f t="shared" si="8"/>
        <v>2620</v>
      </c>
    </row>
    <row r="23" spans="1:19" x14ac:dyDescent="0.35">
      <c r="A23" s="10">
        <f t="shared" si="6"/>
        <v>10</v>
      </c>
      <c r="B23" s="24">
        <v>16</v>
      </c>
      <c r="C23" s="10">
        <v>1841</v>
      </c>
      <c r="D23" s="39">
        <f t="shared" si="0"/>
        <v>1902.625</v>
      </c>
      <c r="E23" s="40">
        <f t="shared" si="1"/>
        <v>-61.625</v>
      </c>
      <c r="F23" s="40">
        <f t="shared" si="2"/>
        <v>3797.640625</v>
      </c>
      <c r="G23" s="41">
        <f t="shared" si="3"/>
        <v>1570.4375</v>
      </c>
      <c r="H23" s="42">
        <f t="shared" si="4"/>
        <v>270.5625</v>
      </c>
      <c r="I23" s="42">
        <f t="shared" si="5"/>
        <v>73204.06640625</v>
      </c>
      <c r="R23" s="3">
        <f t="shared" si="7"/>
        <v>256</v>
      </c>
      <c r="S23" s="3">
        <f t="shared" si="8"/>
        <v>28208</v>
      </c>
    </row>
    <row r="24" spans="1:19" x14ac:dyDescent="0.35">
      <c r="A24" s="10">
        <f t="shared" si="6"/>
        <v>11</v>
      </c>
      <c r="B24" s="24">
        <v>16</v>
      </c>
      <c r="C24" s="10">
        <v>1919</v>
      </c>
      <c r="D24" s="39">
        <f t="shared" si="0"/>
        <v>1902.625</v>
      </c>
      <c r="E24" s="40">
        <f t="shared" si="1"/>
        <v>16.375</v>
      </c>
      <c r="F24" s="40">
        <f t="shared" si="2"/>
        <v>268.140625</v>
      </c>
      <c r="G24" s="41">
        <f t="shared" si="3"/>
        <v>1570.4375</v>
      </c>
      <c r="H24" s="42">
        <f t="shared" si="4"/>
        <v>348.5625</v>
      </c>
      <c r="I24" s="42">
        <f t="shared" si="5"/>
        <v>121495.81640625</v>
      </c>
      <c r="R24" s="3">
        <f t="shared" si="7"/>
        <v>256</v>
      </c>
      <c r="S24" s="3">
        <f t="shared" si="8"/>
        <v>29456</v>
      </c>
    </row>
    <row r="25" spans="1:19" x14ac:dyDescent="0.35">
      <c r="A25" s="10">
        <f t="shared" si="6"/>
        <v>12</v>
      </c>
      <c r="B25" s="24">
        <v>16</v>
      </c>
      <c r="C25" s="27">
        <v>1419</v>
      </c>
      <c r="D25" s="39">
        <f t="shared" si="0"/>
        <v>1902.625</v>
      </c>
      <c r="E25" s="40">
        <f t="shared" si="1"/>
        <v>-483.625</v>
      </c>
      <c r="F25" s="40">
        <f t="shared" si="2"/>
        <v>233893.140625</v>
      </c>
      <c r="G25" s="41">
        <f t="shared" si="3"/>
        <v>1570.4375</v>
      </c>
      <c r="H25" s="42">
        <f t="shared" si="4"/>
        <v>-151.4375</v>
      </c>
      <c r="I25" s="42">
        <f t="shared" si="5"/>
        <v>22933.31640625</v>
      </c>
      <c r="R25" s="3">
        <f t="shared" si="7"/>
        <v>256</v>
      </c>
      <c r="S25" s="3">
        <f t="shared" si="8"/>
        <v>30704</v>
      </c>
    </row>
    <row r="26" spans="1:19" x14ac:dyDescent="0.35">
      <c r="A26" s="10">
        <f t="shared" si="6"/>
        <v>13</v>
      </c>
      <c r="B26" s="25">
        <v>16</v>
      </c>
      <c r="C26" s="6">
        <v>1716</v>
      </c>
      <c r="D26" s="39">
        <f t="shared" si="0"/>
        <v>1902.625</v>
      </c>
      <c r="E26" s="40">
        <f t="shared" si="1"/>
        <v>-186.625</v>
      </c>
      <c r="F26" s="40">
        <f t="shared" si="2"/>
        <v>34828.890625</v>
      </c>
      <c r="G26" s="41">
        <f t="shared" si="3"/>
        <v>1570.4375</v>
      </c>
      <c r="H26" s="42">
        <f t="shared" si="4"/>
        <v>145.5625</v>
      </c>
      <c r="I26" s="42">
        <f t="shared" si="5"/>
        <v>21188.44140625</v>
      </c>
      <c r="R26" s="3">
        <f t="shared" si="7"/>
        <v>256</v>
      </c>
      <c r="S26" s="3">
        <f t="shared" si="8"/>
        <v>22704</v>
      </c>
    </row>
    <row r="27" spans="1:19" x14ac:dyDescent="0.35">
      <c r="A27" s="10">
        <f t="shared" si="6"/>
        <v>14</v>
      </c>
      <c r="B27" s="25">
        <v>16</v>
      </c>
      <c r="C27" s="6">
        <v>1357</v>
      </c>
      <c r="D27" s="39">
        <f t="shared" si="0"/>
        <v>1902.625</v>
      </c>
      <c r="E27" s="40">
        <f t="shared" si="1"/>
        <v>-545.625</v>
      </c>
      <c r="F27" s="40">
        <f t="shared" si="2"/>
        <v>297706.640625</v>
      </c>
      <c r="G27" s="41">
        <f t="shared" si="3"/>
        <v>1570.4375</v>
      </c>
      <c r="H27" s="42">
        <f t="shared" si="4"/>
        <v>-213.4375</v>
      </c>
      <c r="I27" s="42">
        <f t="shared" si="5"/>
        <v>45555.56640625</v>
      </c>
      <c r="R27" s="3">
        <f t="shared" si="7"/>
        <v>256</v>
      </c>
      <c r="S27" s="3">
        <f t="shared" si="8"/>
        <v>27456</v>
      </c>
    </row>
    <row r="28" spans="1:19" x14ac:dyDescent="0.35">
      <c r="A28" s="10">
        <f t="shared" si="6"/>
        <v>15</v>
      </c>
      <c r="B28" s="25">
        <v>16</v>
      </c>
      <c r="C28" s="6">
        <v>1138</v>
      </c>
      <c r="D28" s="39">
        <f t="shared" si="0"/>
        <v>1902.625</v>
      </c>
      <c r="E28" s="40">
        <f t="shared" si="1"/>
        <v>-764.625</v>
      </c>
      <c r="F28" s="40">
        <f t="shared" si="2"/>
        <v>584651.390625</v>
      </c>
      <c r="G28" s="41">
        <f t="shared" si="3"/>
        <v>1570.4375</v>
      </c>
      <c r="H28" s="42">
        <f t="shared" si="4"/>
        <v>-432.4375</v>
      </c>
      <c r="I28" s="42">
        <f t="shared" si="5"/>
        <v>187002.19140625</v>
      </c>
      <c r="R28" s="3">
        <f t="shared" si="7"/>
        <v>256</v>
      </c>
      <c r="S28" s="3">
        <f t="shared" si="8"/>
        <v>21712</v>
      </c>
    </row>
    <row r="29" spans="1:19" x14ac:dyDescent="0.35">
      <c r="A29" s="10">
        <f t="shared" si="6"/>
        <v>16</v>
      </c>
      <c r="B29" s="25">
        <v>16</v>
      </c>
      <c r="C29" s="6">
        <v>1233</v>
      </c>
      <c r="D29" s="39">
        <f t="shared" si="0"/>
        <v>1902.625</v>
      </c>
      <c r="E29" s="40">
        <f t="shared" si="1"/>
        <v>-669.625</v>
      </c>
      <c r="F29" s="40">
        <f t="shared" si="2"/>
        <v>448397.640625</v>
      </c>
      <c r="G29" s="41">
        <f t="shared" si="3"/>
        <v>1570.4375</v>
      </c>
      <c r="H29" s="42">
        <f t="shared" si="4"/>
        <v>-337.4375</v>
      </c>
      <c r="I29" s="42">
        <f t="shared" si="5"/>
        <v>113864.06640625</v>
      </c>
      <c r="K29" s="73"/>
      <c r="L29" s="73"/>
      <c r="M29" s="73"/>
      <c r="N29" s="73"/>
      <c r="R29" s="3">
        <f t="shared" si="7"/>
        <v>256</v>
      </c>
      <c r="S29" s="3">
        <f t="shared" si="8"/>
        <v>18208</v>
      </c>
    </row>
    <row r="30" spans="1:19" x14ac:dyDescent="0.35">
      <c r="A30" s="10">
        <f t="shared" si="6"/>
        <v>17</v>
      </c>
      <c r="B30" s="25">
        <v>64</v>
      </c>
      <c r="C30" s="6">
        <v>2870</v>
      </c>
      <c r="D30" s="39">
        <f t="shared" si="0"/>
        <v>1902.625</v>
      </c>
      <c r="E30" s="40">
        <f t="shared" si="1"/>
        <v>967.375</v>
      </c>
      <c r="F30" s="40">
        <f t="shared" si="2"/>
        <v>935814.390625</v>
      </c>
      <c r="G30" s="41">
        <f t="shared" si="3"/>
        <v>2899.1875</v>
      </c>
      <c r="H30" s="42">
        <f t="shared" si="4"/>
        <v>-29.1875</v>
      </c>
      <c r="I30" s="42">
        <f t="shared" si="5"/>
        <v>851.91015625</v>
      </c>
      <c r="K30" s="73"/>
      <c r="L30" s="73"/>
      <c r="M30" s="73"/>
      <c r="N30" s="73"/>
      <c r="R30" s="3">
        <f t="shared" si="7"/>
        <v>256</v>
      </c>
      <c r="S30" s="3">
        <f t="shared" si="8"/>
        <v>19728</v>
      </c>
    </row>
    <row r="31" spans="1:19" x14ac:dyDescent="0.35">
      <c r="A31" s="10">
        <f t="shared" si="6"/>
        <v>18</v>
      </c>
      <c r="B31" s="25">
        <v>64</v>
      </c>
      <c r="C31" s="6">
        <v>4072</v>
      </c>
      <c r="D31" s="39">
        <f t="shared" si="0"/>
        <v>1902.625</v>
      </c>
      <c r="E31" s="40">
        <f t="shared" si="1"/>
        <v>2169.375</v>
      </c>
      <c r="F31" s="40">
        <f t="shared" si="2"/>
        <v>4706187.890625</v>
      </c>
      <c r="G31" s="41">
        <f t="shared" si="3"/>
        <v>2899.1875</v>
      </c>
      <c r="H31" s="42">
        <f t="shared" si="4"/>
        <v>1172.8125</v>
      </c>
      <c r="I31" s="42">
        <f t="shared" si="5"/>
        <v>1375489.16015625</v>
      </c>
      <c r="R31" s="3">
        <f t="shared" si="7"/>
        <v>4096</v>
      </c>
      <c r="S31" s="3">
        <f t="shared" si="8"/>
        <v>183680</v>
      </c>
    </row>
    <row r="32" spans="1:19" x14ac:dyDescent="0.35">
      <c r="A32" s="10">
        <f t="shared" si="6"/>
        <v>19</v>
      </c>
      <c r="B32" s="25">
        <v>64</v>
      </c>
      <c r="C32" s="6">
        <v>2699</v>
      </c>
      <c r="D32" s="39">
        <f t="shared" si="0"/>
        <v>1902.625</v>
      </c>
      <c r="E32" s="40">
        <f t="shared" si="1"/>
        <v>796.375</v>
      </c>
      <c r="F32" s="40">
        <f t="shared" si="2"/>
        <v>634213.140625</v>
      </c>
      <c r="G32" s="41">
        <f t="shared" si="3"/>
        <v>2899.1875</v>
      </c>
      <c r="H32" s="42">
        <f t="shared" si="4"/>
        <v>-200.1875</v>
      </c>
      <c r="I32" s="42">
        <f t="shared" si="5"/>
        <v>40075.03515625</v>
      </c>
      <c r="R32" s="3">
        <f t="shared" si="7"/>
        <v>4096</v>
      </c>
      <c r="S32" s="3">
        <f t="shared" si="8"/>
        <v>260608</v>
      </c>
    </row>
    <row r="33" spans="1:19" x14ac:dyDescent="0.35">
      <c r="A33" s="10">
        <f t="shared" si="6"/>
        <v>20</v>
      </c>
      <c r="B33" s="25">
        <v>64</v>
      </c>
      <c r="C33" s="6">
        <v>2542</v>
      </c>
      <c r="D33" s="39">
        <f t="shared" si="0"/>
        <v>1902.625</v>
      </c>
      <c r="E33" s="40">
        <f t="shared" si="1"/>
        <v>639.375</v>
      </c>
      <c r="F33" s="40">
        <f t="shared" si="2"/>
        <v>408800.390625</v>
      </c>
      <c r="G33" s="41">
        <f t="shared" si="3"/>
        <v>2899.1875</v>
      </c>
      <c r="H33" s="42">
        <f t="shared" si="4"/>
        <v>-357.1875</v>
      </c>
      <c r="I33" s="42">
        <f t="shared" si="5"/>
        <v>127582.91015625</v>
      </c>
      <c r="R33" s="3">
        <f t="shared" si="7"/>
        <v>4096</v>
      </c>
      <c r="S33" s="3">
        <f t="shared" si="8"/>
        <v>172736</v>
      </c>
    </row>
    <row r="34" spans="1:19" x14ac:dyDescent="0.35">
      <c r="A34" s="10">
        <f t="shared" si="6"/>
        <v>21</v>
      </c>
      <c r="B34" s="25">
        <v>64</v>
      </c>
      <c r="C34" s="6">
        <v>2122</v>
      </c>
      <c r="D34" s="39">
        <f t="shared" si="0"/>
        <v>1902.625</v>
      </c>
      <c r="E34" s="40">
        <f t="shared" si="1"/>
        <v>219.375</v>
      </c>
      <c r="F34" s="40">
        <f t="shared" si="2"/>
        <v>48125.390625</v>
      </c>
      <c r="G34" s="41">
        <f t="shared" si="3"/>
        <v>2899.1875</v>
      </c>
      <c r="H34" s="42">
        <f t="shared" si="4"/>
        <v>-777.1875</v>
      </c>
      <c r="I34" s="42">
        <f t="shared" si="5"/>
        <v>604020.41015625</v>
      </c>
      <c r="R34" s="3">
        <f t="shared" si="7"/>
        <v>4096</v>
      </c>
      <c r="S34" s="3">
        <f t="shared" si="8"/>
        <v>162688</v>
      </c>
    </row>
    <row r="35" spans="1:19" x14ac:dyDescent="0.35">
      <c r="A35" s="10">
        <f t="shared" si="6"/>
        <v>22</v>
      </c>
      <c r="B35" s="25">
        <v>64</v>
      </c>
      <c r="C35" s="6">
        <v>1919</v>
      </c>
      <c r="D35" s="39">
        <f t="shared" si="0"/>
        <v>1902.625</v>
      </c>
      <c r="E35" s="40">
        <f t="shared" si="1"/>
        <v>16.375</v>
      </c>
      <c r="F35" s="40">
        <f t="shared" si="2"/>
        <v>268.140625</v>
      </c>
      <c r="G35" s="41">
        <f t="shared" si="3"/>
        <v>2899.1875</v>
      </c>
      <c r="H35" s="42">
        <f t="shared" si="4"/>
        <v>-980.1875</v>
      </c>
      <c r="I35" s="42">
        <f t="shared" si="5"/>
        <v>960767.53515625</v>
      </c>
      <c r="R35" s="3">
        <f t="shared" si="7"/>
        <v>4096</v>
      </c>
      <c r="S35" s="3">
        <f t="shared" si="8"/>
        <v>135808</v>
      </c>
    </row>
    <row r="36" spans="1:19" x14ac:dyDescent="0.35">
      <c r="A36" s="10">
        <f t="shared" si="6"/>
        <v>23</v>
      </c>
      <c r="B36" s="25">
        <v>64</v>
      </c>
      <c r="C36" s="6">
        <v>1935</v>
      </c>
      <c r="D36" s="39">
        <f t="shared" si="0"/>
        <v>1902.625</v>
      </c>
      <c r="E36" s="40">
        <f t="shared" si="1"/>
        <v>32.375</v>
      </c>
      <c r="F36" s="40">
        <f t="shared" si="2"/>
        <v>1048.140625</v>
      </c>
      <c r="G36" s="41">
        <f t="shared" si="3"/>
        <v>2899.1875</v>
      </c>
      <c r="H36" s="42">
        <f t="shared" si="4"/>
        <v>-964.1875</v>
      </c>
      <c r="I36" s="42">
        <f t="shared" si="5"/>
        <v>929657.53515625</v>
      </c>
      <c r="R36" s="3">
        <f t="shared" si="7"/>
        <v>4096</v>
      </c>
      <c r="S36" s="3">
        <f t="shared" si="8"/>
        <v>122816</v>
      </c>
    </row>
    <row r="37" spans="1:19" x14ac:dyDescent="0.35">
      <c r="A37" s="10">
        <f t="shared" si="6"/>
        <v>24</v>
      </c>
      <c r="B37" s="25">
        <v>64</v>
      </c>
      <c r="C37" s="6">
        <v>5070</v>
      </c>
      <c r="D37" s="39">
        <f t="shared" si="0"/>
        <v>1902.625</v>
      </c>
      <c r="E37" s="40">
        <f t="shared" si="1"/>
        <v>3167.375</v>
      </c>
      <c r="F37" s="40">
        <f t="shared" si="2"/>
        <v>10032264.390625</v>
      </c>
      <c r="G37" s="41">
        <f t="shared" si="3"/>
        <v>2899.1875</v>
      </c>
      <c r="H37" s="42">
        <f t="shared" si="4"/>
        <v>2170.8125</v>
      </c>
      <c r="I37" s="42">
        <f t="shared" si="5"/>
        <v>4712426.91015625</v>
      </c>
      <c r="R37" s="3">
        <f t="shared" si="7"/>
        <v>4096</v>
      </c>
      <c r="S37" s="3">
        <f t="shared" si="8"/>
        <v>123840</v>
      </c>
    </row>
    <row r="38" spans="1:19" x14ac:dyDescent="0.35">
      <c r="A38" s="10"/>
      <c r="B38" s="25"/>
      <c r="C38" s="6"/>
      <c r="D38" s="29"/>
      <c r="E38" s="30"/>
      <c r="F38" s="30"/>
      <c r="G38" s="31"/>
      <c r="H38" s="32"/>
      <c r="I38" s="32"/>
      <c r="R38" s="3">
        <f t="shared" si="7"/>
        <v>4096</v>
      </c>
      <c r="S38" s="3">
        <f t="shared" si="8"/>
        <v>324480</v>
      </c>
    </row>
    <row r="39" spans="1:19" x14ac:dyDescent="0.35">
      <c r="A39" s="10"/>
      <c r="B39" s="25"/>
      <c r="C39" s="6"/>
      <c r="D39" s="29"/>
      <c r="E39" s="30"/>
      <c r="F39" s="30"/>
      <c r="G39" s="31"/>
      <c r="H39" s="32"/>
      <c r="I39" s="32"/>
      <c r="R39" s="3" t="str">
        <f t="shared" si="7"/>
        <v xml:space="preserve"> </v>
      </c>
      <c r="S39" s="3" t="str">
        <f t="shared" si="8"/>
        <v xml:space="preserve"> </v>
      </c>
    </row>
    <row r="40" spans="1:19" x14ac:dyDescent="0.35">
      <c r="A40" s="10"/>
      <c r="B40" s="25"/>
      <c r="C40" s="6"/>
      <c r="D40" s="29"/>
      <c r="E40" s="30"/>
      <c r="F40" s="30"/>
      <c r="G40" s="31"/>
      <c r="H40" s="32"/>
      <c r="I40" s="32"/>
      <c r="R40" s="3" t="str">
        <f t="shared" si="7"/>
        <v xml:space="preserve"> </v>
      </c>
      <c r="S40" s="3" t="str">
        <f t="shared" si="8"/>
        <v xml:space="preserve"> </v>
      </c>
    </row>
    <row r="41" spans="1:19" x14ac:dyDescent="0.35">
      <c r="A41" s="10"/>
      <c r="B41" s="25"/>
      <c r="C41" s="6"/>
      <c r="D41" s="29"/>
      <c r="E41" s="30"/>
      <c r="F41" s="30"/>
      <c r="G41" s="31"/>
      <c r="H41" s="32"/>
      <c r="I41" s="32"/>
      <c r="R41" s="3" t="str">
        <f t="shared" si="7"/>
        <v xml:space="preserve"> </v>
      </c>
      <c r="S41" s="3" t="str">
        <f t="shared" si="8"/>
        <v xml:space="preserve"> </v>
      </c>
    </row>
    <row r="42" spans="1:19" x14ac:dyDescent="0.35">
      <c r="A42" s="10"/>
      <c r="B42" s="25"/>
      <c r="C42" s="6"/>
      <c r="D42" s="29"/>
      <c r="E42" s="30"/>
      <c r="F42" s="30"/>
      <c r="G42" s="31"/>
      <c r="H42" s="32"/>
      <c r="I42" s="32"/>
      <c r="R42" s="3" t="str">
        <f t="shared" si="7"/>
        <v xml:space="preserve"> </v>
      </c>
      <c r="S42" s="3" t="str">
        <f t="shared" si="8"/>
        <v xml:space="preserve"> </v>
      </c>
    </row>
    <row r="43" spans="1:19" x14ac:dyDescent="0.35">
      <c r="A43" s="10"/>
      <c r="B43" s="25"/>
      <c r="C43" s="6"/>
      <c r="D43" s="29"/>
      <c r="E43" s="30"/>
      <c r="F43" s="30"/>
      <c r="G43" s="31"/>
      <c r="H43" s="32"/>
      <c r="I43" s="32"/>
      <c r="R43" s="3" t="str">
        <f t="shared" si="7"/>
        <v xml:space="preserve"> </v>
      </c>
      <c r="S43" s="3" t="str">
        <f t="shared" si="8"/>
        <v xml:space="preserve"> </v>
      </c>
    </row>
    <row r="44" spans="1:19" x14ac:dyDescent="0.35">
      <c r="A44" s="10"/>
      <c r="B44" s="25"/>
      <c r="C44" s="6"/>
      <c r="D44" s="29"/>
      <c r="E44" s="30"/>
      <c r="F44" s="30"/>
      <c r="G44" s="31"/>
      <c r="H44" s="32"/>
      <c r="I44" s="32"/>
      <c r="R44" s="3" t="str">
        <f t="shared" si="7"/>
        <v xml:space="preserve"> </v>
      </c>
      <c r="S44" s="3" t="str">
        <f t="shared" si="8"/>
        <v xml:space="preserve"> </v>
      </c>
    </row>
    <row r="45" spans="1:19" x14ac:dyDescent="0.35">
      <c r="A45" s="10"/>
      <c r="B45" s="25"/>
      <c r="C45" s="6"/>
      <c r="D45" s="29"/>
      <c r="E45" s="30"/>
      <c r="F45" s="30"/>
      <c r="G45" s="31"/>
      <c r="H45" s="32"/>
      <c r="I45" s="32"/>
      <c r="R45" s="3" t="str">
        <f t="shared" si="7"/>
        <v xml:space="preserve"> </v>
      </c>
      <c r="S45" s="3" t="str">
        <f t="shared" si="8"/>
        <v xml:space="preserve"> </v>
      </c>
    </row>
    <row r="46" spans="1:19" x14ac:dyDescent="0.35">
      <c r="A46" s="10"/>
      <c r="B46" s="25"/>
      <c r="C46" s="6"/>
      <c r="D46" s="29"/>
      <c r="E46" s="30"/>
      <c r="F46" s="30"/>
      <c r="G46" s="31"/>
      <c r="H46" s="32"/>
      <c r="I46" s="32"/>
      <c r="R46" s="3" t="str">
        <f t="shared" si="7"/>
        <v xml:space="preserve"> </v>
      </c>
      <c r="S46" s="3" t="str">
        <f t="shared" si="8"/>
        <v xml:space="preserve"> </v>
      </c>
    </row>
    <row r="47" spans="1:19" x14ac:dyDescent="0.35">
      <c r="A47" s="10"/>
      <c r="B47" s="25"/>
      <c r="C47" s="6"/>
      <c r="D47" s="29"/>
      <c r="E47" s="30"/>
      <c r="F47" s="30"/>
      <c r="G47" s="31"/>
      <c r="H47" s="32"/>
      <c r="I47" s="32"/>
      <c r="R47" s="3" t="str">
        <f t="shared" si="7"/>
        <v xml:space="preserve"> </v>
      </c>
      <c r="S47" s="3" t="str">
        <f t="shared" si="8"/>
        <v xml:space="preserve"> </v>
      </c>
    </row>
    <row r="48" spans="1:19" x14ac:dyDescent="0.35">
      <c r="A48" s="10"/>
      <c r="B48" s="25"/>
      <c r="C48" s="6"/>
      <c r="D48" s="29"/>
      <c r="E48" s="30"/>
      <c r="F48" s="30"/>
      <c r="G48" s="31"/>
      <c r="H48" s="32"/>
      <c r="I48" s="32"/>
      <c r="R48" s="3" t="str">
        <f t="shared" si="7"/>
        <v xml:space="preserve"> </v>
      </c>
      <c r="S48" s="3" t="str">
        <f t="shared" si="8"/>
        <v xml:space="preserve"> </v>
      </c>
    </row>
    <row r="49" spans="1:19" x14ac:dyDescent="0.35">
      <c r="A49" s="10"/>
      <c r="B49" s="25"/>
      <c r="C49" s="6"/>
      <c r="D49" s="29"/>
      <c r="E49" s="30"/>
      <c r="F49" s="30"/>
      <c r="G49" s="31"/>
      <c r="H49" s="32"/>
      <c r="I49" s="32"/>
      <c r="R49" s="3" t="str">
        <f t="shared" si="7"/>
        <v xml:space="preserve"> </v>
      </c>
      <c r="S49" s="3" t="str">
        <f t="shared" si="8"/>
        <v xml:space="preserve"> </v>
      </c>
    </row>
    <row r="50" spans="1:19" x14ac:dyDescent="0.35">
      <c r="A50" s="10"/>
      <c r="B50" s="25"/>
      <c r="C50" s="6"/>
      <c r="D50" s="29"/>
      <c r="E50" s="30"/>
      <c r="F50" s="30"/>
      <c r="G50" s="31"/>
      <c r="H50" s="32"/>
      <c r="I50" s="32"/>
      <c r="R50" s="3" t="str">
        <f t="shared" si="7"/>
        <v xml:space="preserve"> </v>
      </c>
      <c r="S50" s="3" t="str">
        <f t="shared" si="8"/>
        <v xml:space="preserve"> </v>
      </c>
    </row>
    <row r="51" spans="1:19" x14ac:dyDescent="0.35">
      <c r="A51" s="10"/>
      <c r="B51" s="25"/>
      <c r="C51" s="6"/>
      <c r="D51" s="29"/>
      <c r="E51" s="30"/>
      <c r="F51" s="30"/>
      <c r="G51" s="31"/>
      <c r="H51" s="32"/>
      <c r="I51" s="32"/>
      <c r="R51" s="3" t="str">
        <f t="shared" si="7"/>
        <v xml:space="preserve"> </v>
      </c>
      <c r="S51" s="3" t="str">
        <f t="shared" si="8"/>
        <v xml:space="preserve"> </v>
      </c>
    </row>
    <row r="52" spans="1:19" x14ac:dyDescent="0.35">
      <c r="A52" s="10"/>
      <c r="B52" s="25"/>
      <c r="C52" s="6"/>
      <c r="D52" s="29"/>
      <c r="E52" s="30"/>
      <c r="F52" s="30"/>
      <c r="G52" s="31"/>
      <c r="H52" s="32"/>
      <c r="I52" s="32"/>
      <c r="R52" s="3" t="str">
        <f t="shared" si="7"/>
        <v xml:space="preserve"> </v>
      </c>
      <c r="S52" s="3" t="str">
        <f t="shared" si="8"/>
        <v xml:space="preserve"> </v>
      </c>
    </row>
    <row r="53" spans="1:19" x14ac:dyDescent="0.35">
      <c r="A53" s="10"/>
      <c r="B53" s="25"/>
      <c r="C53" s="6"/>
      <c r="D53" s="29"/>
      <c r="E53" s="30"/>
      <c r="F53" s="30"/>
      <c r="G53" s="31"/>
      <c r="H53" s="32"/>
      <c r="I53" s="32"/>
      <c r="R53" s="3" t="str">
        <f t="shared" si="7"/>
        <v xml:space="preserve"> </v>
      </c>
      <c r="S53" s="3" t="str">
        <f t="shared" si="8"/>
        <v xml:space="preserve"> </v>
      </c>
    </row>
    <row r="54" spans="1:19" x14ac:dyDescent="0.35">
      <c r="A54" s="10"/>
      <c r="B54" s="25"/>
      <c r="C54" s="6"/>
      <c r="D54" s="29"/>
      <c r="E54" s="30"/>
      <c r="F54" s="30"/>
      <c r="G54" s="31"/>
      <c r="H54" s="32"/>
      <c r="I54" s="32"/>
      <c r="R54" s="3" t="str">
        <f t="shared" si="7"/>
        <v xml:space="preserve"> </v>
      </c>
      <c r="S54" s="3" t="str">
        <f t="shared" si="8"/>
        <v xml:space="preserve"> </v>
      </c>
    </row>
    <row r="55" spans="1:19" x14ac:dyDescent="0.35">
      <c r="A55" s="10"/>
      <c r="B55" s="25"/>
      <c r="C55" s="6"/>
      <c r="D55" s="29"/>
      <c r="E55" s="30"/>
      <c r="F55" s="30"/>
      <c r="G55" s="31"/>
      <c r="H55" s="32"/>
      <c r="I55" s="32"/>
      <c r="R55" s="3" t="str">
        <f t="shared" si="7"/>
        <v xml:space="preserve"> </v>
      </c>
      <c r="S55" s="3" t="str">
        <f t="shared" si="8"/>
        <v xml:space="preserve"> </v>
      </c>
    </row>
    <row r="56" spans="1:19" x14ac:dyDescent="0.35">
      <c r="A56" s="10"/>
      <c r="B56" s="25"/>
      <c r="C56" s="6"/>
      <c r="D56" s="29"/>
      <c r="E56" s="30"/>
      <c r="F56" s="30"/>
      <c r="G56" s="31"/>
      <c r="H56" s="32"/>
      <c r="I56" s="32"/>
      <c r="R56" s="3" t="str">
        <f t="shared" si="7"/>
        <v xml:space="preserve"> </v>
      </c>
      <c r="S56" s="3" t="str">
        <f t="shared" si="8"/>
        <v xml:space="preserve"> </v>
      </c>
    </row>
    <row r="57" spans="1:19" x14ac:dyDescent="0.35">
      <c r="A57" s="10"/>
      <c r="B57" s="25"/>
      <c r="C57" s="6"/>
      <c r="D57" s="29"/>
      <c r="E57" s="30"/>
      <c r="F57" s="30"/>
      <c r="G57" s="31"/>
      <c r="H57" s="32"/>
      <c r="I57" s="32"/>
      <c r="R57" s="3" t="str">
        <f t="shared" si="7"/>
        <v xml:space="preserve"> </v>
      </c>
      <c r="S57" s="3" t="str">
        <f t="shared" si="8"/>
        <v xml:space="preserve"> </v>
      </c>
    </row>
    <row r="58" spans="1:19" x14ac:dyDescent="0.35">
      <c r="A58" s="10"/>
      <c r="B58" s="25"/>
      <c r="C58" s="6"/>
      <c r="D58" s="29"/>
      <c r="E58" s="30"/>
      <c r="F58" s="30"/>
      <c r="G58" s="31"/>
      <c r="H58" s="32"/>
      <c r="I58" s="32"/>
      <c r="R58" s="3" t="str">
        <f t="shared" si="7"/>
        <v xml:space="preserve"> </v>
      </c>
      <c r="S58" s="3" t="str">
        <f t="shared" si="8"/>
        <v xml:space="preserve"> </v>
      </c>
    </row>
    <row r="59" spans="1:19" x14ac:dyDescent="0.35">
      <c r="A59" s="10"/>
      <c r="B59" s="25"/>
      <c r="C59" s="6"/>
      <c r="D59" s="29"/>
      <c r="E59" s="30"/>
      <c r="F59" s="30"/>
      <c r="G59" s="31"/>
      <c r="H59" s="32"/>
      <c r="I59" s="32"/>
      <c r="R59" s="3" t="str">
        <f t="shared" si="7"/>
        <v xml:space="preserve"> </v>
      </c>
      <c r="S59" s="3" t="str">
        <f t="shared" si="8"/>
        <v xml:space="preserve"> </v>
      </c>
    </row>
    <row r="60" spans="1:19" x14ac:dyDescent="0.35">
      <c r="A60" s="10"/>
      <c r="B60" s="25"/>
      <c r="C60" s="6"/>
      <c r="D60" s="29"/>
      <c r="E60" s="30"/>
      <c r="F60" s="30"/>
      <c r="G60" s="31"/>
      <c r="H60" s="32"/>
      <c r="I60" s="32"/>
      <c r="R60" s="3" t="str">
        <f t="shared" si="7"/>
        <v xml:space="preserve"> </v>
      </c>
      <c r="S60" s="3" t="str">
        <f t="shared" si="8"/>
        <v xml:space="preserve"> </v>
      </c>
    </row>
    <row r="61" spans="1:19" x14ac:dyDescent="0.35">
      <c r="A61" s="10"/>
      <c r="B61" s="25"/>
      <c r="C61" s="6"/>
      <c r="D61" s="29"/>
      <c r="E61" s="30"/>
      <c r="F61" s="30"/>
      <c r="G61" s="31"/>
      <c r="H61" s="32"/>
      <c r="I61" s="32"/>
      <c r="R61" s="3" t="str">
        <f t="shared" si="7"/>
        <v xml:space="preserve"> </v>
      </c>
      <c r="S61" s="3" t="str">
        <f t="shared" si="8"/>
        <v xml:space="preserve"> </v>
      </c>
    </row>
    <row r="62" spans="1:19" x14ac:dyDescent="0.35">
      <c r="A62" s="10"/>
      <c r="B62" s="25"/>
      <c r="C62" s="6"/>
      <c r="D62" s="29"/>
      <c r="E62" s="30"/>
      <c r="F62" s="30"/>
      <c r="G62" s="31"/>
      <c r="H62" s="32"/>
      <c r="I62" s="32"/>
      <c r="R62" s="3" t="str">
        <f t="shared" si="7"/>
        <v xml:space="preserve"> </v>
      </c>
      <c r="S62" s="3" t="str">
        <f t="shared" si="8"/>
        <v xml:space="preserve"> </v>
      </c>
    </row>
    <row r="63" spans="1:19" x14ac:dyDescent="0.35">
      <c r="A63" s="10"/>
      <c r="B63" s="25"/>
      <c r="C63" s="6"/>
      <c r="D63" s="29"/>
      <c r="E63" s="30"/>
      <c r="F63" s="30"/>
      <c r="G63" s="31"/>
      <c r="H63" s="32"/>
      <c r="I63" s="32"/>
      <c r="R63" s="3" t="str">
        <f t="shared" si="7"/>
        <v xml:space="preserve"> </v>
      </c>
      <c r="S63" s="3" t="str">
        <f t="shared" si="8"/>
        <v xml:space="preserve"> </v>
      </c>
    </row>
    <row r="64" spans="1:19" x14ac:dyDescent="0.35">
      <c r="A64" s="10"/>
      <c r="B64" s="25"/>
      <c r="C64" s="6"/>
      <c r="D64" s="29"/>
      <c r="E64" s="30"/>
      <c r="F64" s="30"/>
      <c r="G64" s="31"/>
      <c r="H64" s="32"/>
      <c r="I64" s="32"/>
      <c r="R64" s="3" t="str">
        <f t="shared" si="7"/>
        <v xml:space="preserve"> </v>
      </c>
      <c r="S64" s="3" t="str">
        <f t="shared" si="8"/>
        <v xml:space="preserve"> </v>
      </c>
    </row>
    <row r="65" spans="1:19" x14ac:dyDescent="0.35">
      <c r="A65" s="10"/>
      <c r="B65" s="25"/>
      <c r="C65" s="6"/>
      <c r="D65" s="29"/>
      <c r="E65" s="30"/>
      <c r="F65" s="30"/>
      <c r="G65" s="31"/>
      <c r="H65" s="32"/>
      <c r="I65" s="32"/>
      <c r="R65" s="3" t="str">
        <f t="shared" si="7"/>
        <v xml:space="preserve"> </v>
      </c>
      <c r="S65" s="3" t="str">
        <f t="shared" si="8"/>
        <v xml:space="preserve"> </v>
      </c>
    </row>
    <row r="66" spans="1:19" x14ac:dyDescent="0.35">
      <c r="A66" s="10"/>
      <c r="B66" s="25"/>
      <c r="C66" s="6"/>
      <c r="D66" s="29"/>
      <c r="E66" s="30"/>
      <c r="F66" s="30"/>
      <c r="G66" s="31"/>
      <c r="H66" s="32"/>
      <c r="I66" s="32"/>
      <c r="R66" s="3" t="str">
        <f t="shared" si="7"/>
        <v xml:space="preserve"> </v>
      </c>
      <c r="S66" s="3" t="str">
        <f t="shared" si="8"/>
        <v xml:space="preserve"> </v>
      </c>
    </row>
    <row r="67" spans="1:19" x14ac:dyDescent="0.35">
      <c r="A67" s="10"/>
      <c r="B67" s="25"/>
      <c r="C67" s="6"/>
      <c r="D67" s="29"/>
      <c r="E67" s="30"/>
      <c r="F67" s="30"/>
      <c r="G67" s="31"/>
      <c r="H67" s="32"/>
      <c r="I67" s="32"/>
      <c r="R67" s="3" t="str">
        <f t="shared" si="7"/>
        <v xml:space="preserve"> </v>
      </c>
      <c r="S67" s="3" t="str">
        <f t="shared" si="8"/>
        <v xml:space="preserve"> </v>
      </c>
    </row>
    <row r="68" spans="1:19" x14ac:dyDescent="0.35">
      <c r="A68" s="10"/>
      <c r="B68" s="25"/>
      <c r="C68" s="6"/>
      <c r="D68" s="29"/>
      <c r="E68" s="30"/>
      <c r="F68" s="30"/>
      <c r="G68" s="31"/>
      <c r="H68" s="32"/>
      <c r="I68" s="32"/>
      <c r="R68" s="3" t="str">
        <f t="shared" si="7"/>
        <v xml:space="preserve"> </v>
      </c>
      <c r="S68" s="3" t="str">
        <f t="shared" si="8"/>
        <v xml:space="preserve"> </v>
      </c>
    </row>
    <row r="69" spans="1:19" x14ac:dyDescent="0.35">
      <c r="R69" s="3" t="str">
        <f t="shared" si="7"/>
        <v xml:space="preserve"> </v>
      </c>
      <c r="S69" s="3" t="str">
        <f t="shared" si="8"/>
        <v xml:space="preserve"> </v>
      </c>
    </row>
    <row r="70" spans="1:19" x14ac:dyDescent="0.35">
      <c r="R70" s="3"/>
      <c r="S70" s="3"/>
    </row>
    <row r="71" spans="1:19" x14ac:dyDescent="0.35">
      <c r="R71" s="3"/>
      <c r="S71" s="3"/>
    </row>
    <row r="72" spans="1:19" x14ac:dyDescent="0.35">
      <c r="R72" s="3"/>
      <c r="S72" s="3"/>
    </row>
  </sheetData>
  <mergeCells count="2">
    <mergeCell ref="K29:N29"/>
    <mergeCell ref="K30:N30"/>
  </mergeCells>
  <phoneticPr fontId="10" type="noConversion"/>
  <pageMargins left="0.75" right="0.75" top="1" bottom="1" header="0.5" footer="0.5"/>
  <pageSetup orientation="portrait" verticalDpi="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Least Squares Linear Regression</vt:lpstr>
    </vt:vector>
  </TitlesOfParts>
  <Company>Occidental College ITS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knoerr</dc:creator>
  <cp:lastModifiedBy>Vanessa Nguyen</cp:lastModifiedBy>
  <cp:lastPrinted>2006-02-06T22:57:09Z</cp:lastPrinted>
  <dcterms:created xsi:type="dcterms:W3CDTF">2004-09-08T17:33:45Z</dcterms:created>
  <dcterms:modified xsi:type="dcterms:W3CDTF">2018-10-16T22:14:43Z</dcterms:modified>
</cp:coreProperties>
</file>