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nking\Grand plan\E (Term structure)\"/>
    </mc:Choice>
  </mc:AlternateContent>
  <xr:revisionPtr revIDLastSave="0" documentId="13_ncr:1_{B9CAD3BE-4D35-48B5-B9E7-E7248DB38C41}" xr6:coauthVersionLast="47" xr6:coauthVersionMax="47" xr10:uidLastSave="{00000000-0000-0000-0000-000000000000}"/>
  <bookViews>
    <workbookView xWindow="-98" yWindow="-98" windowWidth="21795" windowHeight="13695" activeTab="4" xr2:uid="{D5540286-3673-4781-A3BD-ABC43DD9EB76}"/>
  </bookViews>
  <sheets>
    <sheet name="Information" sheetId="1" r:id="rId1"/>
    <sheet name="Short rate lattice" sheetId="2" r:id="rId2"/>
    <sheet name="Sheet1" sheetId="6" r:id="rId3"/>
    <sheet name="Elementary security" sheetId="3" r:id="rId4"/>
    <sheet name="Swap" sheetId="4" r:id="rId5"/>
    <sheet name="Swaption" sheetId="5" r:id="rId6"/>
  </sheets>
  <definedNames>
    <definedName name="solver_adj" localSheetId="3" hidden="1">'Elementary security'!$B$4:$V$4</definedName>
    <definedName name="solver_cvg" localSheetId="3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3" hidden="1">1</definedName>
    <definedName name="solver_eng" localSheetId="3" hidden="1">1</definedName>
    <definedName name="solver_eng" localSheetId="1" hidden="1">1</definedName>
    <definedName name="solver_est" localSheetId="3" hidden="1">1</definedName>
    <definedName name="solver_itr" localSheetId="3" hidden="1">2147483647</definedName>
    <definedName name="solver_mip" localSheetId="3" hidden="1">2147483647</definedName>
    <definedName name="solver_mni" localSheetId="3" hidden="1">30</definedName>
    <definedName name="solver_mrt" localSheetId="3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3" hidden="1">2</definedName>
    <definedName name="solver_neg" localSheetId="3" hidden="1">1</definedName>
    <definedName name="solver_neg" localSheetId="1" hidden="1">1</definedName>
    <definedName name="solver_nod" localSheetId="3" hidden="1">2147483647</definedName>
    <definedName name="solver_num" localSheetId="3" hidden="1">0</definedName>
    <definedName name="solver_num" localSheetId="1" hidden="1">0</definedName>
    <definedName name="solver_nwt" localSheetId="3" hidden="1">1</definedName>
    <definedName name="solver_opt" localSheetId="3" hidden="1">'Elementary security'!$B$42</definedName>
    <definedName name="solver_opt" localSheetId="1" hidden="1">'Short rate lattice'!$R$19</definedName>
    <definedName name="solver_pre" localSheetId="3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3" hidden="1">1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1</definedName>
    <definedName name="solver_typ" localSheetId="3" hidden="1">2</definedName>
    <definedName name="solver_typ" localSheetId="1" hidden="1">1</definedName>
    <definedName name="solver_val" localSheetId="3" hidden="1">1</definedName>
    <definedName name="solver_val" localSheetId="1" hidden="1">0</definedName>
    <definedName name="solver_ver" localSheetId="3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" i="2" l="1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C11" i="6" l="1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B11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B4" i="6"/>
  <c r="B6" i="2"/>
  <c r="C2" i="4"/>
  <c r="B5" i="5"/>
  <c r="C5" i="5"/>
  <c r="D5" i="5"/>
  <c r="E5" i="5"/>
  <c r="F5" i="5"/>
  <c r="G5" i="5"/>
  <c r="H5" i="5"/>
  <c r="I5" i="5"/>
  <c r="J5" i="5"/>
  <c r="B6" i="5"/>
  <c r="C6" i="5"/>
  <c r="D6" i="5"/>
  <c r="E6" i="5"/>
  <c r="F6" i="5"/>
  <c r="G6" i="5"/>
  <c r="H6" i="5"/>
  <c r="I6" i="5"/>
  <c r="J6" i="5"/>
  <c r="B7" i="5"/>
  <c r="C7" i="5"/>
  <c r="D7" i="5"/>
  <c r="E7" i="5"/>
  <c r="F7" i="5"/>
  <c r="G7" i="5"/>
  <c r="H7" i="5"/>
  <c r="I7" i="5"/>
  <c r="B8" i="5"/>
  <c r="C8" i="5"/>
  <c r="D8" i="5"/>
  <c r="E8" i="5"/>
  <c r="F8" i="5"/>
  <c r="G8" i="5"/>
  <c r="H8" i="5"/>
  <c r="B9" i="5"/>
  <c r="C9" i="5"/>
  <c r="D9" i="5"/>
  <c r="E9" i="5"/>
  <c r="F9" i="5"/>
  <c r="G9" i="5"/>
  <c r="B10" i="5"/>
  <c r="C10" i="5"/>
  <c r="D10" i="5"/>
  <c r="E10" i="5"/>
  <c r="F10" i="5"/>
  <c r="B11" i="5"/>
  <c r="C11" i="5"/>
  <c r="D11" i="5"/>
  <c r="E11" i="5"/>
  <c r="B12" i="5"/>
  <c r="C12" i="5"/>
  <c r="D12" i="5"/>
  <c r="B13" i="5"/>
  <c r="C13" i="5"/>
  <c r="B14" i="5"/>
  <c r="K5" i="5"/>
  <c r="B2" i="5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C15" i="4"/>
  <c r="D15" i="4"/>
  <c r="E15" i="4"/>
  <c r="F15" i="4"/>
  <c r="G15" i="4"/>
  <c r="H15" i="4"/>
  <c r="I15" i="4"/>
  <c r="J15" i="4"/>
  <c r="K15" i="4"/>
  <c r="L15" i="4"/>
  <c r="M15" i="4"/>
  <c r="N15" i="4"/>
  <c r="C16" i="4"/>
  <c r="D16" i="4"/>
  <c r="E16" i="4"/>
  <c r="F16" i="4"/>
  <c r="G16" i="4"/>
  <c r="H16" i="4"/>
  <c r="I16" i="4"/>
  <c r="J16" i="4"/>
  <c r="K16" i="4"/>
  <c r="L16" i="4"/>
  <c r="M16" i="4"/>
  <c r="C17" i="4"/>
  <c r="D17" i="4"/>
  <c r="E17" i="4"/>
  <c r="F17" i="4"/>
  <c r="G17" i="4"/>
  <c r="H17" i="4"/>
  <c r="I17" i="4"/>
  <c r="J17" i="4"/>
  <c r="K17" i="4"/>
  <c r="L17" i="4"/>
  <c r="C18" i="4"/>
  <c r="D18" i="4"/>
  <c r="E18" i="4"/>
  <c r="F18" i="4"/>
  <c r="G18" i="4"/>
  <c r="H18" i="4"/>
  <c r="I18" i="4"/>
  <c r="J18" i="4"/>
  <c r="K18" i="4"/>
  <c r="C19" i="4"/>
  <c r="D19" i="4"/>
  <c r="E19" i="4"/>
  <c r="F19" i="4"/>
  <c r="G19" i="4"/>
  <c r="H19" i="4"/>
  <c r="I19" i="4"/>
  <c r="J19" i="4"/>
  <c r="C20" i="4"/>
  <c r="D20" i="4"/>
  <c r="E20" i="4"/>
  <c r="F20" i="4"/>
  <c r="G20" i="4"/>
  <c r="H20" i="4"/>
  <c r="I20" i="4"/>
  <c r="C21" i="4"/>
  <c r="D21" i="4"/>
  <c r="E21" i="4"/>
  <c r="F21" i="4"/>
  <c r="G21" i="4"/>
  <c r="H21" i="4"/>
  <c r="C22" i="4"/>
  <c r="D22" i="4"/>
  <c r="E22" i="4"/>
  <c r="F22" i="4"/>
  <c r="G22" i="4"/>
  <c r="C23" i="4"/>
  <c r="D23" i="4"/>
  <c r="E23" i="4"/>
  <c r="F23" i="4"/>
  <c r="C24" i="4"/>
  <c r="D24" i="4"/>
  <c r="E24" i="4"/>
  <c r="C25" i="4"/>
  <c r="D25" i="4"/>
  <c r="C2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C3" i="4"/>
  <c r="D14" i="3" l="1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D20" i="3"/>
  <c r="E20" i="3"/>
  <c r="F20" i="3"/>
  <c r="G20" i="3"/>
  <c r="H20" i="3"/>
  <c r="I20" i="3"/>
  <c r="J20" i="3"/>
  <c r="K20" i="3"/>
  <c r="L20" i="3"/>
  <c r="M20" i="3"/>
  <c r="N20" i="3"/>
  <c r="O20" i="3"/>
  <c r="D21" i="3"/>
  <c r="E21" i="3"/>
  <c r="F21" i="3"/>
  <c r="G21" i="3"/>
  <c r="H21" i="3"/>
  <c r="I21" i="3"/>
  <c r="J21" i="3"/>
  <c r="K21" i="3"/>
  <c r="L21" i="3"/>
  <c r="M21" i="3"/>
  <c r="N21" i="3"/>
  <c r="D22" i="3"/>
  <c r="E22" i="3"/>
  <c r="F22" i="3"/>
  <c r="G22" i="3"/>
  <c r="H22" i="3"/>
  <c r="I22" i="3"/>
  <c r="J22" i="3"/>
  <c r="K22" i="3"/>
  <c r="L22" i="3"/>
  <c r="M22" i="3"/>
  <c r="D23" i="3"/>
  <c r="E23" i="3"/>
  <c r="F23" i="3"/>
  <c r="G23" i="3"/>
  <c r="H23" i="3"/>
  <c r="I23" i="3"/>
  <c r="J23" i="3"/>
  <c r="K23" i="3"/>
  <c r="L23" i="3"/>
  <c r="D24" i="3"/>
  <c r="E24" i="3"/>
  <c r="F24" i="3"/>
  <c r="G24" i="3"/>
  <c r="H24" i="3"/>
  <c r="I24" i="3"/>
  <c r="J24" i="3"/>
  <c r="K24" i="3"/>
  <c r="D25" i="3"/>
  <c r="E25" i="3"/>
  <c r="F25" i="3"/>
  <c r="G25" i="3"/>
  <c r="H25" i="3"/>
  <c r="I25" i="3"/>
  <c r="J25" i="3"/>
  <c r="D26" i="3"/>
  <c r="E26" i="3"/>
  <c r="F26" i="3"/>
  <c r="G26" i="3"/>
  <c r="H26" i="3"/>
  <c r="I26" i="3"/>
  <c r="D27" i="3"/>
  <c r="E27" i="3"/>
  <c r="F27" i="3"/>
  <c r="G27" i="3"/>
  <c r="H27" i="3"/>
  <c r="D28" i="3"/>
  <c r="E28" i="3"/>
  <c r="F28" i="3"/>
  <c r="G28" i="3"/>
  <c r="D29" i="3"/>
  <c r="E29" i="3"/>
  <c r="F29" i="3"/>
  <c r="D30" i="3"/>
  <c r="E30" i="3"/>
  <c r="D31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4" i="3"/>
  <c r="C33" i="3"/>
  <c r="B31" i="2"/>
  <c r="B38" i="3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C18" i="2"/>
  <c r="D18" i="2"/>
  <c r="E18" i="2"/>
  <c r="F18" i="2"/>
  <c r="G18" i="2"/>
  <c r="H18" i="2"/>
  <c r="I18" i="2"/>
  <c r="J18" i="2"/>
  <c r="K18" i="2"/>
  <c r="L18" i="2"/>
  <c r="M18" i="2"/>
  <c r="N18" i="2"/>
  <c r="C19" i="2"/>
  <c r="D19" i="2"/>
  <c r="E19" i="2"/>
  <c r="F19" i="2"/>
  <c r="G19" i="2"/>
  <c r="H19" i="2"/>
  <c r="I19" i="2"/>
  <c r="J19" i="2"/>
  <c r="K19" i="2"/>
  <c r="L19" i="2"/>
  <c r="M19" i="2"/>
  <c r="C20" i="2"/>
  <c r="D20" i="2"/>
  <c r="E20" i="2"/>
  <c r="F20" i="2"/>
  <c r="G20" i="2"/>
  <c r="H20" i="2"/>
  <c r="I20" i="2"/>
  <c r="J20" i="2"/>
  <c r="K20" i="2"/>
  <c r="L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C23" i="2"/>
  <c r="D23" i="2"/>
  <c r="E23" i="2"/>
  <c r="F23" i="2"/>
  <c r="G23" i="2"/>
  <c r="H23" i="2"/>
  <c r="I23" i="2"/>
  <c r="C24" i="2"/>
  <c r="D24" i="2"/>
  <c r="E24" i="2"/>
  <c r="F24" i="2"/>
  <c r="G24" i="2"/>
  <c r="H24" i="2"/>
  <c r="C25" i="2"/>
  <c r="D25" i="2"/>
  <c r="E25" i="2"/>
  <c r="F25" i="2"/>
  <c r="G25" i="2"/>
  <c r="C26" i="2"/>
  <c r="D26" i="2"/>
  <c r="E26" i="2"/>
  <c r="F26" i="2"/>
  <c r="C27" i="2"/>
  <c r="D27" i="2"/>
  <c r="E27" i="2"/>
  <c r="C28" i="2"/>
  <c r="D28" i="2"/>
  <c r="C29" i="2"/>
  <c r="D31" i="2"/>
  <c r="E31" i="2"/>
  <c r="F31" i="2"/>
  <c r="G26" i="2"/>
  <c r="H25" i="2"/>
  <c r="I26" i="2"/>
  <c r="J26" i="2"/>
  <c r="K25" i="2"/>
  <c r="L21" i="2"/>
  <c r="M26" i="2"/>
  <c r="N30" i="2"/>
  <c r="O20" i="2"/>
  <c r="P20" i="2"/>
  <c r="Q16" i="2"/>
  <c r="R16" i="2"/>
  <c r="S15" i="2"/>
  <c r="T31" i="2"/>
  <c r="U31" i="2"/>
  <c r="V31" i="2"/>
  <c r="W27" i="4" s="1"/>
  <c r="C31" i="2"/>
  <c r="D34" i="3" s="1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B40" i="3"/>
  <c r="B41" i="3" s="1"/>
  <c r="E34" i="3" l="1"/>
  <c r="F34" i="3" s="1"/>
  <c r="G34" i="3" s="1"/>
  <c r="T14" i="2"/>
  <c r="Q18" i="2"/>
  <c r="F30" i="2"/>
  <c r="T29" i="2"/>
  <c r="Q21" i="2"/>
  <c r="Q23" i="2"/>
  <c r="R25" i="2"/>
  <c r="T30" i="2"/>
  <c r="Q25" i="2"/>
  <c r="T16" i="2"/>
  <c r="Q27" i="2"/>
  <c r="Q17" i="2"/>
  <c r="Q29" i="2"/>
  <c r="V16" i="2"/>
  <c r="W12" i="4" s="1"/>
  <c r="V14" i="2"/>
  <c r="W10" i="4" s="1"/>
  <c r="U16" i="2"/>
  <c r="U14" i="2"/>
  <c r="V13" i="2"/>
  <c r="W9" i="4" s="1"/>
  <c r="V25" i="2"/>
  <c r="W21" i="4" s="1"/>
  <c r="U25" i="2"/>
  <c r="V18" i="2"/>
  <c r="W14" i="4" s="1"/>
  <c r="T23" i="2"/>
  <c r="S30" i="2"/>
  <c r="S29" i="2"/>
  <c r="R17" i="2"/>
  <c r="R29" i="2"/>
  <c r="S25" i="2"/>
  <c r="R23" i="2"/>
  <c r="R15" i="2"/>
  <c r="S16" i="2"/>
  <c r="S24" i="2"/>
  <c r="R26" i="2"/>
  <c r="S22" i="2"/>
  <c r="S14" i="2"/>
  <c r="Q19" i="2"/>
  <c r="Q26" i="2"/>
  <c r="R30" i="2"/>
  <c r="R22" i="2"/>
  <c r="Q30" i="2"/>
  <c r="Q22" i="2"/>
  <c r="P30" i="2"/>
  <c r="P21" i="2"/>
  <c r="P24" i="2"/>
  <c r="P17" i="2"/>
  <c r="P18" i="2"/>
  <c r="P29" i="2"/>
  <c r="P22" i="2"/>
  <c r="P28" i="2"/>
  <c r="P25" i="2"/>
  <c r="P23" i="2"/>
  <c r="J27" i="2"/>
  <c r="I27" i="2"/>
  <c r="H27" i="2"/>
  <c r="F28" i="2"/>
  <c r="E29" i="2"/>
  <c r="N24" i="2"/>
  <c r="V26" i="2"/>
  <c r="W22" i="4" s="1"/>
  <c r="U12" i="2"/>
  <c r="G29" i="2"/>
  <c r="T26" i="2"/>
  <c r="V20" i="2"/>
  <c r="W16" i="4" s="1"/>
  <c r="I31" i="2"/>
  <c r="N20" i="2"/>
  <c r="H31" i="2"/>
  <c r="V24" i="2"/>
  <c r="W20" i="4" s="1"/>
  <c r="V30" i="2"/>
  <c r="W26" i="4" s="1"/>
  <c r="V27" i="4" s="1"/>
  <c r="U24" i="2"/>
  <c r="U30" i="2"/>
  <c r="N28" i="2"/>
  <c r="T24" i="2"/>
  <c r="L28" i="2"/>
  <c r="K28" i="2"/>
  <c r="J29" i="2"/>
  <c r="J23" i="2"/>
  <c r="I29" i="2"/>
  <c r="I28" i="2"/>
  <c r="M24" i="2"/>
  <c r="H29" i="2"/>
  <c r="H28" i="2"/>
  <c r="U26" i="2"/>
  <c r="L24" i="2"/>
  <c r="U13" i="2"/>
  <c r="J25" i="2"/>
  <c r="K24" i="2"/>
  <c r="H30" i="2"/>
  <c r="F29" i="2"/>
  <c r="E28" i="2"/>
  <c r="S26" i="2"/>
  <c r="I25" i="2"/>
  <c r="J24" i="2"/>
  <c r="V12" i="2"/>
  <c r="W8" i="4" s="1"/>
  <c r="M20" i="2"/>
  <c r="J28" i="2"/>
  <c r="R31" i="2"/>
  <c r="Q31" i="2"/>
  <c r="D30" i="2"/>
  <c r="V28" i="2"/>
  <c r="W24" i="4" s="1"/>
  <c r="T27" i="2"/>
  <c r="P26" i="2"/>
  <c r="V21" i="2"/>
  <c r="W17" i="4" s="1"/>
  <c r="U20" i="2"/>
  <c r="R19" i="2"/>
  <c r="T18" i="2"/>
  <c r="U18" i="2"/>
  <c r="P31" i="2"/>
  <c r="C30" i="2"/>
  <c r="U28" i="2"/>
  <c r="R27" i="2"/>
  <c r="H26" i="2"/>
  <c r="V22" i="2"/>
  <c r="W18" i="4" s="1"/>
  <c r="U21" i="2"/>
  <c r="T20" i="2"/>
  <c r="S18" i="2"/>
  <c r="V17" i="2"/>
  <c r="W13" i="4" s="1"/>
  <c r="E30" i="2"/>
  <c r="K31" i="2"/>
  <c r="V29" i="2"/>
  <c r="W25" i="4" s="1"/>
  <c r="T28" i="2"/>
  <c r="U22" i="2"/>
  <c r="S21" i="2"/>
  <c r="S20" i="2"/>
  <c r="P19" i="2"/>
  <c r="R18" i="2"/>
  <c r="U17" i="2"/>
  <c r="M28" i="2"/>
  <c r="S31" i="2"/>
  <c r="I24" i="2"/>
  <c r="J31" i="2"/>
  <c r="U29" i="2"/>
  <c r="S28" i="2"/>
  <c r="P27" i="2"/>
  <c r="T22" i="2"/>
  <c r="R21" i="2"/>
  <c r="S17" i="2"/>
  <c r="O23" i="2"/>
  <c r="O31" i="2"/>
  <c r="N27" i="2"/>
  <c r="N23" i="2"/>
  <c r="N19" i="2"/>
  <c r="N31" i="2"/>
  <c r="M27" i="2"/>
  <c r="M23" i="2"/>
  <c r="M31" i="2"/>
  <c r="D29" i="2"/>
  <c r="L27" i="2"/>
  <c r="T25" i="2"/>
  <c r="L23" i="2"/>
  <c r="T21" i="2"/>
  <c r="T17" i="2"/>
  <c r="T13" i="2"/>
  <c r="L31" i="2"/>
  <c r="O30" i="2"/>
  <c r="G28" i="2"/>
  <c r="K27" i="2"/>
  <c r="O26" i="2"/>
  <c r="K23" i="2"/>
  <c r="O22" i="2"/>
  <c r="O18" i="2"/>
  <c r="O27" i="2"/>
  <c r="O19" i="2"/>
  <c r="N26" i="2"/>
  <c r="N22" i="2"/>
  <c r="M22" i="2"/>
  <c r="O29" i="2"/>
  <c r="G27" i="2"/>
  <c r="K26" i="2"/>
  <c r="O25" i="2"/>
  <c r="K22" i="2"/>
  <c r="G31" i="2"/>
  <c r="J30" i="2"/>
  <c r="N29" i="2"/>
  <c r="R28" i="2"/>
  <c r="V27" i="2"/>
  <c r="W23" i="4" s="1"/>
  <c r="F27" i="2"/>
  <c r="N25" i="2"/>
  <c r="R24" i="2"/>
  <c r="V23" i="2"/>
  <c r="W19" i="4" s="1"/>
  <c r="N21" i="2"/>
  <c r="R20" i="2"/>
  <c r="V19" i="2"/>
  <c r="W15" i="4" s="1"/>
  <c r="V15" i="2"/>
  <c r="W11" i="4" s="1"/>
  <c r="V11" i="2"/>
  <c r="W7" i="4" s="1"/>
  <c r="M30" i="2"/>
  <c r="L30" i="2"/>
  <c r="L26" i="2"/>
  <c r="L22" i="2"/>
  <c r="K30" i="2"/>
  <c r="O21" i="2"/>
  <c r="I30" i="2"/>
  <c r="M29" i="2"/>
  <c r="Q28" i="2"/>
  <c r="U27" i="2"/>
  <c r="M25" i="2"/>
  <c r="Q24" i="2"/>
  <c r="U23" i="2"/>
  <c r="M21" i="2"/>
  <c r="Q20" i="2"/>
  <c r="U19" i="2"/>
  <c r="U15" i="2"/>
  <c r="L29" i="2"/>
  <c r="L25" i="2"/>
  <c r="T19" i="2"/>
  <c r="T15" i="2"/>
  <c r="G30" i="2"/>
  <c r="K29" i="2"/>
  <c r="O28" i="2"/>
  <c r="S27" i="2"/>
  <c r="O24" i="2"/>
  <c r="S23" i="2"/>
  <c r="S19" i="2"/>
  <c r="C38" i="3"/>
  <c r="C39" i="3" s="1"/>
  <c r="C41" i="3" s="1"/>
  <c r="V15" i="4" l="1"/>
  <c r="V11" i="4"/>
  <c r="V19" i="4"/>
  <c r="V25" i="4"/>
  <c r="V23" i="4"/>
  <c r="V22" i="4"/>
  <c r="U23" i="4" s="1"/>
  <c r="V10" i="4"/>
  <c r="U11" i="4" s="1"/>
  <c r="V12" i="4"/>
  <c r="U21" i="4"/>
  <c r="V13" i="4"/>
  <c r="U22" i="4"/>
  <c r="V24" i="4"/>
  <c r="U24" i="4" s="1"/>
  <c r="V9" i="4"/>
  <c r="U9" i="4" s="1"/>
  <c r="T21" i="4"/>
  <c r="V8" i="4"/>
  <c r="V14" i="4"/>
  <c r="U15" i="4" s="1"/>
  <c r="T16" i="4" s="1"/>
  <c r="V18" i="4"/>
  <c r="V16" i="4"/>
  <c r="U16" i="4" s="1"/>
  <c r="V17" i="4"/>
  <c r="U18" i="4" s="1"/>
  <c r="V26" i="4"/>
  <c r="U27" i="4" s="1"/>
  <c r="V21" i="4"/>
  <c r="V20" i="4"/>
  <c r="U20" i="4" s="1"/>
  <c r="H34" i="3"/>
  <c r="I34" i="3" s="1"/>
  <c r="J34" i="3" s="1"/>
  <c r="K34" i="3" s="1"/>
  <c r="L34" i="3" s="1"/>
  <c r="M34" i="3" s="1"/>
  <c r="N34" i="3" s="1"/>
  <c r="O34" i="3" s="1"/>
  <c r="P34" i="3" s="1"/>
  <c r="Q34" i="3" s="1"/>
  <c r="R34" i="3" s="1"/>
  <c r="S34" i="3" s="1"/>
  <c r="T34" i="3" s="1"/>
  <c r="U34" i="3" s="1"/>
  <c r="V34" i="3" s="1"/>
  <c r="D33" i="3"/>
  <c r="E33" i="3" s="1"/>
  <c r="F33" i="3" s="1"/>
  <c r="G33" i="3" s="1"/>
  <c r="H33" i="3" s="1"/>
  <c r="D32" i="3"/>
  <c r="U14" i="4" l="1"/>
  <c r="U13" i="4"/>
  <c r="T14" i="4" s="1"/>
  <c r="T23" i="4"/>
  <c r="U19" i="4"/>
  <c r="T20" i="4" s="1"/>
  <c r="S21" i="4" s="1"/>
  <c r="T24" i="4"/>
  <c r="U10" i="4"/>
  <c r="T11" i="4" s="1"/>
  <c r="U17" i="4"/>
  <c r="T22" i="4"/>
  <c r="S23" i="4" s="1"/>
  <c r="R24" i="4" s="1"/>
  <c r="U26" i="4"/>
  <c r="T27" i="4" s="1"/>
  <c r="S24" i="4"/>
  <c r="U12" i="4"/>
  <c r="T13" i="4" s="1"/>
  <c r="S14" i="4" s="1"/>
  <c r="T15" i="4"/>
  <c r="S16" i="4" s="1"/>
  <c r="U25" i="4"/>
  <c r="I33" i="3"/>
  <c r="J33" i="3" s="1"/>
  <c r="K33" i="3" s="1"/>
  <c r="L33" i="3" s="1"/>
  <c r="M33" i="3" s="1"/>
  <c r="N33" i="3" s="1"/>
  <c r="O33" i="3" s="1"/>
  <c r="P33" i="3" s="1"/>
  <c r="Q33" i="3" s="1"/>
  <c r="R33" i="3" s="1"/>
  <c r="S33" i="3" s="1"/>
  <c r="T33" i="3" s="1"/>
  <c r="U33" i="3" s="1"/>
  <c r="V33" i="3" s="1"/>
  <c r="E31" i="3"/>
  <c r="E32" i="3"/>
  <c r="F32" i="3" s="1"/>
  <c r="G32" i="3" s="1"/>
  <c r="H32" i="3" s="1"/>
  <c r="I32" i="3" s="1"/>
  <c r="D38" i="3"/>
  <c r="D39" i="3" s="1"/>
  <c r="D41" i="3" s="1"/>
  <c r="T19" i="4" l="1"/>
  <c r="S20" i="4" s="1"/>
  <c r="R21" i="4" s="1"/>
  <c r="T25" i="4"/>
  <c r="T26" i="4"/>
  <c r="S27" i="4" s="1"/>
  <c r="T17" i="4"/>
  <c r="T18" i="4"/>
  <c r="S19" i="4" s="1"/>
  <c r="R20" i="4" s="1"/>
  <c r="Q21" i="4" s="1"/>
  <c r="T12" i="4"/>
  <c r="S13" i="4" s="1"/>
  <c r="R14" i="4" s="1"/>
  <c r="S22" i="4"/>
  <c r="S12" i="4"/>
  <c r="R13" i="4" s="1"/>
  <c r="Q14" i="4" s="1"/>
  <c r="S15" i="4"/>
  <c r="R16" i="4" s="1"/>
  <c r="T10" i="4"/>
  <c r="S11" i="4" s="1"/>
  <c r="R12" i="4" s="1"/>
  <c r="Q13" i="4" s="1"/>
  <c r="P14" i="4" s="1"/>
  <c r="J32" i="3"/>
  <c r="K32" i="3" s="1"/>
  <c r="L32" i="3" s="1"/>
  <c r="M32" i="3" s="1"/>
  <c r="N32" i="3" s="1"/>
  <c r="O32" i="3" s="1"/>
  <c r="P32" i="3" s="1"/>
  <c r="Q32" i="3" s="1"/>
  <c r="R32" i="3" s="1"/>
  <c r="S32" i="3" s="1"/>
  <c r="T32" i="3" s="1"/>
  <c r="U32" i="3" s="1"/>
  <c r="V32" i="3" s="1"/>
  <c r="F30" i="3"/>
  <c r="F31" i="3"/>
  <c r="G31" i="3" s="1"/>
  <c r="H31" i="3" s="1"/>
  <c r="I31" i="3" s="1"/>
  <c r="J31" i="3" s="1"/>
  <c r="K31" i="3" s="1"/>
  <c r="E38" i="3"/>
  <c r="R23" i="4" l="1"/>
  <c r="Q24" i="4" s="1"/>
  <c r="R22" i="4"/>
  <c r="S17" i="4"/>
  <c r="S18" i="4"/>
  <c r="R19" i="4" s="1"/>
  <c r="Q20" i="4" s="1"/>
  <c r="P21" i="4" s="1"/>
  <c r="S26" i="4"/>
  <c r="R27" i="4" s="1"/>
  <c r="S25" i="4"/>
  <c r="R15" i="4"/>
  <c r="Q16" i="4" s="1"/>
  <c r="L31" i="3"/>
  <c r="M31" i="3" s="1"/>
  <c r="N31" i="3" s="1"/>
  <c r="O31" i="3" s="1"/>
  <c r="P31" i="3" s="1"/>
  <c r="Q31" i="3" s="1"/>
  <c r="R31" i="3" s="1"/>
  <c r="S31" i="3" s="1"/>
  <c r="T31" i="3" s="1"/>
  <c r="U31" i="3" s="1"/>
  <c r="V31" i="3" s="1"/>
  <c r="G29" i="3"/>
  <c r="G30" i="3"/>
  <c r="H30" i="3" s="1"/>
  <c r="I30" i="3" s="1"/>
  <c r="J30" i="3" s="1"/>
  <c r="K30" i="3" s="1"/>
  <c r="L30" i="3" s="1"/>
  <c r="M30" i="3" s="1"/>
  <c r="E39" i="3"/>
  <c r="E41" i="3" s="1"/>
  <c r="F38" i="3"/>
  <c r="F39" i="3" s="1"/>
  <c r="F41" i="3" s="1"/>
  <c r="R26" i="4" l="1"/>
  <c r="Q27" i="4" s="1"/>
  <c r="R25" i="4"/>
  <c r="R18" i="4"/>
  <c r="Q19" i="4" s="1"/>
  <c r="P20" i="4" s="1"/>
  <c r="O21" i="4" s="1"/>
  <c r="R17" i="4"/>
  <c r="Q23" i="4"/>
  <c r="P24" i="4" s="1"/>
  <c r="Q22" i="4"/>
  <c r="Q15" i="4"/>
  <c r="N30" i="3"/>
  <c r="O30" i="3" s="1"/>
  <c r="P30" i="3" s="1"/>
  <c r="Q30" i="3" s="1"/>
  <c r="R30" i="3" s="1"/>
  <c r="S30" i="3" s="1"/>
  <c r="T30" i="3" s="1"/>
  <c r="U30" i="3" s="1"/>
  <c r="V30" i="3" s="1"/>
  <c r="H29" i="3"/>
  <c r="I29" i="3" s="1"/>
  <c r="J29" i="3" s="1"/>
  <c r="K29" i="3" s="1"/>
  <c r="L29" i="3" s="1"/>
  <c r="M29" i="3" s="1"/>
  <c r="N29" i="3" s="1"/>
  <c r="O29" i="3" s="1"/>
  <c r="H28" i="3"/>
  <c r="G38" i="3"/>
  <c r="G39" i="3" s="1"/>
  <c r="G41" i="3" s="1"/>
  <c r="P16" i="4" l="1"/>
  <c r="P15" i="4"/>
  <c r="P23" i="4"/>
  <c r="O24" i="4" s="1"/>
  <c r="P22" i="4"/>
  <c r="Q18" i="4"/>
  <c r="P19" i="4" s="1"/>
  <c r="O20" i="4" s="1"/>
  <c r="N21" i="4" s="1"/>
  <c r="Q17" i="4"/>
  <c r="Q26" i="4"/>
  <c r="P27" i="4" s="1"/>
  <c r="Q25" i="4"/>
  <c r="P29" i="3"/>
  <c r="Q29" i="3" s="1"/>
  <c r="R29" i="3" s="1"/>
  <c r="S29" i="3" s="1"/>
  <c r="T29" i="3" s="1"/>
  <c r="U29" i="3" s="1"/>
  <c r="V29" i="3" s="1"/>
  <c r="I27" i="3"/>
  <c r="I28" i="3"/>
  <c r="J28" i="3" s="1"/>
  <c r="K28" i="3" s="1"/>
  <c r="L28" i="3" s="1"/>
  <c r="M28" i="3" s="1"/>
  <c r="N28" i="3" s="1"/>
  <c r="O28" i="3" s="1"/>
  <c r="P28" i="3" s="1"/>
  <c r="H38" i="3"/>
  <c r="H39" i="3" s="1"/>
  <c r="H41" i="3" s="1"/>
  <c r="P18" i="4" l="1"/>
  <c r="O19" i="4" s="1"/>
  <c r="N20" i="4" s="1"/>
  <c r="M21" i="4" s="1"/>
  <c r="P17" i="4"/>
  <c r="O18" i="4" s="1"/>
  <c r="N19" i="4" s="1"/>
  <c r="M20" i="4" s="1"/>
  <c r="P26" i="4"/>
  <c r="O27" i="4" s="1"/>
  <c r="P25" i="4"/>
  <c r="O16" i="4"/>
  <c r="O15" i="4"/>
  <c r="O23" i="4"/>
  <c r="N24" i="4" s="1"/>
  <c r="O22" i="4"/>
  <c r="O17" i="4"/>
  <c r="N18" i="4" s="1"/>
  <c r="M19" i="4" s="1"/>
  <c r="Q28" i="3"/>
  <c r="R28" i="3" s="1"/>
  <c r="S28" i="3" s="1"/>
  <c r="T28" i="3" s="1"/>
  <c r="U28" i="3" s="1"/>
  <c r="V28" i="3" s="1"/>
  <c r="J26" i="3"/>
  <c r="J27" i="3"/>
  <c r="K27" i="3" s="1"/>
  <c r="L27" i="3" s="1"/>
  <c r="M27" i="3" s="1"/>
  <c r="N27" i="3" s="1"/>
  <c r="O27" i="3" s="1"/>
  <c r="P27" i="3" s="1"/>
  <c r="Q27" i="3" s="1"/>
  <c r="R27" i="3" s="1"/>
  <c r="S27" i="3" s="1"/>
  <c r="I38" i="3"/>
  <c r="I39" i="3" s="1"/>
  <c r="I41" i="3" s="1"/>
  <c r="N16" i="4" l="1"/>
  <c r="N17" i="4"/>
  <c r="M18" i="4" s="1"/>
  <c r="N23" i="4"/>
  <c r="M24" i="4" s="1"/>
  <c r="N22" i="4"/>
  <c r="O26" i="4"/>
  <c r="N27" i="4" s="1"/>
  <c r="O25" i="4"/>
  <c r="L20" i="4"/>
  <c r="L7" i="5"/>
  <c r="L8" i="5"/>
  <c r="K8" i="5" s="1"/>
  <c r="L21" i="4"/>
  <c r="T27" i="3"/>
  <c r="U27" i="3" s="1"/>
  <c r="V27" i="3" s="1"/>
  <c r="L9" i="5"/>
  <c r="K9" i="5" s="1"/>
  <c r="J9" i="5" s="1"/>
  <c r="K26" i="3"/>
  <c r="L26" i="3" s="1"/>
  <c r="M26" i="3" s="1"/>
  <c r="N26" i="3" s="1"/>
  <c r="O26" i="3" s="1"/>
  <c r="P26" i="3" s="1"/>
  <c r="Q26" i="3" s="1"/>
  <c r="R26" i="3" s="1"/>
  <c r="S26" i="3" s="1"/>
  <c r="T26" i="3" s="1"/>
  <c r="U26" i="3" s="1"/>
  <c r="K25" i="3"/>
  <c r="J38" i="3"/>
  <c r="J39" i="3" s="1"/>
  <c r="J41" i="3" s="1"/>
  <c r="M17" i="4" l="1"/>
  <c r="N26" i="4"/>
  <c r="M27" i="4" s="1"/>
  <c r="L15" i="5" s="1"/>
  <c r="N25" i="4"/>
  <c r="K21" i="4"/>
  <c r="M23" i="4"/>
  <c r="M22" i="4"/>
  <c r="L12" i="5"/>
  <c r="L5" i="5"/>
  <c r="L18" i="4"/>
  <c r="L6" i="5"/>
  <c r="K6" i="5" s="1"/>
  <c r="L19" i="4"/>
  <c r="K20" i="4" s="1"/>
  <c r="J21" i="4" s="1"/>
  <c r="V26" i="3"/>
  <c r="L24" i="3"/>
  <c r="L25" i="3"/>
  <c r="M25" i="3" s="1"/>
  <c r="N25" i="3" s="1"/>
  <c r="O25" i="3" s="1"/>
  <c r="P25" i="3" s="1"/>
  <c r="Q25" i="3" s="1"/>
  <c r="R25" i="3" s="1"/>
  <c r="S25" i="3" s="1"/>
  <c r="T25" i="3" s="1"/>
  <c r="U25" i="3" s="1"/>
  <c r="V25" i="3" s="1"/>
  <c r="K38" i="3"/>
  <c r="K39" i="3" s="1"/>
  <c r="K41" i="3" s="1"/>
  <c r="L23" i="4" l="1"/>
  <c r="L10" i="5"/>
  <c r="K10" i="5" s="1"/>
  <c r="J10" i="5" s="1"/>
  <c r="I10" i="5" s="1"/>
  <c r="L22" i="4"/>
  <c r="K19" i="4"/>
  <c r="J20" i="4" s="1"/>
  <c r="I21" i="4" s="1"/>
  <c r="K7" i="5"/>
  <c r="L11" i="5"/>
  <c r="K11" i="5" s="1"/>
  <c r="J11" i="5" s="1"/>
  <c r="I11" i="5" s="1"/>
  <c r="H11" i="5" s="1"/>
  <c r="L24" i="4"/>
  <c r="M26" i="4"/>
  <c r="M25" i="4"/>
  <c r="K12" i="5"/>
  <c r="J12" i="5" s="1"/>
  <c r="I12" i="5" s="1"/>
  <c r="H12" i="5" s="1"/>
  <c r="G12" i="5" s="1"/>
  <c r="M23" i="3"/>
  <c r="M24" i="3"/>
  <c r="N24" i="3" s="1"/>
  <c r="O24" i="3" s="1"/>
  <c r="P24" i="3" s="1"/>
  <c r="Q24" i="3" s="1"/>
  <c r="R24" i="3" s="1"/>
  <c r="S24" i="3" s="1"/>
  <c r="T24" i="3" s="1"/>
  <c r="U24" i="3" s="1"/>
  <c r="V24" i="3" s="1"/>
  <c r="L38" i="3"/>
  <c r="L39" i="3" s="1"/>
  <c r="L41" i="3" s="1"/>
  <c r="L13" i="5" l="1"/>
  <c r="K13" i="5" s="1"/>
  <c r="J13" i="5" s="1"/>
  <c r="I13" i="5" s="1"/>
  <c r="H13" i="5" s="1"/>
  <c r="G13" i="5" s="1"/>
  <c r="F13" i="5" s="1"/>
  <c r="L26" i="4"/>
  <c r="L25" i="4"/>
  <c r="K26" i="4" s="1"/>
  <c r="J7" i="5"/>
  <c r="J8" i="5"/>
  <c r="K23" i="4"/>
  <c r="K22" i="4"/>
  <c r="L14" i="5"/>
  <c r="L27" i="4"/>
  <c r="K24" i="4"/>
  <c r="N22" i="3"/>
  <c r="N23" i="3"/>
  <c r="O23" i="3" s="1"/>
  <c r="P23" i="3" s="1"/>
  <c r="Q23" i="3" s="1"/>
  <c r="R23" i="3" s="1"/>
  <c r="S23" i="3" s="1"/>
  <c r="T23" i="3" s="1"/>
  <c r="U23" i="3" s="1"/>
  <c r="V23" i="3" s="1"/>
  <c r="M38" i="3"/>
  <c r="M39" i="3" s="1"/>
  <c r="M41" i="3" s="1"/>
  <c r="J24" i="4" l="1"/>
  <c r="K14" i="5"/>
  <c r="J14" i="5" s="1"/>
  <c r="I14" i="5" s="1"/>
  <c r="H14" i="5" s="1"/>
  <c r="G14" i="5" s="1"/>
  <c r="F14" i="5" s="1"/>
  <c r="E14" i="5" s="1"/>
  <c r="K15" i="5"/>
  <c r="J15" i="5" s="1"/>
  <c r="I15" i="5" s="1"/>
  <c r="J23" i="4"/>
  <c r="I24" i="4" s="1"/>
  <c r="J22" i="4"/>
  <c r="I8" i="5"/>
  <c r="I9" i="5"/>
  <c r="K27" i="4"/>
  <c r="J27" i="4" s="1"/>
  <c r="K25" i="4"/>
  <c r="J26" i="4" s="1"/>
  <c r="O21" i="3"/>
  <c r="O22" i="3"/>
  <c r="P22" i="3" s="1"/>
  <c r="Q22" i="3" s="1"/>
  <c r="R22" i="3" s="1"/>
  <c r="S22" i="3" s="1"/>
  <c r="T22" i="3" s="1"/>
  <c r="U22" i="3" s="1"/>
  <c r="V22" i="3" s="1"/>
  <c r="N38" i="3"/>
  <c r="N39" i="3" s="1"/>
  <c r="N41" i="3" s="1"/>
  <c r="H15" i="5" l="1"/>
  <c r="G15" i="5" s="1"/>
  <c r="F15" i="5" s="1"/>
  <c r="E15" i="5" s="1"/>
  <c r="D15" i="5" s="1"/>
  <c r="I27" i="4"/>
  <c r="H9" i="5"/>
  <c r="H10" i="5"/>
  <c r="I23" i="4"/>
  <c r="H24" i="4" s="1"/>
  <c r="I22" i="4"/>
  <c r="J25" i="4"/>
  <c r="I26" i="4" s="1"/>
  <c r="H27" i="4" s="1"/>
  <c r="P20" i="3"/>
  <c r="P21" i="3"/>
  <c r="Q21" i="3" s="1"/>
  <c r="R21" i="3" s="1"/>
  <c r="S21" i="3" s="1"/>
  <c r="T21" i="3" s="1"/>
  <c r="U21" i="3" s="1"/>
  <c r="V21" i="3" s="1"/>
  <c r="O38" i="3"/>
  <c r="O39" i="3" s="1"/>
  <c r="O41" i="3" s="1"/>
  <c r="H23" i="4" l="1"/>
  <c r="G24" i="4" s="1"/>
  <c r="H22" i="4"/>
  <c r="G23" i="4" s="1"/>
  <c r="I25" i="4"/>
  <c r="G10" i="5"/>
  <c r="G11" i="5"/>
  <c r="Q19" i="3"/>
  <c r="Q20" i="3"/>
  <c r="R20" i="3" s="1"/>
  <c r="S20" i="3" s="1"/>
  <c r="T20" i="3" s="1"/>
  <c r="U20" i="3" s="1"/>
  <c r="V20" i="3" s="1"/>
  <c r="P38" i="3"/>
  <c r="P39" i="3" s="1"/>
  <c r="P41" i="3" s="1"/>
  <c r="F11" i="5" l="1"/>
  <c r="F12" i="5"/>
  <c r="H26" i="4"/>
  <c r="G27" i="4" s="1"/>
  <c r="H25" i="4"/>
  <c r="F24" i="4"/>
  <c r="R18" i="3"/>
  <c r="R19" i="3"/>
  <c r="S19" i="3" s="1"/>
  <c r="T19" i="3" s="1"/>
  <c r="U19" i="3" s="1"/>
  <c r="V19" i="3" s="1"/>
  <c r="Q38" i="3"/>
  <c r="Q39" i="3" s="1"/>
  <c r="Q41" i="3" s="1"/>
  <c r="G26" i="4" l="1"/>
  <c r="F27" i="4" s="1"/>
  <c r="G25" i="4"/>
  <c r="E12" i="5"/>
  <c r="E13" i="5"/>
  <c r="S17" i="3"/>
  <c r="S18" i="3"/>
  <c r="T18" i="3" s="1"/>
  <c r="U18" i="3" s="1"/>
  <c r="V18" i="3" s="1"/>
  <c r="R38" i="3"/>
  <c r="R39" i="3" s="1"/>
  <c r="R41" i="3" s="1"/>
  <c r="D13" i="5" l="1"/>
  <c r="D14" i="5"/>
  <c r="F26" i="4"/>
  <c r="E27" i="4" s="1"/>
  <c r="F25" i="4"/>
  <c r="T17" i="3"/>
  <c r="U17" i="3" s="1"/>
  <c r="V17" i="3" s="1"/>
  <c r="T16" i="3"/>
  <c r="S38" i="3"/>
  <c r="S39" i="3" s="1"/>
  <c r="S41" i="3" s="1"/>
  <c r="E26" i="4" l="1"/>
  <c r="D27" i="4" s="1"/>
  <c r="E25" i="4"/>
  <c r="D26" i="4" s="1"/>
  <c r="C27" i="4" s="1"/>
  <c r="C14" i="5"/>
  <c r="C15" i="5"/>
  <c r="U15" i="3"/>
  <c r="U16" i="3"/>
  <c r="V16" i="3" s="1"/>
  <c r="T38" i="3"/>
  <c r="T39" i="3" s="1"/>
  <c r="T41" i="3" s="1"/>
  <c r="B15" i="5" l="1"/>
  <c r="V15" i="3"/>
  <c r="V14" i="3"/>
  <c r="U38" i="3"/>
  <c r="U39" i="3" s="1"/>
  <c r="U41" i="3" s="1"/>
  <c r="V38" i="3" l="1"/>
  <c r="V39" i="3" s="1"/>
  <c r="V41" i="3" l="1"/>
  <c r="B42" i="3" s="1"/>
</calcChain>
</file>

<file path=xl/sharedStrings.xml><?xml version="1.0" encoding="utf-8"?>
<sst xmlns="http://schemas.openxmlformats.org/spreadsheetml/2006/main" count="103" uniqueCount="46">
  <si>
    <t>1Y</t>
  </si>
  <si>
    <t>2Y</t>
  </si>
  <si>
    <t>3Y</t>
  </si>
  <si>
    <t>5Y</t>
  </si>
  <si>
    <t>7Y</t>
  </si>
  <si>
    <t>10Y</t>
  </si>
  <si>
    <t>15Y</t>
  </si>
  <si>
    <t>20Y</t>
  </si>
  <si>
    <t>VN bond yield (continuous)</t>
  </si>
  <si>
    <t>4Y</t>
  </si>
  <si>
    <t>6Y</t>
  </si>
  <si>
    <t>8Y</t>
  </si>
  <si>
    <t>9Y</t>
  </si>
  <si>
    <t>11Y</t>
  </si>
  <si>
    <t>12Y</t>
  </si>
  <si>
    <t>13Y</t>
  </si>
  <si>
    <t>14Y</t>
  </si>
  <si>
    <t>16Y</t>
  </si>
  <si>
    <t>17Y</t>
  </si>
  <si>
    <t>18Y</t>
  </si>
  <si>
    <t>19Y</t>
  </si>
  <si>
    <t>VN bond yield (continuous - extrapolate)</t>
  </si>
  <si>
    <t>SPOT</t>
  </si>
  <si>
    <t>Year</t>
  </si>
  <si>
    <t>Market spot rate</t>
  </si>
  <si>
    <t>a</t>
  </si>
  <si>
    <t xml:space="preserve">b </t>
  </si>
  <si>
    <t>q</t>
  </si>
  <si>
    <t>BDT model assumption about short rate:  Ri,j = ai * EXP(bi*j)
q, 1-q: Risk-neutral probability</t>
  </si>
  <si>
    <t>Short rate lattice</t>
  </si>
  <si>
    <t>Elementary price</t>
  </si>
  <si>
    <t>Elementary Pi,j: The price at t=0 of a security that pay $1 in time i, state j, and 0 at every other states
Forward equation: Derived from the backward equation, consisting of 3 equations
- Pk+1,s = Pk,s-1/2(1+rk,s-1) + Pk,s/2(1+rk,s)
- Pk+1,0 = Pk,0/2(1+rk,0)
- Pk+1,k+1 = Pk,k/2(1+rk,k)</t>
  </si>
  <si>
    <t>Price</t>
  </si>
  <si>
    <t>Square difference</t>
  </si>
  <si>
    <t>Objective function</t>
  </si>
  <si>
    <t>Zero coupond bond price</t>
  </si>
  <si>
    <t>Term</t>
  </si>
  <si>
    <t>Implied spot rate</t>
  </si>
  <si>
    <t>Cái này phải bắt đầu từ kỳ hạn 1 năm (Vì short rate được hưởng từ t=0)</t>
  </si>
  <si>
    <t>Swap price</t>
  </si>
  <si>
    <t>Fixed rate</t>
  </si>
  <si>
    <t>Tại mỗi thời điển 0&lt;t&lt;20, Giá trị của swap là expect(dòng tiền được trả cuối thời điểm hiện tại)/(1+rij) + expect(giá của swap t+1)/(q+rij)
Cashflow = float - fixed
(Long)</t>
  </si>
  <si>
    <t>Risk-neutral probability</t>
  </si>
  <si>
    <r>
      <rPr>
        <b/>
        <sz val="11"/>
        <color theme="1"/>
        <rFont val="Calibri"/>
        <family val="2"/>
        <scheme val="minor"/>
      </rPr>
      <t>Option</t>
    </r>
    <r>
      <rPr>
        <sz val="11"/>
        <color theme="1"/>
        <rFont val="Calibri"/>
        <family val="2"/>
        <charset val="163"/>
        <scheme val="minor"/>
      </rPr>
      <t xml:space="preserve">: Expiration = 0, Strike = 0, (European)
</t>
    </r>
    <r>
      <rPr>
        <b/>
        <sz val="11"/>
        <color theme="1"/>
        <rFont val="Calibri"/>
        <family val="2"/>
        <scheme val="minor"/>
      </rPr>
      <t>Option type</t>
    </r>
    <r>
      <rPr>
        <sz val="11"/>
        <color theme="1"/>
        <rFont val="Calibri"/>
        <family val="2"/>
        <charset val="163"/>
        <scheme val="minor"/>
      </rPr>
      <t xml:space="preserve">: Call option (Can long the swap on expiration)
</t>
    </r>
    <r>
      <rPr>
        <b/>
        <sz val="11"/>
        <color theme="1"/>
        <rFont val="Calibri"/>
        <family val="2"/>
        <scheme val="minor"/>
      </rPr>
      <t>Cashflow</t>
    </r>
    <r>
      <rPr>
        <sz val="11"/>
        <color theme="1"/>
        <rFont val="Calibri"/>
        <family val="2"/>
        <charset val="163"/>
        <scheme val="minor"/>
      </rPr>
      <t xml:space="preserve"> = float - fixed
</t>
    </r>
    <r>
      <rPr>
        <b/>
        <sz val="11"/>
        <color theme="1"/>
        <rFont val="Calibri"/>
        <family val="2"/>
        <scheme val="minor"/>
      </rPr>
      <t>Price</t>
    </r>
    <r>
      <rPr>
        <sz val="11"/>
        <color theme="1"/>
        <rFont val="Calibri"/>
        <family val="2"/>
        <charset val="163"/>
        <scheme val="minor"/>
      </rPr>
      <t xml:space="preserve"> = rate * nominal value</t>
    </r>
  </si>
  <si>
    <t>,</t>
  </si>
  <si>
    <t>To calculate the expected value =&gt; may use the binomial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</si>
</sst>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0" fillId="0" borderId="0" xfId="0" applyAlignment="1">
      <alignment horizontal="left" vertical="top" wrapText="1"/>
    </xf>
    <xf numFmtId="10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1" fillId="0" borderId="0" xfId="0" applyFont="1" applyAlignment="1">
      <alignment wrapText="1"/>
    </xf>
    <xf numFmtId="10" fontId="1" fillId="0" borderId="0" xfId="0" applyNumberFormat="1" applyFont="1"/>
    <xf numFmtId="9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left" vertical="top" wrapText="1"/>
    </xf>
    <xf numFmtId="9" fontId="0" fillId="0" borderId="0" xfId="0" applyNumberFormat="1" applyAlignment="1">
      <alignment horizontal="left" vertical="top"/>
    </xf>
    <xf numFmtId="0" fontId="1" fillId="0" borderId="0" xfId="0" applyFont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BBD53-E989-4A72-992C-3005EF18B75E}">
  <dimension ref="A1:U12"/>
  <sheetViews>
    <sheetView zoomScale="74" workbookViewId="0">
      <selection activeCell="A9" sqref="A9:U9"/>
    </sheetView>
  </sheetViews>
  <sheetFormatPr defaultRowHeight="14.25" x14ac:dyDescent="0.45"/>
  <cols>
    <col min="1" max="1" width="15.73046875" customWidth="1"/>
  </cols>
  <sheetData>
    <row r="1" spans="1:21" x14ac:dyDescent="0.45">
      <c r="A1" s="1" t="s">
        <v>8</v>
      </c>
    </row>
    <row r="2" spans="1:21" x14ac:dyDescent="0.45">
      <c r="A2" s="2" t="s">
        <v>22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</row>
    <row r="3" spans="1:21" x14ac:dyDescent="0.45">
      <c r="A3">
        <v>1.4462810215999999</v>
      </c>
      <c r="B3">
        <v>1.7049157064</v>
      </c>
      <c r="C3">
        <v>2.0303913672</v>
      </c>
      <c r="D3">
        <v>2.3338305679000002</v>
      </c>
      <c r="E3">
        <v>2.8750398331000002</v>
      </c>
      <c r="F3">
        <v>3.3294197722000001</v>
      </c>
      <c r="G3">
        <v>3.8500850212</v>
      </c>
      <c r="H3">
        <v>4.2959376520000001</v>
      </c>
      <c r="I3">
        <v>4.2258491473999999</v>
      </c>
    </row>
    <row r="6" spans="1:21" x14ac:dyDescent="0.45">
      <c r="A6" s="1" t="s">
        <v>21</v>
      </c>
    </row>
    <row r="7" spans="1:21" x14ac:dyDescent="0.45">
      <c r="A7" s="3">
        <v>0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</row>
    <row r="8" spans="1:21" x14ac:dyDescent="0.45">
      <c r="A8" s="2" t="s">
        <v>22</v>
      </c>
      <c r="B8" s="2" t="s">
        <v>0</v>
      </c>
      <c r="C8" s="2" t="s">
        <v>1</v>
      </c>
      <c r="D8" s="2" t="s">
        <v>2</v>
      </c>
      <c r="E8" s="2" t="s">
        <v>9</v>
      </c>
      <c r="F8" s="2" t="s">
        <v>3</v>
      </c>
      <c r="G8" s="2" t="s">
        <v>10</v>
      </c>
      <c r="H8" s="2" t="s">
        <v>4</v>
      </c>
      <c r="I8" s="2" t="s">
        <v>11</v>
      </c>
      <c r="J8" s="2" t="s">
        <v>12</v>
      </c>
      <c r="K8" s="2" t="s">
        <v>5</v>
      </c>
      <c r="L8" s="2" t="s">
        <v>13</v>
      </c>
      <c r="M8" s="2" t="s">
        <v>14</v>
      </c>
      <c r="N8" s="2" t="s">
        <v>15</v>
      </c>
      <c r="O8" s="2" t="s">
        <v>16</v>
      </c>
      <c r="P8" s="2" t="s">
        <v>6</v>
      </c>
      <c r="Q8" s="2" t="s">
        <v>17</v>
      </c>
      <c r="R8" s="2" t="s">
        <v>18</v>
      </c>
      <c r="S8" s="2" t="s">
        <v>19</v>
      </c>
      <c r="T8" s="2" t="s">
        <v>20</v>
      </c>
      <c r="U8" s="2" t="s">
        <v>7</v>
      </c>
    </row>
    <row r="9" spans="1:21" x14ac:dyDescent="0.45">
      <c r="A9" s="5">
        <v>1.4462810215999999E-2</v>
      </c>
      <c r="B9" s="5">
        <v>1.7049157063999999E-2</v>
      </c>
      <c r="C9" s="5">
        <v>2.0303913672000001E-2</v>
      </c>
      <c r="D9" s="5">
        <v>2.3338305679000002E-2</v>
      </c>
      <c r="E9" s="5">
        <v>2.6044352005000004E-2</v>
      </c>
      <c r="F9" s="5">
        <v>2.8750398331000002E-2</v>
      </c>
      <c r="G9" s="5">
        <v>3.10222980265E-2</v>
      </c>
      <c r="H9" s="5">
        <v>3.3294197721999999E-2</v>
      </c>
      <c r="I9" s="5">
        <v>3.5029748552000001E-2</v>
      </c>
      <c r="J9" s="5">
        <v>3.6765299381999995E-2</v>
      </c>
      <c r="K9" s="5">
        <v>3.8500850211999997E-2</v>
      </c>
      <c r="L9" s="5">
        <v>3.9392555473600002E-2</v>
      </c>
      <c r="M9" s="5">
        <v>4.02842607352E-2</v>
      </c>
      <c r="N9" s="5">
        <v>4.1175965996799999E-2</v>
      </c>
      <c r="O9" s="5">
        <v>4.2067671258399997E-2</v>
      </c>
      <c r="P9" s="5">
        <v>4.2959376520000002E-2</v>
      </c>
      <c r="Q9" s="5">
        <v>4.2819199510800002E-2</v>
      </c>
      <c r="R9" s="5">
        <v>4.2538845492399995E-2</v>
      </c>
      <c r="S9" s="5">
        <v>4.2118314464799994E-2</v>
      </c>
      <c r="T9" s="5">
        <v>4.1557606428E-2</v>
      </c>
      <c r="U9" s="5">
        <v>4.2258491474000001E-2</v>
      </c>
    </row>
    <row r="11" spans="1:21" x14ac:dyDescent="0.45">
      <c r="A11" s="1" t="s">
        <v>40</v>
      </c>
      <c r="B11" s="10">
        <v>0.04</v>
      </c>
    </row>
    <row r="12" spans="1:21" ht="28.5" x14ac:dyDescent="0.45">
      <c r="A12" s="14" t="s">
        <v>42</v>
      </c>
      <c r="B12" s="10">
        <v>0.5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AA5BD-5270-410D-8D79-B870F5F12A9A}">
  <dimension ref="A1:V33"/>
  <sheetViews>
    <sheetView zoomScale="77" workbookViewId="0">
      <selection activeCell="C4" sqref="C4"/>
    </sheetView>
  </sheetViews>
  <sheetFormatPr defaultRowHeight="14.25" x14ac:dyDescent="0.45"/>
  <cols>
    <col min="1" max="1" width="15.53125" customWidth="1"/>
  </cols>
  <sheetData>
    <row r="1" spans="1:22" s="6" customFormat="1" ht="99.75" customHeight="1" x14ac:dyDescent="0.45">
      <c r="A1" s="15" t="s">
        <v>28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</row>
    <row r="3" spans="1:22" x14ac:dyDescent="0.45">
      <c r="A3" s="1" t="s">
        <v>23</v>
      </c>
      <c r="B3" s="1">
        <v>0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>
        <v>11</v>
      </c>
      <c r="N3" s="1">
        <v>12</v>
      </c>
      <c r="O3" s="1">
        <v>13</v>
      </c>
      <c r="P3" s="1">
        <v>14</v>
      </c>
      <c r="Q3" s="1">
        <v>15</v>
      </c>
      <c r="R3" s="1">
        <v>16</v>
      </c>
      <c r="S3" s="1">
        <v>17</v>
      </c>
      <c r="T3" s="1">
        <v>18</v>
      </c>
      <c r="U3" s="1">
        <v>19</v>
      </c>
      <c r="V3" s="1">
        <v>20</v>
      </c>
    </row>
    <row r="4" spans="1:22" x14ac:dyDescent="0.45">
      <c r="A4" s="1" t="s">
        <v>25</v>
      </c>
      <c r="B4" s="5">
        <f>'Elementary security'!B4</f>
        <v>1.9539210902968247E-2</v>
      </c>
      <c r="C4" s="5">
        <f>'Elementary security'!C4</f>
        <v>2.6584218353886978E-2</v>
      </c>
      <c r="D4" s="5">
        <f>'Elementary security'!D4</f>
        <v>3.201320057660683E-2</v>
      </c>
      <c r="E4" s="5">
        <f>'Elementary security'!E4</f>
        <v>3.621424161116988E-2</v>
      </c>
      <c r="F4" s="5">
        <f>'Elementary security'!F4</f>
        <v>4.1305756139194315E-2</v>
      </c>
      <c r="G4" s="5">
        <f>'Elementary security'!G4</f>
        <v>4.3457052859544362E-2</v>
      </c>
      <c r="H4" s="5">
        <f>'Elementary security'!H4</f>
        <v>4.7646403208041699E-2</v>
      </c>
      <c r="I4" s="5">
        <f>'Elementary security'!I4</f>
        <v>4.7107485199402811E-2</v>
      </c>
      <c r="J4" s="5">
        <f>'Elementary security'!J4</f>
        <v>5.0191417915029714E-2</v>
      </c>
      <c r="K4" s="5">
        <f>'Elementary security'!K4</f>
        <v>5.3191821467738938E-2</v>
      </c>
      <c r="L4" s="5">
        <f>'Elementary security'!L4</f>
        <v>4.6698560725473202E-2</v>
      </c>
      <c r="M4" s="5">
        <f>'Elementary security'!M4</f>
        <v>4.7996055964165105E-2</v>
      </c>
      <c r="N4" s="5">
        <f>'Elementary security'!N4</f>
        <v>4.9525051307814122E-2</v>
      </c>
      <c r="O4" s="5">
        <f>'Elementary security'!O4</f>
        <v>5.1014048556259642E-2</v>
      </c>
      <c r="P4" s="5">
        <f>'Elementary security'!P4</f>
        <v>5.2479306024329E-2</v>
      </c>
      <c r="Q4" s="5">
        <f>'Elementary security'!Q4</f>
        <v>3.7102955825031383E-2</v>
      </c>
      <c r="R4" s="5">
        <f>'Elementary security'!R4</f>
        <v>3.4842728803641004E-2</v>
      </c>
      <c r="S4" s="5">
        <f>'Elementary security'!S4</f>
        <v>3.2693424124006942E-2</v>
      </c>
      <c r="T4" s="5">
        <f>'Elementary security'!T4</f>
        <v>2.7129037980109492E-2</v>
      </c>
      <c r="U4" s="5">
        <f>'Elementary security'!U4</f>
        <v>0.01</v>
      </c>
      <c r="V4" s="5">
        <f>'Elementary security'!V4</f>
        <v>0.01</v>
      </c>
    </row>
    <row r="5" spans="1:22" x14ac:dyDescent="0.45">
      <c r="A5" s="1" t="s">
        <v>26</v>
      </c>
      <c r="B5" s="5">
        <v>0.01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spans="1:22" x14ac:dyDescent="0.45">
      <c r="A6" s="1" t="s">
        <v>27</v>
      </c>
      <c r="B6" s="5">
        <f>Information!B12</f>
        <v>0.5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22" x14ac:dyDescent="0.45">
      <c r="A7" s="1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1:22" x14ac:dyDescent="0.45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2" x14ac:dyDescent="0.45">
      <c r="A9" s="1" t="s">
        <v>29</v>
      </c>
    </row>
    <row r="10" spans="1:22" x14ac:dyDescent="0.45">
      <c r="B10" s="1">
        <v>0</v>
      </c>
      <c r="C10" s="1">
        <v>1</v>
      </c>
      <c r="D10" s="1">
        <v>2</v>
      </c>
      <c r="E10" s="1">
        <v>3</v>
      </c>
      <c r="F10" s="1">
        <v>4</v>
      </c>
      <c r="G10" s="1">
        <v>5</v>
      </c>
      <c r="H10" s="1">
        <v>6</v>
      </c>
      <c r="I10" s="1">
        <v>7</v>
      </c>
      <c r="J10" s="1">
        <v>8</v>
      </c>
      <c r="K10" s="1">
        <v>9</v>
      </c>
      <c r="L10" s="1">
        <v>10</v>
      </c>
      <c r="M10" s="1">
        <v>11</v>
      </c>
      <c r="N10" s="1">
        <v>12</v>
      </c>
      <c r="O10" s="1">
        <v>13</v>
      </c>
      <c r="P10" s="1">
        <v>14</v>
      </c>
      <c r="Q10" s="1">
        <v>15</v>
      </c>
      <c r="R10" s="1">
        <v>16</v>
      </c>
      <c r="S10" s="1">
        <v>17</v>
      </c>
      <c r="T10" s="1">
        <v>18</v>
      </c>
      <c r="U10" s="1">
        <v>19</v>
      </c>
      <c r="V10" s="1">
        <v>20</v>
      </c>
    </row>
    <row r="11" spans="1:22" x14ac:dyDescent="0.45">
      <c r="A11" s="1">
        <v>20</v>
      </c>
      <c r="C11" s="5" t="str">
        <f t="shared" ref="C11:V11" si="0">IF($A11&lt;=C$10,B$4*EXP($B$5*$A11),"")</f>
        <v/>
      </c>
      <c r="D11" s="5" t="str">
        <f t="shared" si="0"/>
        <v/>
      </c>
      <c r="E11" s="5" t="str">
        <f t="shared" si="0"/>
        <v/>
      </c>
      <c r="F11" s="5" t="str">
        <f t="shared" si="0"/>
        <v/>
      </c>
      <c r="G11" s="5" t="str">
        <f t="shared" si="0"/>
        <v/>
      </c>
      <c r="H11" s="5" t="str">
        <f t="shared" si="0"/>
        <v/>
      </c>
      <c r="I11" s="5" t="str">
        <f t="shared" si="0"/>
        <v/>
      </c>
      <c r="J11" s="5" t="str">
        <f t="shared" si="0"/>
        <v/>
      </c>
      <c r="K11" s="5" t="str">
        <f t="shared" si="0"/>
        <v/>
      </c>
      <c r="L11" s="5" t="str">
        <f t="shared" si="0"/>
        <v/>
      </c>
      <c r="M11" s="5" t="str">
        <f t="shared" si="0"/>
        <v/>
      </c>
      <c r="N11" s="5" t="str">
        <f t="shared" si="0"/>
        <v/>
      </c>
      <c r="O11" s="5" t="str">
        <f t="shared" si="0"/>
        <v/>
      </c>
      <c r="P11" s="5" t="str">
        <f t="shared" si="0"/>
        <v/>
      </c>
      <c r="Q11" s="5" t="str">
        <f t="shared" si="0"/>
        <v/>
      </c>
      <c r="R11" s="5" t="str">
        <f t="shared" si="0"/>
        <v/>
      </c>
      <c r="S11" s="5" t="str">
        <f t="shared" si="0"/>
        <v/>
      </c>
      <c r="T11" s="5" t="str">
        <f t="shared" si="0"/>
        <v/>
      </c>
      <c r="U11" s="5" t="str">
        <f t="shared" si="0"/>
        <v/>
      </c>
      <c r="V11" s="5">
        <f t="shared" si="0"/>
        <v>1.22140275816017E-2</v>
      </c>
    </row>
    <row r="12" spans="1:22" x14ac:dyDescent="0.45">
      <c r="A12" s="1">
        <v>19</v>
      </c>
      <c r="C12" s="5" t="str">
        <f t="shared" ref="C12:V12" si="1">IF($A12&lt;=C$10,B$4*EXP($B$5*$A12),"")</f>
        <v/>
      </c>
      <c r="D12" s="5" t="str">
        <f t="shared" si="1"/>
        <v/>
      </c>
      <c r="E12" s="5" t="str">
        <f t="shared" si="1"/>
        <v/>
      </c>
      <c r="F12" s="5" t="str">
        <f t="shared" si="1"/>
        <v/>
      </c>
      <c r="G12" s="5" t="str">
        <f t="shared" si="1"/>
        <v/>
      </c>
      <c r="H12" s="5" t="str">
        <f t="shared" si="1"/>
        <v/>
      </c>
      <c r="I12" s="5" t="str">
        <f t="shared" si="1"/>
        <v/>
      </c>
      <c r="J12" s="5" t="str">
        <f t="shared" si="1"/>
        <v/>
      </c>
      <c r="K12" s="5" t="str">
        <f t="shared" si="1"/>
        <v/>
      </c>
      <c r="L12" s="5" t="str">
        <f t="shared" si="1"/>
        <v/>
      </c>
      <c r="M12" s="5" t="str">
        <f t="shared" si="1"/>
        <v/>
      </c>
      <c r="N12" s="5" t="str">
        <f t="shared" si="1"/>
        <v/>
      </c>
      <c r="O12" s="5" t="str">
        <f t="shared" si="1"/>
        <v/>
      </c>
      <c r="P12" s="5" t="str">
        <f t="shared" si="1"/>
        <v/>
      </c>
      <c r="Q12" s="5" t="str">
        <f t="shared" si="1"/>
        <v/>
      </c>
      <c r="R12" s="5" t="str">
        <f t="shared" si="1"/>
        <v/>
      </c>
      <c r="S12" s="5" t="str">
        <f t="shared" si="1"/>
        <v/>
      </c>
      <c r="T12" s="5" t="str">
        <f t="shared" si="1"/>
        <v/>
      </c>
      <c r="U12" s="5">
        <f t="shared" si="1"/>
        <v>3.2805778262275695E-2</v>
      </c>
      <c r="V12" s="5">
        <f t="shared" si="1"/>
        <v>1.2092495976572516E-2</v>
      </c>
    </row>
    <row r="13" spans="1:22" x14ac:dyDescent="0.45">
      <c r="A13" s="1">
        <v>18</v>
      </c>
      <c r="C13" s="5" t="str">
        <f t="shared" ref="C13:V13" si="2">IF($A13&lt;=C$10,B$4*EXP($B$5*$A13),"")</f>
        <v/>
      </c>
      <c r="D13" s="5" t="str">
        <f t="shared" si="2"/>
        <v/>
      </c>
      <c r="E13" s="5" t="str">
        <f t="shared" si="2"/>
        <v/>
      </c>
      <c r="F13" s="5" t="str">
        <f t="shared" si="2"/>
        <v/>
      </c>
      <c r="G13" s="5" t="str">
        <f t="shared" si="2"/>
        <v/>
      </c>
      <c r="H13" s="5" t="str">
        <f t="shared" si="2"/>
        <v/>
      </c>
      <c r="I13" s="5" t="str">
        <f t="shared" si="2"/>
        <v/>
      </c>
      <c r="J13" s="5" t="str">
        <f t="shared" si="2"/>
        <v/>
      </c>
      <c r="K13" s="5" t="str">
        <f t="shared" si="2"/>
        <v/>
      </c>
      <c r="L13" s="5" t="str">
        <f t="shared" si="2"/>
        <v/>
      </c>
      <c r="M13" s="5" t="str">
        <f t="shared" si="2"/>
        <v/>
      </c>
      <c r="N13" s="5" t="str">
        <f t="shared" si="2"/>
        <v/>
      </c>
      <c r="O13" s="5" t="str">
        <f t="shared" si="2"/>
        <v/>
      </c>
      <c r="P13" s="5" t="str">
        <f t="shared" si="2"/>
        <v/>
      </c>
      <c r="Q13" s="5" t="str">
        <f t="shared" si="2"/>
        <v/>
      </c>
      <c r="R13" s="5" t="str">
        <f t="shared" si="2"/>
        <v/>
      </c>
      <c r="S13" s="5" t="str">
        <f t="shared" si="2"/>
        <v/>
      </c>
      <c r="T13" s="5">
        <f t="shared" si="2"/>
        <v>3.9141135021166569E-2</v>
      </c>
      <c r="U13" s="5">
        <f t="shared" si="2"/>
        <v>3.2479355314578122E-2</v>
      </c>
      <c r="V13" s="5">
        <f t="shared" si="2"/>
        <v>1.1972173631218101E-2</v>
      </c>
    </row>
    <row r="14" spans="1:22" x14ac:dyDescent="0.45">
      <c r="A14" s="1">
        <v>17</v>
      </c>
      <c r="C14" s="5" t="str">
        <f t="shared" ref="C14:V14" si="3">IF($A14&lt;=C$10,B$4*EXP($B$5*$A14),"")</f>
        <v/>
      </c>
      <c r="D14" s="5" t="str">
        <f t="shared" si="3"/>
        <v/>
      </c>
      <c r="E14" s="5" t="str">
        <f t="shared" si="3"/>
        <v/>
      </c>
      <c r="F14" s="5" t="str">
        <f t="shared" si="3"/>
        <v/>
      </c>
      <c r="G14" s="5" t="str">
        <f t="shared" si="3"/>
        <v/>
      </c>
      <c r="H14" s="5" t="str">
        <f t="shared" si="3"/>
        <v/>
      </c>
      <c r="I14" s="5" t="str">
        <f t="shared" si="3"/>
        <v/>
      </c>
      <c r="J14" s="5" t="str">
        <f t="shared" si="3"/>
        <v/>
      </c>
      <c r="K14" s="5" t="str">
        <f t="shared" si="3"/>
        <v/>
      </c>
      <c r="L14" s="5" t="str">
        <f t="shared" si="3"/>
        <v/>
      </c>
      <c r="M14" s="5" t="str">
        <f t="shared" si="3"/>
        <v/>
      </c>
      <c r="N14" s="5" t="str">
        <f t="shared" si="3"/>
        <v/>
      </c>
      <c r="O14" s="5" t="str">
        <f t="shared" si="3"/>
        <v/>
      </c>
      <c r="P14" s="5" t="str">
        <f t="shared" si="3"/>
        <v/>
      </c>
      <c r="Q14" s="5" t="str">
        <f t="shared" si="3"/>
        <v/>
      </c>
      <c r="R14" s="5" t="str">
        <f t="shared" si="3"/>
        <v/>
      </c>
      <c r="S14" s="5">
        <f t="shared" si="3"/>
        <v>4.1299255484195517E-2</v>
      </c>
      <c r="T14" s="5">
        <f t="shared" si="3"/>
        <v>3.8751674220459699E-2</v>
      </c>
      <c r="U14" s="5">
        <f t="shared" si="3"/>
        <v>3.2156180329478229E-2</v>
      </c>
      <c r="V14" s="5">
        <f t="shared" si="3"/>
        <v>1.1853048513203655E-2</v>
      </c>
    </row>
    <row r="15" spans="1:22" x14ac:dyDescent="0.45">
      <c r="A15" s="1">
        <v>16</v>
      </c>
      <c r="C15" s="5" t="str">
        <f t="shared" ref="C15:V15" si="4">IF($A15&lt;=C$10,B$4*EXP($B$5*$A15),"")</f>
        <v/>
      </c>
      <c r="D15" s="5" t="str">
        <f t="shared" si="4"/>
        <v/>
      </c>
      <c r="E15" s="5" t="str">
        <f t="shared" si="4"/>
        <v/>
      </c>
      <c r="F15" s="5" t="str">
        <f t="shared" si="4"/>
        <v/>
      </c>
      <c r="G15" s="5" t="str">
        <f t="shared" si="4"/>
        <v/>
      </c>
      <c r="H15" s="5" t="str">
        <f t="shared" si="4"/>
        <v/>
      </c>
      <c r="I15" s="5" t="str">
        <f t="shared" si="4"/>
        <v/>
      </c>
      <c r="J15" s="5" t="str">
        <f t="shared" si="4"/>
        <v/>
      </c>
      <c r="K15" s="5" t="str">
        <f t="shared" si="4"/>
        <v/>
      </c>
      <c r="L15" s="5" t="str">
        <f t="shared" si="4"/>
        <v/>
      </c>
      <c r="M15" s="5" t="str">
        <f t="shared" si="4"/>
        <v/>
      </c>
      <c r="N15" s="5" t="str">
        <f t="shared" si="4"/>
        <v/>
      </c>
      <c r="O15" s="5" t="str">
        <f t="shared" si="4"/>
        <v/>
      </c>
      <c r="P15" s="5" t="str">
        <f t="shared" si="4"/>
        <v/>
      </c>
      <c r="Q15" s="5" t="str">
        <f t="shared" si="4"/>
        <v/>
      </c>
      <c r="R15" s="5">
        <f t="shared" si="4"/>
        <v>4.3540722006603243E-2</v>
      </c>
      <c r="S15" s="5">
        <f t="shared" si="4"/>
        <v>4.0888321026092189E-2</v>
      </c>
      <c r="T15" s="5">
        <f t="shared" si="4"/>
        <v>3.8366088619468046E-2</v>
      </c>
      <c r="U15" s="5">
        <f t="shared" si="4"/>
        <v>3.1836220989208193E-2</v>
      </c>
      <c r="V15" s="5">
        <f t="shared" si="4"/>
        <v>1.1735108709918103E-2</v>
      </c>
    </row>
    <row r="16" spans="1:22" x14ac:dyDescent="0.45">
      <c r="A16" s="1">
        <v>15</v>
      </c>
      <c r="C16" s="5" t="str">
        <f t="shared" ref="C16:V16" si="5">IF($A16&lt;=C$10,B$4*EXP($B$5*$A16),"")</f>
        <v/>
      </c>
      <c r="D16" s="5" t="str">
        <f t="shared" si="5"/>
        <v/>
      </c>
      <c r="E16" s="5" t="str">
        <f t="shared" si="5"/>
        <v/>
      </c>
      <c r="F16" s="5" t="str">
        <f t="shared" si="5"/>
        <v/>
      </c>
      <c r="G16" s="5" t="str">
        <f t="shared" si="5"/>
        <v/>
      </c>
      <c r="H16" s="5" t="str">
        <f t="shared" si="5"/>
        <v/>
      </c>
      <c r="I16" s="5" t="str">
        <f t="shared" si="5"/>
        <v/>
      </c>
      <c r="J16" s="5" t="str">
        <f t="shared" si="5"/>
        <v/>
      </c>
      <c r="K16" s="5" t="str">
        <f t="shared" si="5"/>
        <v/>
      </c>
      <c r="L16" s="5" t="str">
        <f t="shared" si="5"/>
        <v/>
      </c>
      <c r="M16" s="5" t="str">
        <f t="shared" si="5"/>
        <v/>
      </c>
      <c r="N16" s="5" t="str">
        <f t="shared" si="5"/>
        <v/>
      </c>
      <c r="O16" s="5" t="str">
        <f t="shared" si="5"/>
        <v/>
      </c>
      <c r="P16" s="5" t="str">
        <f t="shared" si="5"/>
        <v/>
      </c>
      <c r="Q16" s="5">
        <f t="shared" si="5"/>
        <v>6.0972254773682108E-2</v>
      </c>
      <c r="R16" s="5">
        <f t="shared" si="5"/>
        <v>4.3107484583956274E-2</v>
      </c>
      <c r="S16" s="5">
        <f t="shared" si="5"/>
        <v>4.0481475434165179E-2</v>
      </c>
      <c r="T16" s="5">
        <f t="shared" si="5"/>
        <v>3.7984339659310189E-2</v>
      </c>
      <c r="U16" s="5">
        <f t="shared" si="5"/>
        <v>3.1519445297567339E-2</v>
      </c>
      <c r="V16" s="5">
        <f t="shared" si="5"/>
        <v>1.1618342427282831E-2</v>
      </c>
    </row>
    <row r="17" spans="1:22" x14ac:dyDescent="0.45">
      <c r="A17" s="1">
        <v>14</v>
      </c>
      <c r="C17" s="5" t="str">
        <f t="shared" ref="C17:V17" si="6">IF($A17&lt;=C$10,B$4*EXP($B$5*$A17),"")</f>
        <v/>
      </c>
      <c r="D17" s="5" t="str">
        <f t="shared" si="6"/>
        <v/>
      </c>
      <c r="E17" s="5" t="str">
        <f t="shared" si="6"/>
        <v/>
      </c>
      <c r="F17" s="5" t="str">
        <f t="shared" si="6"/>
        <v/>
      </c>
      <c r="G17" s="5" t="str">
        <f t="shared" si="6"/>
        <v/>
      </c>
      <c r="H17" s="5" t="str">
        <f t="shared" si="6"/>
        <v/>
      </c>
      <c r="I17" s="5" t="str">
        <f t="shared" si="6"/>
        <v/>
      </c>
      <c r="J17" s="5" t="str">
        <f t="shared" si="6"/>
        <v/>
      </c>
      <c r="K17" s="5" t="str">
        <f t="shared" si="6"/>
        <v/>
      </c>
      <c r="L17" s="5" t="str">
        <f t="shared" si="6"/>
        <v/>
      </c>
      <c r="M17" s="5" t="str">
        <f t="shared" si="6"/>
        <v/>
      </c>
      <c r="N17" s="5" t="str">
        <f t="shared" si="6"/>
        <v/>
      </c>
      <c r="O17" s="5" t="str">
        <f t="shared" si="6"/>
        <v/>
      </c>
      <c r="P17" s="5">
        <f t="shared" si="6"/>
        <v>5.8680123427895831E-2</v>
      </c>
      <c r="Q17" s="5">
        <f t="shared" si="6"/>
        <v>6.0365570701995899E-2</v>
      </c>
      <c r="R17" s="5">
        <f t="shared" si="6"/>
        <v>4.267855794569074E-2</v>
      </c>
      <c r="S17" s="5">
        <f t="shared" si="6"/>
        <v>4.0078678023516272E-2</v>
      </c>
      <c r="T17" s="5">
        <f t="shared" si="6"/>
        <v>3.7606389164771985E-2</v>
      </c>
      <c r="U17" s="5">
        <f t="shared" si="6"/>
        <v>3.1205821576722546E-2</v>
      </c>
      <c r="V17" s="5">
        <f t="shared" si="6"/>
        <v>1.1502737988572273E-2</v>
      </c>
    </row>
    <row r="18" spans="1:22" x14ac:dyDescent="0.45">
      <c r="A18" s="1">
        <v>13</v>
      </c>
      <c r="C18" s="5" t="str">
        <f t="shared" ref="C18:V18" si="7">IF($A18&lt;=C$10,B$4*EXP($B$5*$A18),"")</f>
        <v/>
      </c>
      <c r="D18" s="5" t="str">
        <f t="shared" si="7"/>
        <v/>
      </c>
      <c r="E18" s="5" t="str">
        <f t="shared" si="7"/>
        <v/>
      </c>
      <c r="F18" s="5" t="str">
        <f t="shared" si="7"/>
        <v/>
      </c>
      <c r="G18" s="5" t="str">
        <f t="shared" si="7"/>
        <v/>
      </c>
      <c r="H18" s="5" t="str">
        <f t="shared" si="7"/>
        <v/>
      </c>
      <c r="I18" s="5" t="str">
        <f t="shared" si="7"/>
        <v/>
      </c>
      <c r="J18" s="5" t="str">
        <f t="shared" si="7"/>
        <v/>
      </c>
      <c r="K18" s="5" t="str">
        <f t="shared" si="7"/>
        <v/>
      </c>
      <c r="L18" s="5" t="str">
        <f t="shared" si="7"/>
        <v/>
      </c>
      <c r="M18" s="5" t="str">
        <f t="shared" si="7"/>
        <v/>
      </c>
      <c r="N18" s="5" t="str">
        <f t="shared" si="7"/>
        <v/>
      </c>
      <c r="O18" s="5">
        <f t="shared" si="7"/>
        <v>5.6400534114946901E-2</v>
      </c>
      <c r="P18" s="5">
        <f t="shared" si="7"/>
        <v>5.8096246444168921E-2</v>
      </c>
      <c r="Q18" s="5">
        <f t="shared" si="7"/>
        <v>5.9764923237684682E-2</v>
      </c>
      <c r="R18" s="5">
        <f t="shared" si="7"/>
        <v>4.2253899198785347E-2</v>
      </c>
      <c r="S18" s="5">
        <f t="shared" si="7"/>
        <v>3.9679888514068715E-2</v>
      </c>
      <c r="T18" s="5">
        <f t="shared" si="7"/>
        <v>3.7232199340489013E-2</v>
      </c>
      <c r="U18" s="5">
        <f t="shared" si="7"/>
        <v>3.0895318464040356E-2</v>
      </c>
      <c r="V18" s="5">
        <f t="shared" si="7"/>
        <v>1.1388283833246218E-2</v>
      </c>
    </row>
    <row r="19" spans="1:22" x14ac:dyDescent="0.45">
      <c r="A19" s="1">
        <v>12</v>
      </c>
      <c r="C19" s="5" t="str">
        <f t="shared" ref="C19:V19" si="8">IF($A19&lt;=C$10,B$4*EXP($B$5*$A19),"")</f>
        <v/>
      </c>
      <c r="D19" s="5" t="str">
        <f t="shared" si="8"/>
        <v/>
      </c>
      <c r="E19" s="5" t="str">
        <f t="shared" si="8"/>
        <v/>
      </c>
      <c r="F19" s="5" t="str">
        <f t="shared" si="8"/>
        <v/>
      </c>
      <c r="G19" s="5" t="str">
        <f t="shared" si="8"/>
        <v/>
      </c>
      <c r="H19" s="5" t="str">
        <f t="shared" si="8"/>
        <v/>
      </c>
      <c r="I19" s="5" t="str">
        <f t="shared" si="8"/>
        <v/>
      </c>
      <c r="J19" s="5" t="str">
        <f t="shared" si="8"/>
        <v/>
      </c>
      <c r="K19" s="5" t="str">
        <f t="shared" si="8"/>
        <v/>
      </c>
      <c r="L19" s="5" t="str">
        <f t="shared" si="8"/>
        <v/>
      </c>
      <c r="M19" s="5" t="str">
        <f t="shared" si="8"/>
        <v/>
      </c>
      <c r="N19" s="5">
        <f t="shared" si="8"/>
        <v>5.4115401987823677E-2</v>
      </c>
      <c r="O19" s="5">
        <f t="shared" si="8"/>
        <v>5.5839339423867471E-2</v>
      </c>
      <c r="P19" s="5">
        <f t="shared" si="8"/>
        <v>5.7518179133500144E-2</v>
      </c>
      <c r="Q19" s="5">
        <f t="shared" si="8"/>
        <v>5.9170252315501513E-2</v>
      </c>
      <c r="R19" s="5">
        <f t="shared" si="8"/>
        <v>4.1833465877011547E-2</v>
      </c>
      <c r="S19" s="5">
        <f t="shared" si="8"/>
        <v>3.9285067026539264E-2</v>
      </c>
      <c r="T19" s="5">
        <f t="shared" si="8"/>
        <v>3.6861732767167039E-2</v>
      </c>
      <c r="U19" s="5">
        <f t="shared" si="8"/>
        <v>3.0587904908950758E-2</v>
      </c>
      <c r="V19" s="5">
        <f t="shared" si="8"/>
        <v>1.1274968515793758E-2</v>
      </c>
    </row>
    <row r="20" spans="1:22" x14ac:dyDescent="0.45">
      <c r="A20" s="1">
        <v>11</v>
      </c>
      <c r="C20" s="5" t="str">
        <f t="shared" ref="C20:V20" si="9">IF($A20&lt;=C$10,B$4*EXP($B$5*$A20),"")</f>
        <v/>
      </c>
      <c r="D20" s="5" t="str">
        <f t="shared" si="9"/>
        <v/>
      </c>
      <c r="E20" s="5" t="str">
        <f t="shared" si="9"/>
        <v/>
      </c>
      <c r="F20" s="5" t="str">
        <f t="shared" si="9"/>
        <v/>
      </c>
      <c r="G20" s="5" t="str">
        <f t="shared" si="9"/>
        <v/>
      </c>
      <c r="H20" s="5" t="str">
        <f t="shared" si="9"/>
        <v/>
      </c>
      <c r="I20" s="5" t="str">
        <f t="shared" si="9"/>
        <v/>
      </c>
      <c r="J20" s="5" t="str">
        <f t="shared" si="9"/>
        <v/>
      </c>
      <c r="K20" s="5" t="str">
        <f t="shared" si="9"/>
        <v/>
      </c>
      <c r="L20" s="5" t="str">
        <f t="shared" si="9"/>
        <v/>
      </c>
      <c r="M20" s="5">
        <f t="shared" si="9"/>
        <v>5.2128579259837653E-2</v>
      </c>
      <c r="N20" s="5">
        <f t="shared" si="9"/>
        <v>5.3576944741314227E-2</v>
      </c>
      <c r="O20" s="5">
        <f t="shared" si="9"/>
        <v>5.5283728713263348E-2</v>
      </c>
      <c r="P20" s="5">
        <f t="shared" si="9"/>
        <v>5.6945863688676684E-2</v>
      </c>
      <c r="Q20" s="5">
        <f t="shared" si="9"/>
        <v>5.8581498467858595E-2</v>
      </c>
      <c r="R20" s="5">
        <f t="shared" si="9"/>
        <v>4.141721593668677E-2</v>
      </c>
      <c r="S20" s="5">
        <f t="shared" si="9"/>
        <v>3.8894174078450118E-2</v>
      </c>
      <c r="T20" s="5">
        <f t="shared" si="9"/>
        <v>3.649495239783998E-2</v>
      </c>
      <c r="U20" s="5">
        <f t="shared" si="9"/>
        <v>3.028355016984206E-2</v>
      </c>
      <c r="V20" s="5">
        <f t="shared" si="9"/>
        <v>1.1162780704588713E-2</v>
      </c>
    </row>
    <row r="21" spans="1:22" x14ac:dyDescent="0.45">
      <c r="A21" s="1">
        <v>10</v>
      </c>
      <c r="C21" s="5" t="str">
        <f t="shared" ref="C21:V21" si="10">IF($A21&lt;=C$10,B$4*EXP($B$5*$A21),"")</f>
        <v/>
      </c>
      <c r="D21" s="5" t="str">
        <f t="shared" si="10"/>
        <v/>
      </c>
      <c r="E21" s="5" t="str">
        <f t="shared" si="10"/>
        <v/>
      </c>
      <c r="F21" s="5" t="str">
        <f t="shared" si="10"/>
        <v/>
      </c>
      <c r="G21" s="5" t="str">
        <f t="shared" si="10"/>
        <v/>
      </c>
      <c r="H21" s="5" t="str">
        <f t="shared" si="10"/>
        <v/>
      </c>
      <c r="I21" s="5" t="str">
        <f t="shared" si="10"/>
        <v/>
      </c>
      <c r="J21" s="5" t="str">
        <f t="shared" si="10"/>
        <v/>
      </c>
      <c r="K21" s="5" t="str">
        <f t="shared" si="10"/>
        <v/>
      </c>
      <c r="L21" s="5">
        <f t="shared" si="10"/>
        <v>5.878605416561699E-2</v>
      </c>
      <c r="M21" s="5">
        <f t="shared" si="10"/>
        <v>5.1609891229782608E-2</v>
      </c>
      <c r="N21" s="5">
        <f t="shared" si="10"/>
        <v>5.3043845233926516E-2</v>
      </c>
      <c r="O21" s="5">
        <f t="shared" si="10"/>
        <v>5.4733646421600488E-2</v>
      </c>
      <c r="P21" s="5">
        <f t="shared" si="10"/>
        <v>5.6379242877677142E-2</v>
      </c>
      <c r="Q21" s="5">
        <f t="shared" si="10"/>
        <v>5.799860281888055E-2</v>
      </c>
      <c r="R21" s="5">
        <f t="shared" si="10"/>
        <v>4.1005107752470134E-2</v>
      </c>
      <c r="S21" s="5">
        <f t="shared" si="10"/>
        <v>3.8507170580180744E-2</v>
      </c>
      <c r="T21" s="5">
        <f t="shared" si="10"/>
        <v>3.6131821554165278E-2</v>
      </c>
      <c r="U21" s="5">
        <f t="shared" si="10"/>
        <v>2.9982223810986721E-2</v>
      </c>
      <c r="V21" s="5">
        <f t="shared" si="10"/>
        <v>1.1051709180756477E-2</v>
      </c>
    </row>
    <row r="22" spans="1:22" x14ac:dyDescent="0.45">
      <c r="A22" s="1">
        <v>9</v>
      </c>
      <c r="C22" s="5" t="str">
        <f t="shared" ref="C22:V22" si="11">IF($A22&lt;=C$10,B$4*EXP($B$5*$A22),"")</f>
        <v/>
      </c>
      <c r="D22" s="5" t="str">
        <f t="shared" si="11"/>
        <v/>
      </c>
      <c r="E22" s="5" t="str">
        <f t="shared" si="11"/>
        <v/>
      </c>
      <c r="F22" s="5" t="str">
        <f t="shared" si="11"/>
        <v/>
      </c>
      <c r="G22" s="5" t="str">
        <f t="shared" si="11"/>
        <v/>
      </c>
      <c r="H22" s="5" t="str">
        <f t="shared" si="11"/>
        <v/>
      </c>
      <c r="I22" s="5" t="str">
        <f t="shared" si="11"/>
        <v/>
      </c>
      <c r="J22" s="5" t="str">
        <f t="shared" si="11"/>
        <v/>
      </c>
      <c r="K22" s="5">
        <f t="shared" si="11"/>
        <v>5.4918158745326504E-2</v>
      </c>
      <c r="L22" s="5">
        <f t="shared" si="11"/>
        <v>5.8201123153438686E-2</v>
      </c>
      <c r="M22" s="5">
        <f t="shared" si="11"/>
        <v>5.1096364231858912E-2</v>
      </c>
      <c r="N22" s="5">
        <f t="shared" si="11"/>
        <v>5.2516050155265545E-2</v>
      </c>
      <c r="O22" s="5">
        <f t="shared" si="11"/>
        <v>5.4189037540191311E-2</v>
      </c>
      <c r="P22" s="5">
        <f t="shared" si="11"/>
        <v>5.5818260037948216E-2</v>
      </c>
      <c r="Q22" s="5">
        <f t="shared" si="11"/>
        <v>5.7421507078516718E-2</v>
      </c>
      <c r="R22" s="5">
        <f t="shared" si="11"/>
        <v>4.059710011319978E-2</v>
      </c>
      <c r="S22" s="5">
        <f t="shared" si="11"/>
        <v>3.8124017831058801E-2</v>
      </c>
      <c r="T22" s="5">
        <f t="shared" si="11"/>
        <v>3.5772303922755939E-2</v>
      </c>
      <c r="U22" s="5">
        <f t="shared" si="11"/>
        <v>2.9683895699497753E-2</v>
      </c>
      <c r="V22" s="5">
        <f t="shared" si="11"/>
        <v>1.0941742837052104E-2</v>
      </c>
    </row>
    <row r="23" spans="1:22" x14ac:dyDescent="0.45">
      <c r="A23" s="1">
        <v>8</v>
      </c>
      <c r="C23" s="5" t="str">
        <f t="shared" ref="C23:V23" si="12">IF($A23&lt;=C$10,B$4*EXP($B$5*$A23),"")</f>
        <v/>
      </c>
      <c r="D23" s="5" t="str">
        <f t="shared" si="12"/>
        <v/>
      </c>
      <c r="E23" s="5" t="str">
        <f t="shared" si="12"/>
        <v/>
      </c>
      <c r="F23" s="5" t="str">
        <f t="shared" si="12"/>
        <v/>
      </c>
      <c r="G23" s="5" t="str">
        <f t="shared" si="12"/>
        <v/>
      </c>
      <c r="H23" s="5" t="str">
        <f t="shared" si="12"/>
        <v/>
      </c>
      <c r="I23" s="5" t="str">
        <f t="shared" si="12"/>
        <v/>
      </c>
      <c r="J23" s="5">
        <f t="shared" si="12"/>
        <v>5.1030929507202588E-2</v>
      </c>
      <c r="K23" s="5">
        <f t="shared" si="12"/>
        <v>5.4371713935620923E-2</v>
      </c>
      <c r="L23" s="5">
        <f t="shared" si="12"/>
        <v>5.7622012302076829E-2</v>
      </c>
      <c r="M23" s="5">
        <f t="shared" si="12"/>
        <v>5.0587946912938851E-2</v>
      </c>
      <c r="N23" s="5">
        <f t="shared" si="12"/>
        <v>5.1993506725383623E-2</v>
      </c>
      <c r="O23" s="5">
        <f t="shared" si="12"/>
        <v>5.3649847607693833E-2</v>
      </c>
      <c r="P23" s="5">
        <f t="shared" si="12"/>
        <v>5.5262859070738461E-2</v>
      </c>
      <c r="Q23" s="5">
        <f t="shared" si="12"/>
        <v>5.6850153536712154E-2</v>
      </c>
      <c r="R23" s="5">
        <f t="shared" si="12"/>
        <v>4.0193152217771776E-2</v>
      </c>
      <c r="S23" s="5">
        <f t="shared" si="12"/>
        <v>3.7744677515490085E-2</v>
      </c>
      <c r="T23" s="5">
        <f t="shared" si="12"/>
        <v>3.5416363551549236E-2</v>
      </c>
      <c r="U23" s="5">
        <f t="shared" si="12"/>
        <v>2.9388536002315394E-2</v>
      </c>
      <c r="V23" s="5">
        <f t="shared" si="12"/>
        <v>1.0832870676749587E-2</v>
      </c>
    </row>
    <row r="24" spans="1:22" x14ac:dyDescent="0.45">
      <c r="A24" s="1">
        <v>7</v>
      </c>
      <c r="C24" s="5" t="str">
        <f t="shared" ref="C24:V24" si="13">IF($A24&lt;=C$10,B$4*EXP($B$5*$A24),"")</f>
        <v/>
      </c>
      <c r="D24" s="5" t="str">
        <f t="shared" si="13"/>
        <v/>
      </c>
      <c r="E24" s="5" t="str">
        <f t="shared" si="13"/>
        <v/>
      </c>
      <c r="F24" s="5" t="str">
        <f t="shared" si="13"/>
        <v/>
      </c>
      <c r="G24" s="5" t="str">
        <f t="shared" si="13"/>
        <v/>
      </c>
      <c r="H24" s="5" t="str">
        <f t="shared" si="13"/>
        <v/>
      </c>
      <c r="I24" s="5">
        <f t="shared" si="13"/>
        <v>5.1101157247961868E-2</v>
      </c>
      <c r="J24" s="5">
        <f t="shared" si="13"/>
        <v>5.0523163274671434E-2</v>
      </c>
      <c r="K24" s="5">
        <f t="shared" si="13"/>
        <v>5.3830706342618821E-2</v>
      </c>
      <c r="L24" s="5">
        <f t="shared" si="13"/>
        <v>5.7048663699963677E-2</v>
      </c>
      <c r="M24" s="5">
        <f t="shared" si="13"/>
        <v>5.0084588430866848E-2</v>
      </c>
      <c r="N24" s="5">
        <f t="shared" si="13"/>
        <v>5.1476162689502308E-2</v>
      </c>
      <c r="O24" s="5">
        <f t="shared" si="13"/>
        <v>5.3116022704665485E-2</v>
      </c>
      <c r="P24" s="5">
        <f t="shared" si="13"/>
        <v>5.4712984435488318E-2</v>
      </c>
      <c r="Q24" s="5">
        <f t="shared" si="13"/>
        <v>5.6284485057636544E-2</v>
      </c>
      <c r="R24" s="5">
        <f t="shared" si="13"/>
        <v>3.9793223671059946E-2</v>
      </c>
      <c r="S24" s="5">
        <f t="shared" si="13"/>
        <v>3.736911169912692E-2</v>
      </c>
      <c r="T24" s="5">
        <f t="shared" si="13"/>
        <v>3.5063964846211416E-2</v>
      </c>
      <c r="U24" s="5">
        <f t="shared" si="13"/>
        <v>2.9096115183223796E-2</v>
      </c>
      <c r="V24" s="5">
        <f t="shared" si="13"/>
        <v>1.0725081812542166E-2</v>
      </c>
    </row>
    <row r="25" spans="1:22" x14ac:dyDescent="0.45">
      <c r="A25" s="1">
        <v>6</v>
      </c>
      <c r="C25" s="5" t="str">
        <f t="shared" ref="C25:V25" si="14">IF($A25&lt;=C$10,B$4*EXP($B$5*$A25),"")</f>
        <v/>
      </c>
      <c r="D25" s="5" t="str">
        <f t="shared" si="14"/>
        <v/>
      </c>
      <c r="E25" s="5" t="str">
        <f t="shared" si="14"/>
        <v/>
      </c>
      <c r="F25" s="5" t="str">
        <f t="shared" si="14"/>
        <v/>
      </c>
      <c r="G25" s="5" t="str">
        <f t="shared" si="14"/>
        <v/>
      </c>
      <c r="H25" s="5">
        <f t="shared" si="14"/>
        <v>4.6144286931417734E-2</v>
      </c>
      <c r="I25" s="5">
        <f t="shared" si="14"/>
        <v>5.0592692237734743E-2</v>
      </c>
      <c r="J25" s="5">
        <f t="shared" si="14"/>
        <v>5.0020449400570523E-2</v>
      </c>
      <c r="K25" s="5">
        <f t="shared" si="14"/>
        <v>5.3295081865110047E-2</v>
      </c>
      <c r="L25" s="5">
        <f t="shared" si="14"/>
        <v>5.6481020011761238E-2</v>
      </c>
      <c r="M25" s="5">
        <f t="shared" si="14"/>
        <v>4.9586238449375229E-2</v>
      </c>
      <c r="N25" s="5">
        <f t="shared" si="14"/>
        <v>5.0963966312786886E-2</v>
      </c>
      <c r="O25" s="5">
        <f t="shared" si="14"/>
        <v>5.2587509448171095E-2</v>
      </c>
      <c r="P25" s="5">
        <f t="shared" si="14"/>
        <v>5.4168581144276029E-2</v>
      </c>
      <c r="Q25" s="5">
        <f t="shared" si="14"/>
        <v>5.5724445073970591E-2</v>
      </c>
      <c r="R25" s="5">
        <f t="shared" si="14"/>
        <v>3.9397274479876357E-2</v>
      </c>
      <c r="S25" s="5">
        <f t="shared" si="14"/>
        <v>3.6997282825074695E-2</v>
      </c>
      <c r="T25" s="5">
        <f t="shared" si="14"/>
        <v>3.4715072566578284E-2</v>
      </c>
      <c r="U25" s="5">
        <f t="shared" si="14"/>
        <v>2.8806603999897363E-2</v>
      </c>
      <c r="V25" s="5">
        <f t="shared" si="14"/>
        <v>1.0618365465453597E-2</v>
      </c>
    </row>
    <row r="26" spans="1:22" x14ac:dyDescent="0.45">
      <c r="A26" s="1">
        <v>5</v>
      </c>
      <c r="C26" s="5" t="str">
        <f t="shared" ref="C26:V26" si="15">IF($A26&lt;=C$10,B$4*EXP($B$5*$A26),"")</f>
        <v/>
      </c>
      <c r="D26" s="5" t="str">
        <f t="shared" si="15"/>
        <v/>
      </c>
      <c r="E26" s="5" t="str">
        <f t="shared" si="15"/>
        <v/>
      </c>
      <c r="F26" s="5" t="str">
        <f t="shared" si="15"/>
        <v/>
      </c>
      <c r="G26" s="5">
        <f t="shared" si="15"/>
        <v>4.3423547543091495E-2</v>
      </c>
      <c r="H26" s="5">
        <f t="shared" si="15"/>
        <v>4.5685143604924039E-2</v>
      </c>
      <c r="I26" s="5">
        <f t="shared" si="15"/>
        <v>5.0089286538892108E-2</v>
      </c>
      <c r="J26" s="5">
        <f t="shared" si="15"/>
        <v>4.9522737613093525E-2</v>
      </c>
      <c r="K26" s="5">
        <f t="shared" si="15"/>
        <v>5.2764786940200509E-2</v>
      </c>
      <c r="L26" s="5">
        <f t="shared" si="15"/>
        <v>5.591902447262765E-2</v>
      </c>
      <c r="M26" s="5">
        <f t="shared" si="15"/>
        <v>4.9092847133050552E-2</v>
      </c>
      <c r="N26" s="5">
        <f t="shared" si="15"/>
        <v>5.0456866375172861E-2</v>
      </c>
      <c r="O26" s="5">
        <f t="shared" si="15"/>
        <v>5.2064254986444597E-2</v>
      </c>
      <c r="P26" s="5">
        <f t="shared" si="15"/>
        <v>5.3629594756318802E-2</v>
      </c>
      <c r="Q26" s="5">
        <f t="shared" si="15"/>
        <v>5.5169977581249238E-2</v>
      </c>
      <c r="R26" s="5">
        <f t="shared" si="15"/>
        <v>3.9005265048971935E-2</v>
      </c>
      <c r="S26" s="5">
        <f t="shared" si="15"/>
        <v>3.6629153710136156E-2</v>
      </c>
      <c r="T26" s="5">
        <f t="shared" si="15"/>
        <v>3.4369651823131134E-2</v>
      </c>
      <c r="U26" s="5">
        <f t="shared" si="15"/>
        <v>2.8519973500976504E-2</v>
      </c>
      <c r="V26" s="5">
        <f t="shared" si="15"/>
        <v>1.0512710963760242E-2</v>
      </c>
    </row>
    <row r="27" spans="1:22" x14ac:dyDescent="0.45">
      <c r="A27" s="1">
        <v>4</v>
      </c>
      <c r="C27" s="5" t="str">
        <f t="shared" ref="C27:V27" si="16">IF($A27&lt;=C$10,B$4*EXP($B$5*$A27),"")</f>
        <v/>
      </c>
      <c r="D27" s="5" t="str">
        <f t="shared" si="16"/>
        <v/>
      </c>
      <c r="E27" s="5" t="str">
        <f t="shared" si="16"/>
        <v/>
      </c>
      <c r="F27" s="5">
        <f t="shared" si="16"/>
        <v>3.7692172848111924E-2</v>
      </c>
      <c r="G27" s="5">
        <f t="shared" si="16"/>
        <v>4.2991476025836826E-2</v>
      </c>
      <c r="H27" s="5">
        <f t="shared" si="16"/>
        <v>4.5230568830861906E-2</v>
      </c>
      <c r="I27" s="5">
        <f t="shared" si="16"/>
        <v>4.9590889810444572E-2</v>
      </c>
      <c r="J27" s="5">
        <f t="shared" si="16"/>
        <v>4.9029978140646906E-2</v>
      </c>
      <c r="K27" s="5">
        <f t="shared" si="16"/>
        <v>5.2239768537955783E-2</v>
      </c>
      <c r="L27" s="5">
        <f t="shared" si="16"/>
        <v>5.536262088254066E-2</v>
      </c>
      <c r="M27" s="5">
        <f t="shared" si="16"/>
        <v>4.8604365142350017E-2</v>
      </c>
      <c r="N27" s="5">
        <f t="shared" si="16"/>
        <v>4.9954812166243874E-2</v>
      </c>
      <c r="O27" s="5">
        <f t="shared" si="16"/>
        <v>5.1546206993603766E-2</v>
      </c>
      <c r="P27" s="5">
        <f t="shared" si="16"/>
        <v>5.309597137252868E-2</v>
      </c>
      <c r="Q27" s="5">
        <f t="shared" si="16"/>
        <v>5.4621027132261128E-2</v>
      </c>
      <c r="R27" s="5">
        <f t="shared" si="16"/>
        <v>3.8617156177076895E-2</v>
      </c>
      <c r="S27" s="5">
        <f t="shared" si="16"/>
        <v>3.6264687541093021E-2</v>
      </c>
      <c r="T27" s="5">
        <f t="shared" si="16"/>
        <v>3.4027668073507766E-2</v>
      </c>
      <c r="U27" s="5">
        <f t="shared" si="16"/>
        <v>2.8236195023172463E-2</v>
      </c>
      <c r="V27" s="5">
        <f t="shared" si="16"/>
        <v>1.0408107741923881E-2</v>
      </c>
    </row>
    <row r="28" spans="1:22" x14ac:dyDescent="0.45">
      <c r="A28" s="1">
        <v>3</v>
      </c>
      <c r="C28" s="5" t="str">
        <f t="shared" ref="C28:V28" si="17">IF($A28&lt;=C$10,B$4*EXP($B$5*$A28),"")</f>
        <v/>
      </c>
      <c r="D28" s="5" t="str">
        <f t="shared" si="17"/>
        <v/>
      </c>
      <c r="E28" s="5">
        <f t="shared" si="17"/>
        <v>3.2988147680527852E-2</v>
      </c>
      <c r="F28" s="5">
        <f t="shared" si="17"/>
        <v>3.7317129461918119E-2</v>
      </c>
      <c r="G28" s="5">
        <f t="shared" si="17"/>
        <v>4.2563703692011096E-2</v>
      </c>
      <c r="H28" s="5">
        <f t="shared" si="17"/>
        <v>4.4780517151375133E-2</v>
      </c>
      <c r="I28" s="5">
        <f t="shared" si="17"/>
        <v>4.9097452212303966E-2</v>
      </c>
      <c r="J28" s="5">
        <f t="shared" si="17"/>
        <v>4.8542121706872818E-2</v>
      </c>
      <c r="K28" s="5">
        <f t="shared" si="17"/>
        <v>5.1719974156098143E-2</v>
      </c>
      <c r="L28" s="5">
        <f t="shared" si="17"/>
        <v>5.4811753600677603E-2</v>
      </c>
      <c r="M28" s="5">
        <f t="shared" si="17"/>
        <v>4.8120743628667501E-2</v>
      </c>
      <c r="N28" s="5">
        <f t="shared" si="17"/>
        <v>4.9457753480160668E-2</v>
      </c>
      <c r="O28" s="5">
        <f t="shared" si="17"/>
        <v>5.1033313664417615E-2</v>
      </c>
      <c r="P28" s="5">
        <f t="shared" si="17"/>
        <v>5.2567657630122611E-2</v>
      </c>
      <c r="Q28" s="5">
        <f t="shared" si="17"/>
        <v>5.4077538831503937E-2</v>
      </c>
      <c r="R28" s="5">
        <f t="shared" si="17"/>
        <v>3.8232909052980643E-2</v>
      </c>
      <c r="S28" s="5">
        <f t="shared" si="17"/>
        <v>3.5903847871024672E-2</v>
      </c>
      <c r="T28" s="5">
        <f t="shared" si="17"/>
        <v>3.3689087119048243E-2</v>
      </c>
      <c r="U28" s="5">
        <f t="shared" si="17"/>
        <v>2.7955240188400989E-2</v>
      </c>
      <c r="V28" s="5">
        <f t="shared" si="17"/>
        <v>1.0304545339535169E-2</v>
      </c>
    </row>
    <row r="29" spans="1:22" x14ac:dyDescent="0.45">
      <c r="A29" s="1">
        <v>2</v>
      </c>
      <c r="C29" s="5" t="str">
        <f t="shared" ref="C29:V29" si="18">IF($A29&lt;=C$10,B$4*EXP($B$5*$A29),"")</f>
        <v/>
      </c>
      <c r="D29" s="5">
        <f t="shared" si="18"/>
        <v>2.712125518819937E-2</v>
      </c>
      <c r="E29" s="5">
        <f t="shared" si="18"/>
        <v>3.2659910126799599E-2</v>
      </c>
      <c r="F29" s="5">
        <f t="shared" si="18"/>
        <v>3.694581781976821E-2</v>
      </c>
      <c r="G29" s="5">
        <f t="shared" si="18"/>
        <v>4.2140187764024437E-2</v>
      </c>
      <c r="H29" s="5">
        <f t="shared" si="18"/>
        <v>4.4334943560920714E-2</v>
      </c>
      <c r="I29" s="5">
        <f t="shared" si="18"/>
        <v>4.8608924400299257E-2</v>
      </c>
      <c r="J29" s="5">
        <f t="shared" si="18"/>
        <v>4.8059119525721311E-2</v>
      </c>
      <c r="K29" s="5">
        <f t="shared" si="18"/>
        <v>5.1205351814756231E-2</v>
      </c>
      <c r="L29" s="5">
        <f t="shared" si="18"/>
        <v>5.4266367539851222E-2</v>
      </c>
      <c r="M29" s="5">
        <f t="shared" si="18"/>
        <v>4.7641934229448589E-2</v>
      </c>
      <c r="N29" s="5">
        <f t="shared" si="18"/>
        <v>4.8965640610640404E-2</v>
      </c>
      <c r="O29" s="5">
        <f t="shared" si="18"/>
        <v>5.0525523709125802E-2</v>
      </c>
      <c r="P29" s="5">
        <f t="shared" si="18"/>
        <v>5.2044600697286073E-2</v>
      </c>
      <c r="Q29" s="5">
        <f t="shared" si="18"/>
        <v>5.3539458329694645E-2</v>
      </c>
      <c r="R29" s="5">
        <f t="shared" si="18"/>
        <v>3.7852485251650539E-2</v>
      </c>
      <c r="S29" s="5">
        <f t="shared" si="18"/>
        <v>3.5546598615663394E-2</v>
      </c>
      <c r="T29" s="5">
        <f t="shared" si="18"/>
        <v>3.3353875101374948E-2</v>
      </c>
      <c r="U29" s="5">
        <f t="shared" si="18"/>
        <v>2.7677080900944454E-2</v>
      </c>
      <c r="V29" s="5">
        <f t="shared" si="18"/>
        <v>1.0202013400267558E-2</v>
      </c>
    </row>
    <row r="30" spans="1:22" x14ac:dyDescent="0.45">
      <c r="A30" s="1">
        <v>1</v>
      </c>
      <c r="C30" s="5">
        <f t="shared" ref="C30:V30" si="19">IF($A30&lt;=C$10,B$4*EXP($B$5*$A30),"")</f>
        <v>1.9735583237235874E-2</v>
      </c>
      <c r="D30" s="5">
        <f t="shared" si="19"/>
        <v>2.6851394190145546E-2</v>
      </c>
      <c r="E30" s="5">
        <f t="shared" si="19"/>
        <v>3.233493859130071E-2</v>
      </c>
      <c r="F30" s="5">
        <f t="shared" si="19"/>
        <v>3.6578200790188566E-2</v>
      </c>
      <c r="G30" s="5">
        <f t="shared" si="19"/>
        <v>4.1720885889931114E-2</v>
      </c>
      <c r="H30" s="5">
        <f t="shared" si="19"/>
        <v>4.3893803501768303E-2</v>
      </c>
      <c r="I30" s="5">
        <f t="shared" si="19"/>
        <v>4.8125257521242151E-2</v>
      </c>
      <c r="J30" s="5">
        <f t="shared" si="19"/>
        <v>4.7580923296571778E-2</v>
      </c>
      <c r="K30" s="5">
        <f t="shared" si="19"/>
        <v>5.0695850051267061E-2</v>
      </c>
      <c r="L30" s="5">
        <f t="shared" si="19"/>
        <v>5.3726408161000945E-2</v>
      </c>
      <c r="M30" s="5">
        <f t="shared" si="19"/>
        <v>4.7167889063354368E-2</v>
      </c>
      <c r="N30" s="5">
        <f t="shared" si="19"/>
        <v>4.8478424345986038E-2</v>
      </c>
      <c r="O30" s="5">
        <f t="shared" si="19"/>
        <v>5.0022786348309645E-2</v>
      </c>
      <c r="P30" s="5">
        <f t="shared" si="19"/>
        <v>5.1526748267889909E-2</v>
      </c>
      <c r="Q30" s="5">
        <f t="shared" si="19"/>
        <v>5.3006731818334686E-2</v>
      </c>
      <c r="R30" s="5">
        <f t="shared" si="19"/>
        <v>3.747584673038945E-2</v>
      </c>
      <c r="S30" s="5">
        <f t="shared" si="19"/>
        <v>3.519290404978595E-2</v>
      </c>
      <c r="T30" s="5">
        <f t="shared" si="19"/>
        <v>3.3021998499006777E-2</v>
      </c>
      <c r="U30" s="5">
        <f t="shared" si="19"/>
        <v>2.7401689344642332E-2</v>
      </c>
      <c r="V30" s="5">
        <f t="shared" si="19"/>
        <v>1.010050167084168E-2</v>
      </c>
    </row>
    <row r="31" spans="1:22" x14ac:dyDescent="0.45">
      <c r="A31" s="1">
        <v>0</v>
      </c>
      <c r="B31" s="5">
        <f>'Elementary security'!C3</f>
        <v>1.4462810215999999E-2</v>
      </c>
      <c r="C31" s="5">
        <f>IF($A31&lt;=C$10,B$4*EXP($B$5*$A31),"")</f>
        <v>1.9539210902968247E-2</v>
      </c>
      <c r="D31" s="5">
        <f t="shared" ref="D31:V31" si="20">IF($A31&lt;=D$10,C$4*EXP($B$5*$A31),"")</f>
        <v>2.6584218353886978E-2</v>
      </c>
      <c r="E31" s="5">
        <f t="shared" si="20"/>
        <v>3.201320057660683E-2</v>
      </c>
      <c r="F31" s="5">
        <f t="shared" si="20"/>
        <v>3.621424161116988E-2</v>
      </c>
      <c r="G31" s="5">
        <f t="shared" si="20"/>
        <v>4.1305756139194315E-2</v>
      </c>
      <c r="H31" s="5">
        <f t="shared" si="20"/>
        <v>4.3457052859544362E-2</v>
      </c>
      <c r="I31" s="5">
        <f t="shared" si="20"/>
        <v>4.7646403208041699E-2</v>
      </c>
      <c r="J31" s="5">
        <f t="shared" si="20"/>
        <v>4.7107485199402811E-2</v>
      </c>
      <c r="K31" s="5">
        <f t="shared" si="20"/>
        <v>5.0191417915029714E-2</v>
      </c>
      <c r="L31" s="5">
        <f t="shared" si="20"/>
        <v>5.3191821467738938E-2</v>
      </c>
      <c r="M31" s="5">
        <f t="shared" si="20"/>
        <v>4.6698560725473202E-2</v>
      </c>
      <c r="N31" s="5">
        <f t="shared" si="20"/>
        <v>4.7996055964165105E-2</v>
      </c>
      <c r="O31" s="5">
        <f t="shared" si="20"/>
        <v>4.9525051307814122E-2</v>
      </c>
      <c r="P31" s="5">
        <f t="shared" si="20"/>
        <v>5.1014048556259642E-2</v>
      </c>
      <c r="Q31" s="5">
        <f t="shared" si="20"/>
        <v>5.2479306024329E-2</v>
      </c>
      <c r="R31" s="5">
        <f t="shared" si="20"/>
        <v>3.7102955825031383E-2</v>
      </c>
      <c r="S31" s="5">
        <f t="shared" si="20"/>
        <v>3.4842728803641004E-2</v>
      </c>
      <c r="T31" s="5">
        <f t="shared" si="20"/>
        <v>3.2693424124006942E-2</v>
      </c>
      <c r="U31" s="5">
        <f t="shared" si="20"/>
        <v>2.7129037980109492E-2</v>
      </c>
      <c r="V31" s="5">
        <f t="shared" si="20"/>
        <v>0.01</v>
      </c>
    </row>
    <row r="33" spans="1:2" x14ac:dyDescent="0.45">
      <c r="A33" s="1"/>
      <c r="B33" t="s">
        <v>38</v>
      </c>
    </row>
  </sheetData>
  <mergeCells count="1">
    <mergeCell ref="A1: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89239-C882-4522-9710-B0C3C441386B}">
  <dimension ref="B3:V11"/>
  <sheetViews>
    <sheetView workbookViewId="0">
      <selection activeCell="B11" sqref="B11:V11"/>
    </sheetView>
  </sheetViews>
  <sheetFormatPr defaultRowHeight="14.25" x14ac:dyDescent="0.45"/>
  <sheetData>
    <row r="3" spans="2:22" x14ac:dyDescent="0.45">
      <c r="B3" s="11">
        <v>1.4462810215999999E-2</v>
      </c>
      <c r="C3" s="11">
        <v>1.7049157063999999E-2</v>
      </c>
      <c r="D3" s="11">
        <v>2.0303913672000001E-2</v>
      </c>
      <c r="E3" s="11">
        <v>2.3338305679000002E-2</v>
      </c>
      <c r="F3" s="11">
        <v>2.6044352005000004E-2</v>
      </c>
      <c r="G3" s="11">
        <v>2.8750398331000002E-2</v>
      </c>
      <c r="H3" s="11">
        <v>3.10222980265E-2</v>
      </c>
      <c r="I3" s="11">
        <v>3.3294197721999999E-2</v>
      </c>
      <c r="J3" s="11">
        <v>3.5029748552000001E-2</v>
      </c>
      <c r="K3" s="11">
        <v>3.6765299381999995E-2</v>
      </c>
      <c r="L3" s="11">
        <v>3.8500850211999997E-2</v>
      </c>
      <c r="M3" s="11">
        <v>3.9392555473600002E-2</v>
      </c>
      <c r="N3" s="11">
        <v>4.02842607352E-2</v>
      </c>
      <c r="O3" s="11">
        <v>4.1175965996799999E-2</v>
      </c>
      <c r="P3" s="11">
        <v>4.2067671258399997E-2</v>
      </c>
      <c r="Q3" s="11">
        <v>4.2959376520000002E-2</v>
      </c>
      <c r="R3" s="11">
        <v>4.2819199510800002E-2</v>
      </c>
      <c r="S3" s="11">
        <v>4.2538845492399995E-2</v>
      </c>
      <c r="T3" s="11">
        <v>4.2118314464799994E-2</v>
      </c>
      <c r="U3" s="11">
        <v>4.1557606428E-2</v>
      </c>
      <c r="V3" s="11">
        <v>4.2258491474000001E-2</v>
      </c>
    </row>
    <row r="4" spans="2:22" x14ac:dyDescent="0.45">
      <c r="B4" s="11">
        <f>ROUND(B3,3)</f>
        <v>1.4E-2</v>
      </c>
      <c r="C4" s="11">
        <f t="shared" ref="C4:V4" si="0">ROUND(C3,3)</f>
        <v>1.7000000000000001E-2</v>
      </c>
      <c r="D4" s="11">
        <f t="shared" si="0"/>
        <v>0.02</v>
      </c>
      <c r="E4" s="11">
        <f t="shared" si="0"/>
        <v>2.3E-2</v>
      </c>
      <c r="F4" s="11">
        <f t="shared" si="0"/>
        <v>2.5999999999999999E-2</v>
      </c>
      <c r="G4" s="11">
        <f t="shared" si="0"/>
        <v>2.9000000000000001E-2</v>
      </c>
      <c r="H4" s="11">
        <f t="shared" si="0"/>
        <v>3.1E-2</v>
      </c>
      <c r="I4" s="11">
        <f t="shared" si="0"/>
        <v>3.3000000000000002E-2</v>
      </c>
      <c r="J4" s="11">
        <f t="shared" si="0"/>
        <v>3.5000000000000003E-2</v>
      </c>
      <c r="K4" s="11">
        <f t="shared" si="0"/>
        <v>3.6999999999999998E-2</v>
      </c>
      <c r="L4" s="11">
        <f t="shared" si="0"/>
        <v>3.9E-2</v>
      </c>
      <c r="M4" s="11">
        <f t="shared" si="0"/>
        <v>3.9E-2</v>
      </c>
      <c r="N4" s="11">
        <f t="shared" si="0"/>
        <v>0.04</v>
      </c>
      <c r="O4" s="11">
        <f t="shared" si="0"/>
        <v>4.1000000000000002E-2</v>
      </c>
      <c r="P4" s="11">
        <f t="shared" si="0"/>
        <v>4.2000000000000003E-2</v>
      </c>
      <c r="Q4" s="11">
        <f t="shared" si="0"/>
        <v>4.2999999999999997E-2</v>
      </c>
      <c r="R4" s="11">
        <f t="shared" si="0"/>
        <v>4.2999999999999997E-2</v>
      </c>
      <c r="S4" s="11">
        <f t="shared" si="0"/>
        <v>4.2999999999999997E-2</v>
      </c>
      <c r="T4" s="11">
        <f t="shared" si="0"/>
        <v>4.2000000000000003E-2</v>
      </c>
      <c r="U4" s="11">
        <f t="shared" si="0"/>
        <v>4.2000000000000003E-2</v>
      </c>
      <c r="V4" s="11">
        <f t="shared" si="0"/>
        <v>4.2000000000000003E-2</v>
      </c>
    </row>
    <row r="5" spans="2:22" x14ac:dyDescent="0.45">
      <c r="B5" t="s">
        <v>44</v>
      </c>
      <c r="C5" t="s">
        <v>44</v>
      </c>
      <c r="D5" t="s">
        <v>44</v>
      </c>
      <c r="E5" t="s">
        <v>44</v>
      </c>
      <c r="F5" t="s">
        <v>44</v>
      </c>
      <c r="G5" t="s">
        <v>44</v>
      </c>
      <c r="H5" t="s">
        <v>44</v>
      </c>
      <c r="I5" t="s">
        <v>44</v>
      </c>
      <c r="J5" t="s">
        <v>44</v>
      </c>
      <c r="K5" t="s">
        <v>44</v>
      </c>
      <c r="L5" t="s">
        <v>44</v>
      </c>
      <c r="M5" t="s">
        <v>44</v>
      </c>
      <c r="N5" t="s">
        <v>44</v>
      </c>
      <c r="O5" t="s">
        <v>44</v>
      </c>
      <c r="P5" t="s">
        <v>44</v>
      </c>
      <c r="Q5" t="s">
        <v>44</v>
      </c>
      <c r="R5" t="s">
        <v>44</v>
      </c>
      <c r="S5" t="s">
        <v>44</v>
      </c>
      <c r="T5" t="s">
        <v>44</v>
      </c>
      <c r="U5" t="s">
        <v>44</v>
      </c>
      <c r="V5" t="s">
        <v>44</v>
      </c>
    </row>
    <row r="9" spans="2:22" x14ac:dyDescent="0.45">
      <c r="B9">
        <v>1.4E-2</v>
      </c>
      <c r="C9">
        <v>1.7000000000000001E-2</v>
      </c>
      <c r="D9">
        <v>0.02</v>
      </c>
      <c r="E9">
        <v>2.3E-2</v>
      </c>
      <c r="F9">
        <v>2.5999999999999999E-2</v>
      </c>
      <c r="G9">
        <v>2.9000000000000001E-2</v>
      </c>
      <c r="H9">
        <v>3.1E-2</v>
      </c>
      <c r="I9">
        <v>3.3000000000000002E-2</v>
      </c>
      <c r="J9">
        <v>3.5000000000000003E-2</v>
      </c>
      <c r="K9">
        <v>3.6999999999999998E-2</v>
      </c>
      <c r="L9">
        <v>3.9E-2</v>
      </c>
      <c r="M9">
        <v>3.9E-2</v>
      </c>
      <c r="N9">
        <v>0.04</v>
      </c>
      <c r="O9">
        <v>4.1000000000000002E-2</v>
      </c>
      <c r="P9">
        <v>4.2000000000000003E-2</v>
      </c>
      <c r="Q9">
        <v>4.2999999999999997E-2</v>
      </c>
      <c r="R9">
        <v>4.2999999999999997E-2</v>
      </c>
      <c r="S9">
        <v>4.2999999999999997E-2</v>
      </c>
      <c r="T9">
        <v>4.2000000000000003E-2</v>
      </c>
      <c r="U9">
        <v>4.2000000000000003E-2</v>
      </c>
      <c r="V9">
        <v>4.2000000000000003E-2</v>
      </c>
    </row>
    <row r="10" spans="2:22" x14ac:dyDescent="0.45">
      <c r="B10" t="s">
        <v>44</v>
      </c>
      <c r="C10" t="s">
        <v>44</v>
      </c>
      <c r="D10" t="s">
        <v>44</v>
      </c>
      <c r="E10" t="s">
        <v>44</v>
      </c>
      <c r="F10" t="s">
        <v>44</v>
      </c>
      <c r="G10" t="s">
        <v>44</v>
      </c>
      <c r="H10" t="s">
        <v>44</v>
      </c>
      <c r="I10" t="s">
        <v>44</v>
      </c>
      <c r="J10" t="s">
        <v>44</v>
      </c>
      <c r="K10" t="s">
        <v>44</v>
      </c>
      <c r="L10" t="s">
        <v>44</v>
      </c>
      <c r="M10" t="s">
        <v>44</v>
      </c>
      <c r="N10" t="s">
        <v>44</v>
      </c>
      <c r="O10" t="s">
        <v>44</v>
      </c>
      <c r="P10" t="s">
        <v>44</v>
      </c>
      <c r="Q10" t="s">
        <v>44</v>
      </c>
      <c r="R10" t="s">
        <v>44</v>
      </c>
      <c r="S10" t="s">
        <v>44</v>
      </c>
      <c r="T10" t="s">
        <v>44</v>
      </c>
      <c r="U10" t="s">
        <v>44</v>
      </c>
      <c r="V10" t="s">
        <v>44</v>
      </c>
    </row>
    <row r="11" spans="2:22" x14ac:dyDescent="0.45">
      <c r="B11" t="str">
        <f>_xlfn.CONCAT(B9:B10)</f>
        <v>0.014,</v>
      </c>
      <c r="C11" t="str">
        <f t="shared" ref="C11:V11" si="1">_xlfn.CONCAT(C9:C10)</f>
        <v>0.017,</v>
      </c>
      <c r="D11" t="str">
        <f t="shared" si="1"/>
        <v>0.02,</v>
      </c>
      <c r="E11" t="str">
        <f t="shared" si="1"/>
        <v>0.023,</v>
      </c>
      <c r="F11" t="str">
        <f t="shared" si="1"/>
        <v>0.026,</v>
      </c>
      <c r="G11" t="str">
        <f t="shared" si="1"/>
        <v>0.029,</v>
      </c>
      <c r="H11" t="str">
        <f t="shared" si="1"/>
        <v>0.031,</v>
      </c>
      <c r="I11" t="str">
        <f t="shared" si="1"/>
        <v>0.033,</v>
      </c>
      <c r="J11" t="str">
        <f t="shared" si="1"/>
        <v>0.035,</v>
      </c>
      <c r="K11" t="str">
        <f t="shared" si="1"/>
        <v>0.037,</v>
      </c>
      <c r="L11" t="str">
        <f t="shared" si="1"/>
        <v>0.039,</v>
      </c>
      <c r="M11" t="str">
        <f t="shared" si="1"/>
        <v>0.039,</v>
      </c>
      <c r="N11" t="str">
        <f t="shared" si="1"/>
        <v>0.04,</v>
      </c>
      <c r="O11" t="str">
        <f t="shared" si="1"/>
        <v>0.041,</v>
      </c>
      <c r="P11" t="str">
        <f t="shared" si="1"/>
        <v>0.042,</v>
      </c>
      <c r="Q11" t="str">
        <f t="shared" si="1"/>
        <v>0.043,</v>
      </c>
      <c r="R11" t="str">
        <f t="shared" si="1"/>
        <v>0.043,</v>
      </c>
      <c r="S11" t="str">
        <f t="shared" si="1"/>
        <v>0.043,</v>
      </c>
      <c r="T11" t="str">
        <f t="shared" si="1"/>
        <v>0.042,</v>
      </c>
      <c r="U11" t="str">
        <f t="shared" si="1"/>
        <v>0.042,</v>
      </c>
      <c r="V11" t="str">
        <f t="shared" si="1"/>
        <v>0.042,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55DE-237E-4ADF-A665-F730F235FBD3}">
  <dimension ref="A1:W84"/>
  <sheetViews>
    <sheetView topLeftCell="A12" zoomScale="76" workbookViewId="0">
      <selection activeCell="B4" sqref="B4"/>
    </sheetView>
  </sheetViews>
  <sheetFormatPr defaultRowHeight="14.25" x14ac:dyDescent="0.45"/>
  <cols>
    <col min="1" max="1" width="12.86328125" customWidth="1"/>
    <col min="2" max="3" width="11.59765625" bestFit="1" customWidth="1"/>
  </cols>
  <sheetData>
    <row r="1" spans="1:23" ht="99.75" customHeight="1" x14ac:dyDescent="0.45">
      <c r="A1" s="15" t="s">
        <v>31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</row>
    <row r="2" spans="1:23" x14ac:dyDescent="0.45">
      <c r="A2" s="1" t="s">
        <v>23</v>
      </c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</row>
    <row r="3" spans="1:23" x14ac:dyDescent="0.45">
      <c r="A3" s="1" t="s">
        <v>24</v>
      </c>
      <c r="B3" s="9">
        <v>0</v>
      </c>
      <c r="C3" s="9">
        <v>1.4462810215999999E-2</v>
      </c>
      <c r="D3" s="9">
        <v>1.7049157063999999E-2</v>
      </c>
      <c r="E3" s="9">
        <v>2.0303913672000001E-2</v>
      </c>
      <c r="F3" s="9">
        <v>2.3338305679000002E-2</v>
      </c>
      <c r="G3" s="9">
        <v>2.6044352005000004E-2</v>
      </c>
      <c r="H3" s="9">
        <v>2.8750398331000002E-2</v>
      </c>
      <c r="I3" s="9">
        <v>3.10222980265E-2</v>
      </c>
      <c r="J3" s="9">
        <v>3.3294197721999999E-2</v>
      </c>
      <c r="K3" s="9">
        <v>3.5029748552000001E-2</v>
      </c>
      <c r="L3" s="9">
        <v>3.6765299381999995E-2</v>
      </c>
      <c r="M3" s="9">
        <v>3.8500850211999997E-2</v>
      </c>
      <c r="N3" s="9">
        <v>3.9392555473600002E-2</v>
      </c>
      <c r="O3" s="9">
        <v>4.02842607352E-2</v>
      </c>
      <c r="P3" s="9">
        <v>4.1175965996799999E-2</v>
      </c>
      <c r="Q3" s="9">
        <v>4.2067671258399997E-2</v>
      </c>
      <c r="R3" s="9">
        <v>4.2959376520000002E-2</v>
      </c>
      <c r="S3" s="9">
        <v>4.2819199510800002E-2</v>
      </c>
      <c r="T3" s="9">
        <v>4.2538845492399995E-2</v>
      </c>
      <c r="U3" s="9">
        <v>4.2118314464799994E-2</v>
      </c>
      <c r="V3" s="9">
        <v>4.1557606428E-2</v>
      </c>
      <c r="W3" s="9"/>
    </row>
    <row r="4" spans="1:23" x14ac:dyDescent="0.45">
      <c r="A4" s="1" t="s">
        <v>25</v>
      </c>
      <c r="B4" s="11">
        <v>1.9539210902968247E-2</v>
      </c>
      <c r="C4" s="11">
        <v>2.6584218353886978E-2</v>
      </c>
      <c r="D4" s="11">
        <v>3.201320057660683E-2</v>
      </c>
      <c r="E4" s="11">
        <v>3.621424161116988E-2</v>
      </c>
      <c r="F4" s="11">
        <v>4.1305756139194315E-2</v>
      </c>
      <c r="G4" s="11">
        <v>4.3457052859544362E-2</v>
      </c>
      <c r="H4" s="11">
        <v>4.7646403208041699E-2</v>
      </c>
      <c r="I4" s="11">
        <v>4.7107485199402811E-2</v>
      </c>
      <c r="J4" s="11">
        <v>5.0191417915029714E-2</v>
      </c>
      <c r="K4" s="11">
        <v>5.3191821467738938E-2</v>
      </c>
      <c r="L4" s="11">
        <v>4.6698560725473202E-2</v>
      </c>
      <c r="M4" s="11">
        <v>4.7996055964165105E-2</v>
      </c>
      <c r="N4" s="11">
        <v>4.9525051307814122E-2</v>
      </c>
      <c r="O4" s="11">
        <v>5.1014048556259642E-2</v>
      </c>
      <c r="P4" s="11">
        <v>5.2479306024329E-2</v>
      </c>
      <c r="Q4" s="11">
        <v>3.7102955825031383E-2</v>
      </c>
      <c r="R4" s="11">
        <v>3.4842728803641004E-2</v>
      </c>
      <c r="S4" s="11">
        <v>3.2693424124006942E-2</v>
      </c>
      <c r="T4" s="11">
        <v>2.7129037980109492E-2</v>
      </c>
      <c r="U4" s="11">
        <v>0.01</v>
      </c>
      <c r="V4" s="11">
        <v>0.01</v>
      </c>
    </row>
    <row r="5" spans="1:23" x14ac:dyDescent="0.45">
      <c r="A5" s="1" t="s">
        <v>27</v>
      </c>
      <c r="B5" s="10">
        <v>0.5</v>
      </c>
    </row>
    <row r="6" spans="1:23" x14ac:dyDescent="0.45">
      <c r="A6" s="1"/>
      <c r="B6" s="5"/>
    </row>
    <row r="7" spans="1:23" x14ac:dyDescent="0.45">
      <c r="A7" s="1"/>
      <c r="B7" s="5"/>
    </row>
    <row r="12" spans="1:23" x14ac:dyDescent="0.45">
      <c r="A12" s="1" t="s">
        <v>30</v>
      </c>
    </row>
    <row r="13" spans="1:23" x14ac:dyDescent="0.45">
      <c r="B13" s="1">
        <v>0</v>
      </c>
      <c r="C13" s="1">
        <v>1</v>
      </c>
      <c r="D13" s="1">
        <v>2</v>
      </c>
      <c r="E13" s="1">
        <v>3</v>
      </c>
      <c r="F13" s="1">
        <v>4</v>
      </c>
      <c r="G13" s="1">
        <v>5</v>
      </c>
      <c r="H13" s="1">
        <v>6</v>
      </c>
      <c r="I13" s="1">
        <v>7</v>
      </c>
      <c r="J13" s="1">
        <v>8</v>
      </c>
      <c r="K13" s="1">
        <v>9</v>
      </c>
      <c r="L13" s="1">
        <v>10</v>
      </c>
      <c r="M13" s="1">
        <v>11</v>
      </c>
      <c r="N13" s="1">
        <v>12</v>
      </c>
      <c r="O13" s="1">
        <v>13</v>
      </c>
      <c r="P13" s="1">
        <v>14</v>
      </c>
      <c r="Q13" s="1">
        <v>15</v>
      </c>
      <c r="R13" s="1">
        <v>16</v>
      </c>
      <c r="S13" s="1">
        <v>17</v>
      </c>
      <c r="T13" s="1">
        <v>18</v>
      </c>
      <c r="U13" s="1">
        <v>19</v>
      </c>
      <c r="V13" s="1">
        <v>20</v>
      </c>
    </row>
    <row r="14" spans="1:23" x14ac:dyDescent="0.45">
      <c r="A14" s="1">
        <v>20</v>
      </c>
      <c r="C14" t="str">
        <f>IF($A14=0,$B$5*B14/(1+'Short rate lattice'!B11),IF($A14=C$13,$B$5*B15/(1+'Short rate lattice'!B12),IF($A14&gt;C$13,"","trong")))</f>
        <v/>
      </c>
      <c r="D14" t="str">
        <f>IF($A14=0,$B$5*C14/(1+'Short rate lattice'!C11),IF($A14=D$13,$B$5*C15/(1+'Short rate lattice'!C12),IF($A14&gt;D$13,"",$B$5*C14/(1+'Short rate lattice'!C11)+$B$5*C15/(1+'Short rate lattice'!C12))))</f>
        <v/>
      </c>
      <c r="E14" t="str">
        <f>IF($A14=0,$B$5*D14/(1+'Short rate lattice'!D11),IF($A14=E$13,$B$5*D15/(1+'Short rate lattice'!D12),IF($A14&gt;E$13,"",$B$5*D14/(1+'Short rate lattice'!D11)+$B$5*D15/(1+'Short rate lattice'!D12))))</f>
        <v/>
      </c>
      <c r="F14" t="str">
        <f>IF($A14=0,$B$5*E14/(1+'Short rate lattice'!E11),IF($A14=F$13,$B$5*E15/(1+'Short rate lattice'!E12),IF($A14&gt;F$13,"",$B$5*E14/(1+'Short rate lattice'!E11)+$B$5*E15/(1+'Short rate lattice'!E12))))</f>
        <v/>
      </c>
      <c r="G14" t="str">
        <f>IF($A14=0,$B$5*F14/(1+'Short rate lattice'!F11),IF($A14=G$13,$B$5*F15/(1+'Short rate lattice'!F12),IF($A14&gt;G$13,"",$B$5*F14/(1+'Short rate lattice'!F11)+$B$5*F15/(1+'Short rate lattice'!F12))))</f>
        <v/>
      </c>
      <c r="H14" t="str">
        <f>IF($A14=0,$B$5*G14/(1+'Short rate lattice'!G11),IF($A14=H$13,$B$5*G15/(1+'Short rate lattice'!G12),IF($A14&gt;H$13,"",$B$5*G14/(1+'Short rate lattice'!G11)+$B$5*G15/(1+'Short rate lattice'!G12))))</f>
        <v/>
      </c>
      <c r="I14" t="str">
        <f>IF($A14=0,$B$5*H14/(1+'Short rate lattice'!H11),IF($A14=I$13,$B$5*H15/(1+'Short rate lattice'!H12),IF($A14&gt;I$13,"",$B$5*H14/(1+'Short rate lattice'!H11)+$B$5*H15/(1+'Short rate lattice'!H12))))</f>
        <v/>
      </c>
      <c r="J14" t="str">
        <f>IF($A14=0,$B$5*I14/(1+'Short rate lattice'!I11),IF($A14=J$13,$B$5*I15/(1+'Short rate lattice'!I12),IF($A14&gt;J$13,"",$B$5*I14/(1+'Short rate lattice'!I11)+$B$5*I15/(1+'Short rate lattice'!I12))))</f>
        <v/>
      </c>
      <c r="K14" t="str">
        <f>IF($A14=0,$B$5*J14/(1+'Short rate lattice'!J11),IF($A14=K$13,$B$5*J15/(1+'Short rate lattice'!J12),IF($A14&gt;K$13,"",$B$5*J14/(1+'Short rate lattice'!J11)+$B$5*J15/(1+'Short rate lattice'!J12))))</f>
        <v/>
      </c>
      <c r="L14" t="str">
        <f>IF($A14=0,$B$5*K14/(1+'Short rate lattice'!K11),IF($A14=L$13,$B$5*K15/(1+'Short rate lattice'!K12),IF($A14&gt;L$13,"",$B$5*K14/(1+'Short rate lattice'!K11)+$B$5*K15/(1+'Short rate lattice'!K12))))</f>
        <v/>
      </c>
      <c r="M14" t="str">
        <f>IF($A14=0,$B$5*L14/(1+'Short rate lattice'!L11),IF($A14=M$13,$B$5*L15/(1+'Short rate lattice'!L12),IF($A14&gt;M$13,"",$B$5*L14/(1+'Short rate lattice'!L11)+$B$5*L15/(1+'Short rate lattice'!L12))))</f>
        <v/>
      </c>
      <c r="N14" t="str">
        <f>IF($A14=0,$B$5*M14/(1+'Short rate lattice'!M11),IF($A14=N$13,$B$5*M15/(1+'Short rate lattice'!M12),IF($A14&gt;N$13,"",$B$5*M14/(1+'Short rate lattice'!M11)+$B$5*M15/(1+'Short rate lattice'!M12))))</f>
        <v/>
      </c>
      <c r="O14" t="str">
        <f>IF($A14=0,$B$5*N14/(1+'Short rate lattice'!N11),IF($A14=O$13,$B$5*N15/(1+'Short rate lattice'!N12),IF($A14&gt;O$13,"",$B$5*N14/(1+'Short rate lattice'!N11)+$B$5*N15/(1+'Short rate lattice'!N12))))</f>
        <v/>
      </c>
      <c r="P14" t="str">
        <f>IF($A14=0,$B$5*O14/(1+'Short rate lattice'!O11),IF($A14=P$13,$B$5*O15/(1+'Short rate lattice'!O12),IF($A14&gt;P$13,"",$B$5*O14/(1+'Short rate lattice'!O11)+$B$5*O15/(1+'Short rate lattice'!O12))))</f>
        <v/>
      </c>
      <c r="Q14" t="str">
        <f>IF($A14=0,$B$5*P14/(1+'Short rate lattice'!P11),IF($A14=Q$13,$B$5*P15/(1+'Short rate lattice'!P12),IF($A14&gt;Q$13,"",$B$5*P14/(1+'Short rate lattice'!P11)+$B$5*P15/(1+'Short rate lattice'!P12))))</f>
        <v/>
      </c>
      <c r="R14" t="str">
        <f>IF($A14=0,$B$5*Q14/(1+'Short rate lattice'!Q11),IF($A14=R$13,$B$5*Q15/(1+'Short rate lattice'!Q12),IF($A14&gt;R$13,"",$B$5*Q14/(1+'Short rate lattice'!Q11)+$B$5*Q15/(1+'Short rate lattice'!Q12))))</f>
        <v/>
      </c>
      <c r="S14" t="str">
        <f>IF($A14=0,$B$5*R14/(1+'Short rate lattice'!R11),IF($A14=S$13,$B$5*R15/(1+'Short rate lattice'!R12),IF($A14&gt;S$13,"",$B$5*R14/(1+'Short rate lattice'!R11)+$B$5*R15/(1+'Short rate lattice'!R12))))</f>
        <v/>
      </c>
      <c r="T14" t="str">
        <f>IF($A14=0,$B$5*S14/(1+'Short rate lattice'!S11),IF($A14=T$13,$B$5*S15/(1+'Short rate lattice'!S12),IF($A14&gt;T$13,"",$B$5*S14/(1+'Short rate lattice'!S11)+$B$5*S15/(1+'Short rate lattice'!S12))))</f>
        <v/>
      </c>
      <c r="U14" t="str">
        <f>IF($A14=0,$B$5*T14/(1+'Short rate lattice'!T11),IF($A14=U$13,$B$5*T15/(1+'Short rate lattice'!T12),IF($A14&gt;U$13,"",$B$5*T14/(1+'Short rate lattice'!T11)+$B$5*T15/(1+'Short rate lattice'!T12))))</f>
        <v/>
      </c>
      <c r="V14">
        <f>IF($A14=0,$B$5*U14/(1+'Short rate lattice'!U11),IF($A14=V$13,$B$5*U15/(1+'Short rate lattice'!U12),IF($A14&gt;V$13,"",$B$5*U14/(1+'Short rate lattice'!U11)+$B$5*U15/(1+'Short rate lattice'!U12))))</f>
        <v>4.0505970642623661E-7</v>
      </c>
    </row>
    <row r="15" spans="1:23" x14ac:dyDescent="0.45">
      <c r="A15" s="1">
        <v>19</v>
      </c>
      <c r="C15" t="str">
        <f>IF($A15=0,$B$5*B15/(1+'Short rate lattice'!B12),IF($A15=C$13,$B$5*B16/(1+'Short rate lattice'!B13),IF($A15&gt;C$13,"","trong")))</f>
        <v/>
      </c>
      <c r="D15" t="str">
        <f>IF($A15=0,$B$5*C15/(1+'Short rate lattice'!C12),IF($A15=D$13,$B$5*C16/(1+'Short rate lattice'!C13),IF($A15&gt;D$13,"",$B$5*C15/(1+'Short rate lattice'!C12)+$B$5*C16/(1+'Short rate lattice'!C13))))</f>
        <v/>
      </c>
      <c r="E15" t="str">
        <f>IF($A15=0,$B$5*D15/(1+'Short rate lattice'!D12),IF($A15=E$13,$B$5*D16/(1+'Short rate lattice'!D13),IF($A15&gt;E$13,"",$B$5*D15/(1+'Short rate lattice'!D12)+$B$5*D16/(1+'Short rate lattice'!D13))))</f>
        <v/>
      </c>
      <c r="F15" t="str">
        <f>IF($A15=0,$B$5*E15/(1+'Short rate lattice'!E12),IF($A15=F$13,$B$5*E16/(1+'Short rate lattice'!E13),IF($A15&gt;F$13,"",$B$5*E15/(1+'Short rate lattice'!E12)+$B$5*E16/(1+'Short rate lattice'!E13))))</f>
        <v/>
      </c>
      <c r="G15" t="str">
        <f>IF($A15=0,$B$5*F15/(1+'Short rate lattice'!F12),IF($A15=G$13,$B$5*F16/(1+'Short rate lattice'!F13),IF($A15&gt;G$13,"",$B$5*F15/(1+'Short rate lattice'!F12)+$B$5*F16/(1+'Short rate lattice'!F13))))</f>
        <v/>
      </c>
      <c r="H15" t="str">
        <f>IF($A15=0,$B$5*G15/(1+'Short rate lattice'!G12),IF($A15=H$13,$B$5*G16/(1+'Short rate lattice'!G13),IF($A15&gt;H$13,"",$B$5*G15/(1+'Short rate lattice'!G12)+$B$5*G16/(1+'Short rate lattice'!G13))))</f>
        <v/>
      </c>
      <c r="I15" t="str">
        <f>IF($A15=0,$B$5*H15/(1+'Short rate lattice'!H12),IF($A15=I$13,$B$5*H16/(1+'Short rate lattice'!H13),IF($A15&gt;I$13,"",$B$5*H15/(1+'Short rate lattice'!H12)+$B$5*H16/(1+'Short rate lattice'!H13))))</f>
        <v/>
      </c>
      <c r="J15" t="str">
        <f>IF($A15=0,$B$5*I15/(1+'Short rate lattice'!I12),IF($A15=J$13,$B$5*I16/(1+'Short rate lattice'!I13),IF($A15&gt;J$13,"",$B$5*I15/(1+'Short rate lattice'!I12)+$B$5*I16/(1+'Short rate lattice'!I13))))</f>
        <v/>
      </c>
      <c r="K15" t="str">
        <f>IF($A15=0,$B$5*J15/(1+'Short rate lattice'!J12),IF($A15=K$13,$B$5*J16/(1+'Short rate lattice'!J13),IF($A15&gt;K$13,"",$B$5*J15/(1+'Short rate lattice'!J12)+$B$5*J16/(1+'Short rate lattice'!J13))))</f>
        <v/>
      </c>
      <c r="L15" t="str">
        <f>IF($A15=0,$B$5*K15/(1+'Short rate lattice'!K12),IF($A15=L$13,$B$5*K16/(1+'Short rate lattice'!K13),IF($A15&gt;L$13,"",$B$5*K15/(1+'Short rate lattice'!K12)+$B$5*K16/(1+'Short rate lattice'!K13))))</f>
        <v/>
      </c>
      <c r="M15" t="str">
        <f>IF($A15=0,$B$5*L15/(1+'Short rate lattice'!L12),IF($A15=M$13,$B$5*L16/(1+'Short rate lattice'!L13),IF($A15&gt;M$13,"",$B$5*L15/(1+'Short rate lattice'!L12)+$B$5*L16/(1+'Short rate lattice'!L13))))</f>
        <v/>
      </c>
      <c r="N15" t="str">
        <f>IF($A15=0,$B$5*M15/(1+'Short rate lattice'!M12),IF($A15=N$13,$B$5*M16/(1+'Short rate lattice'!M13),IF($A15&gt;N$13,"",$B$5*M15/(1+'Short rate lattice'!M12)+$B$5*M16/(1+'Short rate lattice'!M13))))</f>
        <v/>
      </c>
      <c r="O15" t="str">
        <f>IF($A15=0,$B$5*N15/(1+'Short rate lattice'!N12),IF($A15=O$13,$B$5*N16/(1+'Short rate lattice'!N13),IF($A15&gt;O$13,"",$B$5*N15/(1+'Short rate lattice'!N12)+$B$5*N16/(1+'Short rate lattice'!N13))))</f>
        <v/>
      </c>
      <c r="P15" t="str">
        <f>IF($A15=0,$B$5*O15/(1+'Short rate lattice'!O12),IF($A15=P$13,$B$5*O16/(1+'Short rate lattice'!O13),IF($A15&gt;P$13,"",$B$5*O15/(1+'Short rate lattice'!O12)+$B$5*O16/(1+'Short rate lattice'!O13))))</f>
        <v/>
      </c>
      <c r="Q15" t="str">
        <f>IF($A15=0,$B$5*P15/(1+'Short rate lattice'!P12),IF($A15=Q$13,$B$5*P16/(1+'Short rate lattice'!P13),IF($A15&gt;Q$13,"",$B$5*P15/(1+'Short rate lattice'!P12)+$B$5*P16/(1+'Short rate lattice'!P13))))</f>
        <v/>
      </c>
      <c r="R15" t="str">
        <f>IF($A15=0,$B$5*Q15/(1+'Short rate lattice'!Q12),IF($A15=R$13,$B$5*Q16/(1+'Short rate lattice'!Q13),IF($A15&gt;R$13,"",$B$5*Q15/(1+'Short rate lattice'!Q12)+$B$5*Q16/(1+'Short rate lattice'!Q13))))</f>
        <v/>
      </c>
      <c r="S15" t="str">
        <f>IF($A15=0,$B$5*R15/(1+'Short rate lattice'!R12),IF($A15=S$13,$B$5*R16/(1+'Short rate lattice'!R13),IF($A15&gt;S$13,"",$B$5*R15/(1+'Short rate lattice'!R12)+$B$5*R16/(1+'Short rate lattice'!R13))))</f>
        <v/>
      </c>
      <c r="T15" t="str">
        <f>IF($A15=0,$B$5*S15/(1+'Short rate lattice'!S12),IF($A15=T$13,$B$5*S16/(1+'Short rate lattice'!S13),IF($A15&gt;T$13,"",$B$5*S15/(1+'Short rate lattice'!S12)+$B$5*S16/(1+'Short rate lattice'!S13))))</f>
        <v/>
      </c>
      <c r="U15">
        <f>IF($A15=0,$B$5*T15/(1+'Short rate lattice'!T12),IF($A15=U$13,$B$5*T16/(1+'Short rate lattice'!T13),IF($A15&gt;U$13,"",$B$5*T15/(1+'Short rate lattice'!T12)+$B$5*T16/(1+'Short rate lattice'!T13))))</f>
        <v>8.366960106764764E-7</v>
      </c>
      <c r="V15">
        <f>IF($A15=0,$B$5*U15/(1+'Short rate lattice'!U12),IF($A15=V$13,$B$5*U16/(1+'Short rate lattice'!U13),IF($A15&gt;V$13,"",$B$5*U15/(1+'Short rate lattice'!U12)+$B$5*U16/(1+'Short rate lattice'!U13))))</f>
        <v>8.1361900758809835E-6</v>
      </c>
    </row>
    <row r="16" spans="1:23" x14ac:dyDescent="0.45">
      <c r="A16" s="1">
        <v>18</v>
      </c>
      <c r="C16" t="str">
        <f>IF($A16=0,$B$5*B16/(1+'Short rate lattice'!B13),IF($A16=C$13,$B$5*B17/(1+'Short rate lattice'!B14),IF($A16&gt;C$13,"","trong")))</f>
        <v/>
      </c>
      <c r="D16" t="str">
        <f>IF($A16=0,$B$5*C16/(1+'Short rate lattice'!C13),IF($A16=D$13,$B$5*C17/(1+'Short rate lattice'!C14),IF($A16&gt;D$13,"",$B$5*C16/(1+'Short rate lattice'!C13)+$B$5*C17/(1+'Short rate lattice'!C14))))</f>
        <v/>
      </c>
      <c r="E16" t="str">
        <f>IF($A16=0,$B$5*D16/(1+'Short rate lattice'!D13),IF($A16=E$13,$B$5*D17/(1+'Short rate lattice'!D14),IF($A16&gt;E$13,"",$B$5*D16/(1+'Short rate lattice'!D13)+$B$5*D17/(1+'Short rate lattice'!D14))))</f>
        <v/>
      </c>
      <c r="F16" t="str">
        <f>IF($A16=0,$B$5*E16/(1+'Short rate lattice'!E13),IF($A16=F$13,$B$5*E17/(1+'Short rate lattice'!E14),IF($A16&gt;F$13,"",$B$5*E16/(1+'Short rate lattice'!E13)+$B$5*E17/(1+'Short rate lattice'!E14))))</f>
        <v/>
      </c>
      <c r="G16" t="str">
        <f>IF($A16=0,$B$5*F16/(1+'Short rate lattice'!F13),IF($A16=G$13,$B$5*F17/(1+'Short rate lattice'!F14),IF($A16&gt;G$13,"",$B$5*F16/(1+'Short rate lattice'!F13)+$B$5*F17/(1+'Short rate lattice'!F14))))</f>
        <v/>
      </c>
      <c r="H16" t="str">
        <f>IF($A16=0,$B$5*G16/(1+'Short rate lattice'!G13),IF($A16=H$13,$B$5*G17/(1+'Short rate lattice'!G14),IF($A16&gt;H$13,"",$B$5*G16/(1+'Short rate lattice'!G13)+$B$5*G17/(1+'Short rate lattice'!G14))))</f>
        <v/>
      </c>
      <c r="I16" t="str">
        <f>IF($A16=0,$B$5*H16/(1+'Short rate lattice'!H13),IF($A16=I$13,$B$5*H17/(1+'Short rate lattice'!H14),IF($A16&gt;I$13,"",$B$5*H16/(1+'Short rate lattice'!H13)+$B$5*H17/(1+'Short rate lattice'!H14))))</f>
        <v/>
      </c>
      <c r="J16" t="str">
        <f>IF($A16=0,$B$5*I16/(1+'Short rate lattice'!I13),IF($A16=J$13,$B$5*I17/(1+'Short rate lattice'!I14),IF($A16&gt;J$13,"",$B$5*I16/(1+'Short rate lattice'!I13)+$B$5*I17/(1+'Short rate lattice'!I14))))</f>
        <v/>
      </c>
      <c r="K16" t="str">
        <f>IF($A16=0,$B$5*J16/(1+'Short rate lattice'!J13),IF($A16=K$13,$B$5*J17/(1+'Short rate lattice'!J14),IF($A16&gt;K$13,"",$B$5*J16/(1+'Short rate lattice'!J13)+$B$5*J17/(1+'Short rate lattice'!J14))))</f>
        <v/>
      </c>
      <c r="L16" t="str">
        <f>IF($A16=0,$B$5*K16/(1+'Short rate lattice'!K13),IF($A16=L$13,$B$5*K17/(1+'Short rate lattice'!K14),IF($A16&gt;L$13,"",$B$5*K16/(1+'Short rate lattice'!K13)+$B$5*K17/(1+'Short rate lattice'!K14))))</f>
        <v/>
      </c>
      <c r="M16" t="str">
        <f>IF($A16=0,$B$5*L16/(1+'Short rate lattice'!L13),IF($A16=M$13,$B$5*L17/(1+'Short rate lattice'!L14),IF($A16&gt;M$13,"",$B$5*L16/(1+'Short rate lattice'!L13)+$B$5*L17/(1+'Short rate lattice'!L14))))</f>
        <v/>
      </c>
      <c r="N16" t="str">
        <f>IF($A16=0,$B$5*M16/(1+'Short rate lattice'!M13),IF($A16=N$13,$B$5*M17/(1+'Short rate lattice'!M14),IF($A16&gt;N$13,"",$B$5*M16/(1+'Short rate lattice'!M13)+$B$5*M17/(1+'Short rate lattice'!M14))))</f>
        <v/>
      </c>
      <c r="O16" t="str">
        <f>IF($A16=0,$B$5*N16/(1+'Short rate lattice'!N13),IF($A16=O$13,$B$5*N17/(1+'Short rate lattice'!N14),IF($A16&gt;O$13,"",$B$5*N16/(1+'Short rate lattice'!N13)+$B$5*N17/(1+'Short rate lattice'!N14))))</f>
        <v/>
      </c>
      <c r="P16" t="str">
        <f>IF($A16=0,$B$5*O16/(1+'Short rate lattice'!O13),IF($A16=P$13,$B$5*O17/(1+'Short rate lattice'!O14),IF($A16&gt;P$13,"",$B$5*O16/(1+'Short rate lattice'!O13)+$B$5*O17/(1+'Short rate lattice'!O14))))</f>
        <v/>
      </c>
      <c r="Q16" t="str">
        <f>IF($A16=0,$B$5*P16/(1+'Short rate lattice'!P13),IF($A16=Q$13,$B$5*P17/(1+'Short rate lattice'!P14),IF($A16&gt;Q$13,"",$B$5*P16/(1+'Short rate lattice'!P13)+$B$5*P17/(1+'Short rate lattice'!P14))))</f>
        <v/>
      </c>
      <c r="R16" t="str">
        <f>IF($A16=0,$B$5*Q16/(1+'Short rate lattice'!Q13),IF($A16=R$13,$B$5*Q17/(1+'Short rate lattice'!Q14),IF($A16&gt;R$13,"",$B$5*Q16/(1+'Short rate lattice'!Q13)+$B$5*Q17/(1+'Short rate lattice'!Q14))))</f>
        <v/>
      </c>
      <c r="S16" t="str">
        <f>IF($A16=0,$B$5*R16/(1+'Short rate lattice'!R13),IF($A16=S$13,$B$5*R17/(1+'Short rate lattice'!R14),IF($A16&gt;S$13,"",$B$5*R16/(1+'Short rate lattice'!R13)+$B$5*R17/(1+'Short rate lattice'!R14))))</f>
        <v/>
      </c>
      <c r="T16">
        <f>IF($A16=0,$B$5*S16/(1+'Short rate lattice'!S13),IF($A16=T$13,$B$5*S17/(1+'Short rate lattice'!S14),IF($A16&gt;T$13,"",$B$5*S16/(1+'Short rate lattice'!S13)+$B$5*S17/(1+'Short rate lattice'!S14))))</f>
        <v>1.7388904844040715E-6</v>
      </c>
      <c r="U16">
        <f>IF($A16=0,$B$5*T16/(1+'Short rate lattice'!T13),IF($A16=U$13,$B$5*T17/(1+'Short rate lattice'!T14),IF($A16&gt;U$13,"",$B$5*T16/(1+'Short rate lattice'!T13)+$B$5*T17/(1+'Short rate lattice'!T14))))</f>
        <v>1.5964464999415185E-5</v>
      </c>
      <c r="V16">
        <f>IF($A16=0,$B$5*U16/(1+'Short rate lattice'!U13),IF($A16=V$13,$B$5*U17/(1+'Short rate lattice'!U14),IF($A16&gt;V$13,"",$B$5*U16/(1+'Short rate lattice'!U13)+$B$5*U17/(1+'Short rate lattice'!U14))))</f>
        <v>7.7625695106880099E-5</v>
      </c>
    </row>
    <row r="17" spans="1:22" x14ac:dyDescent="0.45">
      <c r="A17" s="1">
        <v>17</v>
      </c>
      <c r="C17" t="str">
        <f>IF($A17=0,$B$5*B17/(1+'Short rate lattice'!B14),IF($A17=C$13,$B$5*B18/(1+'Short rate lattice'!B15),IF($A17&gt;C$13,"","trong")))</f>
        <v/>
      </c>
      <c r="D17" t="str">
        <f>IF($A17=0,$B$5*C17/(1+'Short rate lattice'!C14),IF($A17=D$13,$B$5*C18/(1+'Short rate lattice'!C15),IF($A17&gt;D$13,"",$B$5*C17/(1+'Short rate lattice'!C14)+$B$5*C18/(1+'Short rate lattice'!C15))))</f>
        <v/>
      </c>
      <c r="E17" t="str">
        <f>IF($A17=0,$B$5*D17/(1+'Short rate lattice'!D14),IF($A17=E$13,$B$5*D18/(1+'Short rate lattice'!D15),IF($A17&gt;E$13,"",$B$5*D17/(1+'Short rate lattice'!D14)+$B$5*D18/(1+'Short rate lattice'!D15))))</f>
        <v/>
      </c>
      <c r="F17" t="str">
        <f>IF($A17=0,$B$5*E17/(1+'Short rate lattice'!E14),IF($A17=F$13,$B$5*E18/(1+'Short rate lattice'!E15),IF($A17&gt;F$13,"",$B$5*E17/(1+'Short rate lattice'!E14)+$B$5*E18/(1+'Short rate lattice'!E15))))</f>
        <v/>
      </c>
      <c r="G17" t="str">
        <f>IF($A17=0,$B$5*F17/(1+'Short rate lattice'!F14),IF($A17=G$13,$B$5*F18/(1+'Short rate lattice'!F15),IF($A17&gt;G$13,"",$B$5*F17/(1+'Short rate lattice'!F14)+$B$5*F18/(1+'Short rate lattice'!F15))))</f>
        <v/>
      </c>
      <c r="H17" t="str">
        <f>IF($A17=0,$B$5*G17/(1+'Short rate lattice'!G14),IF($A17=H$13,$B$5*G18/(1+'Short rate lattice'!G15),IF($A17&gt;H$13,"",$B$5*G17/(1+'Short rate lattice'!G14)+$B$5*G18/(1+'Short rate lattice'!G15))))</f>
        <v/>
      </c>
      <c r="I17" t="str">
        <f>IF($A17=0,$B$5*H17/(1+'Short rate lattice'!H14),IF($A17=I$13,$B$5*H18/(1+'Short rate lattice'!H15),IF($A17&gt;I$13,"",$B$5*H17/(1+'Short rate lattice'!H14)+$B$5*H18/(1+'Short rate lattice'!H15))))</f>
        <v/>
      </c>
      <c r="J17" t="str">
        <f>IF($A17=0,$B$5*I17/(1+'Short rate lattice'!I14),IF($A17=J$13,$B$5*I18/(1+'Short rate lattice'!I15),IF($A17&gt;J$13,"",$B$5*I17/(1+'Short rate lattice'!I14)+$B$5*I18/(1+'Short rate lattice'!I15))))</f>
        <v/>
      </c>
      <c r="K17" t="str">
        <f>IF($A17=0,$B$5*J17/(1+'Short rate lattice'!J14),IF($A17=K$13,$B$5*J18/(1+'Short rate lattice'!J15),IF($A17&gt;K$13,"",$B$5*J17/(1+'Short rate lattice'!J14)+$B$5*J18/(1+'Short rate lattice'!J15))))</f>
        <v/>
      </c>
      <c r="L17" t="str">
        <f>IF($A17=0,$B$5*K17/(1+'Short rate lattice'!K14),IF($A17=L$13,$B$5*K18/(1+'Short rate lattice'!K15),IF($A17&gt;L$13,"",$B$5*K17/(1+'Short rate lattice'!K14)+$B$5*K18/(1+'Short rate lattice'!K15))))</f>
        <v/>
      </c>
      <c r="M17" t="str">
        <f>IF($A17=0,$B$5*L17/(1+'Short rate lattice'!L14),IF($A17=M$13,$B$5*L18/(1+'Short rate lattice'!L15),IF($A17&gt;M$13,"",$B$5*L17/(1+'Short rate lattice'!L14)+$B$5*L18/(1+'Short rate lattice'!L15))))</f>
        <v/>
      </c>
      <c r="N17" t="str">
        <f>IF($A17=0,$B$5*M17/(1+'Short rate lattice'!M14),IF($A17=N$13,$B$5*M18/(1+'Short rate lattice'!M15),IF($A17&gt;N$13,"",$B$5*M17/(1+'Short rate lattice'!M14)+$B$5*M18/(1+'Short rate lattice'!M15))))</f>
        <v/>
      </c>
      <c r="O17" t="str">
        <f>IF($A17=0,$B$5*N17/(1+'Short rate lattice'!N14),IF($A17=O$13,$B$5*N18/(1+'Short rate lattice'!N15),IF($A17&gt;O$13,"",$B$5*N17/(1+'Short rate lattice'!N14)+$B$5*N18/(1+'Short rate lattice'!N15))))</f>
        <v/>
      </c>
      <c r="P17" t="str">
        <f>IF($A17=0,$B$5*O17/(1+'Short rate lattice'!O14),IF($A17=P$13,$B$5*O18/(1+'Short rate lattice'!O15),IF($A17&gt;P$13,"",$B$5*O17/(1+'Short rate lattice'!O14)+$B$5*O18/(1+'Short rate lattice'!O15))))</f>
        <v/>
      </c>
      <c r="Q17" t="str">
        <f>IF($A17=0,$B$5*P17/(1+'Short rate lattice'!P14),IF($A17=Q$13,$B$5*P18/(1+'Short rate lattice'!P15),IF($A17&gt;Q$13,"",$B$5*P17/(1+'Short rate lattice'!P14)+$B$5*P18/(1+'Short rate lattice'!P15))))</f>
        <v/>
      </c>
      <c r="R17" t="str">
        <f>IF($A17=0,$B$5*Q17/(1+'Short rate lattice'!Q14),IF($A17=R$13,$B$5*Q18/(1+'Short rate lattice'!Q15),IF($A17&gt;R$13,"",$B$5*Q17/(1+'Short rate lattice'!Q14)+$B$5*Q18/(1+'Short rate lattice'!Q15))))</f>
        <v/>
      </c>
      <c r="S17">
        <f>IF($A17=0,$B$5*R17/(1+'Short rate lattice'!R14),IF($A17=S$13,$B$5*R18/(1+'Short rate lattice'!R15),IF($A17&gt;S$13,"",$B$5*R17/(1+'Short rate lattice'!R14)+$B$5*R18/(1+'Short rate lattice'!R15))))</f>
        <v>3.6214107335570237E-6</v>
      </c>
      <c r="T17">
        <f>IF($A17=0,$B$5*S17/(1+'Short rate lattice'!S14),IF($A17=T$13,$B$5*S18/(1+'Short rate lattice'!S15),IF($A17&gt;T$13,"",$B$5*S17/(1+'Short rate lattice'!S14)+$B$5*S18/(1+'Short rate lattice'!S15))))</f>
        <v>3.1427990728545368E-5</v>
      </c>
      <c r="U17">
        <f>IF($A17=0,$B$5*T17/(1+'Short rate lattice'!T14),IF($A17=U$13,$B$5*T18/(1+'Short rate lattice'!T15),IF($A17&gt;U$13,"",$B$5*T17/(1+'Short rate lattice'!T14)+$B$5*T18/(1+'Short rate lattice'!T15))))</f>
        <v>1.442842139303448E-4</v>
      </c>
      <c r="V17">
        <f>IF($A17=0,$B$5*U17/(1+'Short rate lattice'!U14),IF($A17=V$13,$B$5*U18/(1+'Short rate lattice'!U15),IF($A17&gt;V$13,"",$B$5*U17/(1+'Short rate lattice'!U14)+$B$5*U18/(1+'Short rate lattice'!U15))))</f>
        <v>4.6774203592897496E-4</v>
      </c>
    </row>
    <row r="18" spans="1:22" x14ac:dyDescent="0.45">
      <c r="A18" s="1">
        <v>16</v>
      </c>
      <c r="C18" t="str">
        <f>IF($A18=0,$B$5*B18/(1+'Short rate lattice'!B15),IF($A18=C$13,$B$5*B19/(1+'Short rate lattice'!B16),IF($A18&gt;C$13,"","trong")))</f>
        <v/>
      </c>
      <c r="D18" t="str">
        <f>IF($A18=0,$B$5*C18/(1+'Short rate lattice'!C15),IF($A18=D$13,$B$5*C19/(1+'Short rate lattice'!C16),IF($A18&gt;D$13,"",$B$5*C18/(1+'Short rate lattice'!C15)+$B$5*C19/(1+'Short rate lattice'!C16))))</f>
        <v/>
      </c>
      <c r="E18" t="str">
        <f>IF($A18=0,$B$5*D18/(1+'Short rate lattice'!D15),IF($A18=E$13,$B$5*D19/(1+'Short rate lattice'!D16),IF($A18&gt;E$13,"",$B$5*D18/(1+'Short rate lattice'!D15)+$B$5*D19/(1+'Short rate lattice'!D16))))</f>
        <v/>
      </c>
      <c r="F18" t="str">
        <f>IF($A18=0,$B$5*E18/(1+'Short rate lattice'!E15),IF($A18=F$13,$B$5*E19/(1+'Short rate lattice'!E16),IF($A18&gt;F$13,"",$B$5*E18/(1+'Short rate lattice'!E15)+$B$5*E19/(1+'Short rate lattice'!E16))))</f>
        <v/>
      </c>
      <c r="G18" t="str">
        <f>IF($A18=0,$B$5*F18/(1+'Short rate lattice'!F15),IF($A18=G$13,$B$5*F19/(1+'Short rate lattice'!F16),IF($A18&gt;G$13,"",$B$5*F18/(1+'Short rate lattice'!F15)+$B$5*F19/(1+'Short rate lattice'!F16))))</f>
        <v/>
      </c>
      <c r="H18" t="str">
        <f>IF($A18=0,$B$5*G18/(1+'Short rate lattice'!G15),IF($A18=H$13,$B$5*G19/(1+'Short rate lattice'!G16),IF($A18&gt;H$13,"",$B$5*G18/(1+'Short rate lattice'!G15)+$B$5*G19/(1+'Short rate lattice'!G16))))</f>
        <v/>
      </c>
      <c r="I18" t="str">
        <f>IF($A18=0,$B$5*H18/(1+'Short rate lattice'!H15),IF($A18=I$13,$B$5*H19/(1+'Short rate lattice'!H16),IF($A18&gt;I$13,"",$B$5*H18/(1+'Short rate lattice'!H15)+$B$5*H19/(1+'Short rate lattice'!H16))))</f>
        <v/>
      </c>
      <c r="J18" t="str">
        <f>IF($A18=0,$B$5*I18/(1+'Short rate lattice'!I15),IF($A18=J$13,$B$5*I19/(1+'Short rate lattice'!I16),IF($A18&gt;J$13,"",$B$5*I18/(1+'Short rate lattice'!I15)+$B$5*I19/(1+'Short rate lattice'!I16))))</f>
        <v/>
      </c>
      <c r="K18" t="str">
        <f>IF($A18=0,$B$5*J18/(1+'Short rate lattice'!J15),IF($A18=K$13,$B$5*J19/(1+'Short rate lattice'!J16),IF($A18&gt;K$13,"",$B$5*J18/(1+'Short rate lattice'!J15)+$B$5*J19/(1+'Short rate lattice'!J16))))</f>
        <v/>
      </c>
      <c r="L18" t="str">
        <f>IF($A18=0,$B$5*K18/(1+'Short rate lattice'!K15),IF($A18=L$13,$B$5*K19/(1+'Short rate lattice'!K16),IF($A18&gt;L$13,"",$B$5*K18/(1+'Short rate lattice'!K15)+$B$5*K19/(1+'Short rate lattice'!K16))))</f>
        <v/>
      </c>
      <c r="M18" t="str">
        <f>IF($A18=0,$B$5*L18/(1+'Short rate lattice'!L15),IF($A18=M$13,$B$5*L19/(1+'Short rate lattice'!L16),IF($A18&gt;M$13,"",$B$5*L18/(1+'Short rate lattice'!L15)+$B$5*L19/(1+'Short rate lattice'!L16))))</f>
        <v/>
      </c>
      <c r="N18" t="str">
        <f>IF($A18=0,$B$5*M18/(1+'Short rate lattice'!M15),IF($A18=N$13,$B$5*M19/(1+'Short rate lattice'!M16),IF($A18&gt;N$13,"",$B$5*M18/(1+'Short rate lattice'!M15)+$B$5*M19/(1+'Short rate lattice'!M16))))</f>
        <v/>
      </c>
      <c r="O18" t="str">
        <f>IF($A18=0,$B$5*N18/(1+'Short rate lattice'!N15),IF($A18=O$13,$B$5*N19/(1+'Short rate lattice'!N16),IF($A18&gt;O$13,"",$B$5*N18/(1+'Short rate lattice'!N15)+$B$5*N19/(1+'Short rate lattice'!N16))))</f>
        <v/>
      </c>
      <c r="P18" t="str">
        <f>IF($A18=0,$B$5*O18/(1+'Short rate lattice'!O15),IF($A18=P$13,$B$5*O19/(1+'Short rate lattice'!O16),IF($A18&gt;P$13,"",$B$5*O18/(1+'Short rate lattice'!O15)+$B$5*O19/(1+'Short rate lattice'!O16))))</f>
        <v/>
      </c>
      <c r="Q18" t="str">
        <f>IF($A18=0,$B$5*P18/(1+'Short rate lattice'!P15),IF($A18=Q$13,$B$5*P19/(1+'Short rate lattice'!P16),IF($A18&gt;Q$13,"",$B$5*P18/(1+'Short rate lattice'!P15)+$B$5*P19/(1+'Short rate lattice'!P16))))</f>
        <v/>
      </c>
      <c r="R18">
        <f>IF($A18=0,$B$5*Q18/(1+'Short rate lattice'!Q15),IF($A18=R$13,$B$5*Q19/(1+'Short rate lattice'!Q16),IF($A18&gt;R$13,"",$B$5*Q18/(1+'Short rate lattice'!Q15)+$B$5*Q19/(1+'Short rate lattice'!Q16))))</f>
        <v>7.5581791431571188E-6</v>
      </c>
      <c r="S18">
        <f>IF($A18=0,$B$5*R18/(1+'Short rate lattice'!R15),IF($A18=S$13,$B$5*R19/(1+'Short rate lattice'!R16),IF($A18&gt;S$13,"",$B$5*R18/(1+'Short rate lattice'!R15)+$B$5*R19/(1+'Short rate lattice'!R16))))</f>
        <v>6.1806075411799158E-5</v>
      </c>
      <c r="T18">
        <f>IF($A18=0,$B$5*S18/(1+'Short rate lattice'!S15),IF($A18=T$13,$B$5*S19/(1+'Short rate lattice'!S16),IF($A18&gt;T$13,"",$B$5*S18/(1+'Short rate lattice'!S15)+$B$5*S19/(1+'Short rate lattice'!S16))))</f>
        <v>2.682233451080224E-4</v>
      </c>
      <c r="U18">
        <f>IF($A18=0,$B$5*T18/(1+'Short rate lattice'!T15),IF($A18=U$13,$B$5*T19/(1+'Short rate lattice'!T16),IF($A18&gt;U$13,"",$B$5*T18/(1+'Short rate lattice'!T15)+$B$5*T19/(1+'Short rate lattice'!T16))))</f>
        <v>8.2102686240880288E-4</v>
      </c>
      <c r="V18">
        <f>IF($A18=0,$B$5*U18/(1+'Short rate lattice'!U15),IF($A18=V$13,$B$5*U19/(1+'Short rate lattice'!U16),IF($A18&gt;V$13,"",$B$5*U18/(1+'Short rate lattice'!U15)+$B$5*U19/(1+'Short rate lattice'!U16))))</f>
        <v>1.9963371677114311E-3</v>
      </c>
    </row>
    <row r="19" spans="1:22" x14ac:dyDescent="0.45">
      <c r="A19" s="1">
        <v>15</v>
      </c>
      <c r="C19" t="str">
        <f>IF($A19=0,$B$5*B19/(1+'Short rate lattice'!B16),IF($A19=C$13,$B$5*B20/(1+'Short rate lattice'!B17),IF($A19&gt;C$13,"","trong")))</f>
        <v/>
      </c>
      <c r="D19" t="str">
        <f>IF($A19=0,$B$5*C19/(1+'Short rate lattice'!C16),IF($A19=D$13,$B$5*C20/(1+'Short rate lattice'!C17),IF($A19&gt;D$13,"",$B$5*C19/(1+'Short rate lattice'!C16)+$B$5*C20/(1+'Short rate lattice'!C17))))</f>
        <v/>
      </c>
      <c r="E19" t="str">
        <f>IF($A19=0,$B$5*D19/(1+'Short rate lattice'!D16),IF($A19=E$13,$B$5*D20/(1+'Short rate lattice'!D17),IF($A19&gt;E$13,"",$B$5*D19/(1+'Short rate lattice'!D16)+$B$5*D20/(1+'Short rate lattice'!D17))))</f>
        <v/>
      </c>
      <c r="F19" t="str">
        <f>IF($A19=0,$B$5*E19/(1+'Short rate lattice'!E16),IF($A19=F$13,$B$5*E20/(1+'Short rate lattice'!E17),IF($A19&gt;F$13,"",$B$5*E19/(1+'Short rate lattice'!E16)+$B$5*E20/(1+'Short rate lattice'!E17))))</f>
        <v/>
      </c>
      <c r="G19" t="str">
        <f>IF($A19=0,$B$5*F19/(1+'Short rate lattice'!F16),IF($A19=G$13,$B$5*F20/(1+'Short rate lattice'!F17),IF($A19&gt;G$13,"",$B$5*F19/(1+'Short rate lattice'!F16)+$B$5*F20/(1+'Short rate lattice'!F17))))</f>
        <v/>
      </c>
      <c r="H19" t="str">
        <f>IF($A19=0,$B$5*G19/(1+'Short rate lattice'!G16),IF($A19=H$13,$B$5*G20/(1+'Short rate lattice'!G17),IF($A19&gt;H$13,"",$B$5*G19/(1+'Short rate lattice'!G16)+$B$5*G20/(1+'Short rate lattice'!G17))))</f>
        <v/>
      </c>
      <c r="I19" t="str">
        <f>IF($A19=0,$B$5*H19/(1+'Short rate lattice'!H16),IF($A19=I$13,$B$5*H20/(1+'Short rate lattice'!H17),IF($A19&gt;I$13,"",$B$5*H19/(1+'Short rate lattice'!H16)+$B$5*H20/(1+'Short rate lattice'!H17))))</f>
        <v/>
      </c>
      <c r="J19" t="str">
        <f>IF($A19=0,$B$5*I19/(1+'Short rate lattice'!I16),IF($A19=J$13,$B$5*I20/(1+'Short rate lattice'!I17),IF($A19&gt;J$13,"",$B$5*I19/(1+'Short rate lattice'!I16)+$B$5*I20/(1+'Short rate lattice'!I17))))</f>
        <v/>
      </c>
      <c r="K19" t="str">
        <f>IF($A19=0,$B$5*J19/(1+'Short rate lattice'!J16),IF($A19=K$13,$B$5*J20/(1+'Short rate lattice'!J17),IF($A19&gt;K$13,"",$B$5*J19/(1+'Short rate lattice'!J16)+$B$5*J20/(1+'Short rate lattice'!J17))))</f>
        <v/>
      </c>
      <c r="L19" t="str">
        <f>IF($A19=0,$B$5*K19/(1+'Short rate lattice'!K16),IF($A19=L$13,$B$5*K20/(1+'Short rate lattice'!K17),IF($A19&gt;L$13,"",$B$5*K19/(1+'Short rate lattice'!K16)+$B$5*K20/(1+'Short rate lattice'!K17))))</f>
        <v/>
      </c>
      <c r="M19" t="str">
        <f>IF($A19=0,$B$5*L19/(1+'Short rate lattice'!L16),IF($A19=M$13,$B$5*L20/(1+'Short rate lattice'!L17),IF($A19&gt;M$13,"",$B$5*L19/(1+'Short rate lattice'!L16)+$B$5*L20/(1+'Short rate lattice'!L17))))</f>
        <v/>
      </c>
      <c r="N19" t="str">
        <f>IF($A19=0,$B$5*M19/(1+'Short rate lattice'!M16),IF($A19=N$13,$B$5*M20/(1+'Short rate lattice'!M17),IF($A19&gt;N$13,"",$B$5*M19/(1+'Short rate lattice'!M16)+$B$5*M20/(1+'Short rate lattice'!M17))))</f>
        <v/>
      </c>
      <c r="O19" t="str">
        <f>IF($A19=0,$B$5*N19/(1+'Short rate lattice'!N16),IF($A19=O$13,$B$5*N20/(1+'Short rate lattice'!N17),IF($A19&gt;O$13,"",$B$5*N19/(1+'Short rate lattice'!N16)+$B$5*N20/(1+'Short rate lattice'!N17))))</f>
        <v/>
      </c>
      <c r="P19" t="str">
        <f>IF($A19=0,$B$5*O19/(1+'Short rate lattice'!O16),IF($A19=P$13,$B$5*O20/(1+'Short rate lattice'!O17),IF($A19&gt;P$13,"",$B$5*O19/(1+'Short rate lattice'!O16)+$B$5*O20/(1+'Short rate lattice'!O17))))</f>
        <v/>
      </c>
      <c r="Q19">
        <f>IF($A19=0,$B$5*P19/(1+'Short rate lattice'!P16),IF($A19=Q$13,$B$5*P20/(1+'Short rate lattice'!P17),IF($A19&gt;Q$13,"",$B$5*P19/(1+'Short rate lattice'!P16)+$B$5*P20/(1+'Short rate lattice'!P17))))</f>
        <v>1.6038036734997651E-5</v>
      </c>
      <c r="R19">
        <f>IF($A19=0,$B$5*Q19/(1+'Short rate lattice'!Q16),IF($A19=R$13,$B$5*Q20/(1+'Short rate lattice'!Q17),IF($A19&gt;R$13,"",$B$5*Q19/(1+'Short rate lattice'!Q16)+$B$5*Q20/(1+'Short rate lattice'!Q17))))</f>
        <v>1.2138571842776425E-4</v>
      </c>
      <c r="S19">
        <f>IF($A19=0,$B$5*R19/(1+'Short rate lattice'!R16),IF($A19=S$13,$B$5*R20/(1+'Short rate lattice'!R17),IF($A19&gt;S$13,"",$B$5*R19/(1+'Short rate lattice'!R16)+$B$5*R20/(1+'Short rate lattice'!R17))))</f>
        <v>4.9638092607509089E-4</v>
      </c>
      <c r="T19">
        <f>IF($A19=0,$B$5*S19/(1+'Short rate lattice'!S16),IF($A19=T$13,$B$5*S20/(1+'Short rate lattice'!S17),IF($A19&gt;T$13,"",$B$5*S19/(1+'Short rate lattice'!S16)+$B$5*S20/(1+'Short rate lattice'!S17))))</f>
        <v>1.4363013168089992E-3</v>
      </c>
      <c r="U19">
        <f>IF($A19=0,$B$5*T19/(1+'Short rate lattice'!T16),IF($A19=U$13,$B$5*T20/(1+'Short rate lattice'!T17),IF($A19&gt;U$13,"",$B$5*T19/(1+'Short rate lattice'!T16)+$B$5*T20/(1+'Short rate lattice'!T17))))</f>
        <v>3.2977464101361298E-3</v>
      </c>
      <c r="V19">
        <f>IF($A19=0,$B$5*U19/(1+'Short rate lattice'!U16),IF($A19=V$13,$B$5*U20/(1+'Short rate lattice'!U17),IF($A19&gt;V$13,"",$B$5*U19/(1+'Short rate lattice'!U16)+$B$5*U20/(1+'Short rate lattice'!U17))))</f>
        <v>6.4152179585395385E-3</v>
      </c>
    </row>
    <row r="20" spans="1:22" x14ac:dyDescent="0.45">
      <c r="A20" s="1">
        <v>14</v>
      </c>
      <c r="C20" t="str">
        <f>IF($A20=0,$B$5*B20/(1+'Short rate lattice'!B17),IF($A20=C$13,$B$5*B21/(1+'Short rate lattice'!B18),IF($A20&gt;C$13,"","trong")))</f>
        <v/>
      </c>
      <c r="D20" t="str">
        <f>IF($A20=0,$B$5*C20/(1+'Short rate lattice'!C17),IF($A20=D$13,$B$5*C21/(1+'Short rate lattice'!C18),IF($A20&gt;D$13,"",$B$5*C20/(1+'Short rate lattice'!C17)+$B$5*C21/(1+'Short rate lattice'!C18))))</f>
        <v/>
      </c>
      <c r="E20" t="str">
        <f>IF($A20=0,$B$5*D20/(1+'Short rate lattice'!D17),IF($A20=E$13,$B$5*D21/(1+'Short rate lattice'!D18),IF($A20&gt;E$13,"",$B$5*D20/(1+'Short rate lattice'!D17)+$B$5*D21/(1+'Short rate lattice'!D18))))</f>
        <v/>
      </c>
      <c r="F20" t="str">
        <f>IF($A20=0,$B$5*E20/(1+'Short rate lattice'!E17),IF($A20=F$13,$B$5*E21/(1+'Short rate lattice'!E18),IF($A20&gt;F$13,"",$B$5*E20/(1+'Short rate lattice'!E17)+$B$5*E21/(1+'Short rate lattice'!E18))))</f>
        <v/>
      </c>
      <c r="G20" t="str">
        <f>IF($A20=0,$B$5*F20/(1+'Short rate lattice'!F17),IF($A20=G$13,$B$5*F21/(1+'Short rate lattice'!F18),IF($A20&gt;G$13,"",$B$5*F20/(1+'Short rate lattice'!F17)+$B$5*F21/(1+'Short rate lattice'!F18))))</f>
        <v/>
      </c>
      <c r="H20" t="str">
        <f>IF($A20=0,$B$5*G20/(1+'Short rate lattice'!G17),IF($A20=H$13,$B$5*G21/(1+'Short rate lattice'!G18),IF($A20&gt;H$13,"",$B$5*G20/(1+'Short rate lattice'!G17)+$B$5*G21/(1+'Short rate lattice'!G18))))</f>
        <v/>
      </c>
      <c r="I20" t="str">
        <f>IF($A20=0,$B$5*H20/(1+'Short rate lattice'!H17),IF($A20=I$13,$B$5*H21/(1+'Short rate lattice'!H18),IF($A20&gt;I$13,"",$B$5*H20/(1+'Short rate lattice'!H17)+$B$5*H21/(1+'Short rate lattice'!H18))))</f>
        <v/>
      </c>
      <c r="J20" t="str">
        <f>IF($A20=0,$B$5*I20/(1+'Short rate lattice'!I17),IF($A20=J$13,$B$5*I21/(1+'Short rate lattice'!I18),IF($A20&gt;J$13,"",$B$5*I20/(1+'Short rate lattice'!I17)+$B$5*I21/(1+'Short rate lattice'!I18))))</f>
        <v/>
      </c>
      <c r="K20" t="str">
        <f>IF($A20=0,$B$5*J20/(1+'Short rate lattice'!J17),IF($A20=K$13,$B$5*J21/(1+'Short rate lattice'!J18),IF($A20&gt;K$13,"",$B$5*J20/(1+'Short rate lattice'!J17)+$B$5*J21/(1+'Short rate lattice'!J18))))</f>
        <v/>
      </c>
      <c r="L20" t="str">
        <f>IF($A20=0,$B$5*K20/(1+'Short rate lattice'!K17),IF($A20=L$13,$B$5*K21/(1+'Short rate lattice'!K18),IF($A20&gt;L$13,"",$B$5*K20/(1+'Short rate lattice'!K17)+$B$5*K21/(1+'Short rate lattice'!K18))))</f>
        <v/>
      </c>
      <c r="M20" t="str">
        <f>IF($A20=0,$B$5*L20/(1+'Short rate lattice'!L17),IF($A20=M$13,$B$5*L21/(1+'Short rate lattice'!L18),IF($A20&gt;M$13,"",$B$5*L20/(1+'Short rate lattice'!L17)+$B$5*L21/(1+'Short rate lattice'!L18))))</f>
        <v/>
      </c>
      <c r="N20" t="str">
        <f>IF($A20=0,$B$5*M20/(1+'Short rate lattice'!M17),IF($A20=N$13,$B$5*M21/(1+'Short rate lattice'!M18),IF($A20&gt;N$13,"",$B$5*M20/(1+'Short rate lattice'!M17)+$B$5*M21/(1+'Short rate lattice'!M18))))</f>
        <v/>
      </c>
      <c r="O20" t="str">
        <f>IF($A20=0,$B$5*N20/(1+'Short rate lattice'!N17),IF($A20=O$13,$B$5*N21/(1+'Short rate lattice'!N18),IF($A20&gt;O$13,"",$B$5*N20/(1+'Short rate lattice'!N17)+$B$5*N21/(1+'Short rate lattice'!N18))))</f>
        <v/>
      </c>
      <c r="P20">
        <f>IF($A20=0,$B$5*O20/(1+'Short rate lattice'!O17),IF($A20=P$13,$B$5*O21/(1+'Short rate lattice'!O18),IF($A20&gt;P$13,"",$B$5*O20/(1+'Short rate lattice'!O17)+$B$5*O21/(1+'Short rate lattice'!O18))))</f>
        <v>3.395830142029688E-5</v>
      </c>
      <c r="Q20">
        <f>IF($A20=0,$B$5*P20/(1+'Short rate lattice'!P17),IF($A20=Q$13,$B$5*P21/(1+'Short rate lattice'!P18),IF($A20&gt;Q$13,"",$B$5*P20/(1+'Short rate lattice'!P17)+$B$5*P21/(1+'Short rate lattice'!P18))))</f>
        <v>2.4139760731025259E-4</v>
      </c>
      <c r="R20">
        <f>IF($A20=0,$B$5*Q20/(1+'Short rate lattice'!Q17),IF($A20=R$13,$B$5*Q21/(1+'Short rate lattice'!Q18),IF($A20&gt;R$13,"",$B$5*Q20/(1+'Short rate lattice'!Q17)+$B$5*Q21/(1+'Short rate lattice'!Q18))))</f>
        <v>9.137956918609184E-4</v>
      </c>
      <c r="S20">
        <f>IF($A20=0,$B$5*R20/(1+'Short rate lattice'!R17),IF($A20=S$13,$B$5*R21/(1+'Short rate lattice'!R18),IF($A20&gt;S$13,"",$B$5*R20/(1+'Short rate lattice'!R17)+$B$5*R21/(1+'Short rate lattice'!R18))))</f>
        <v>2.4915439855375523E-3</v>
      </c>
      <c r="T20">
        <f>IF($A20=0,$B$5*S20/(1+'Short rate lattice'!S17),IF($A20=T$13,$B$5*S21/(1+'Short rate lattice'!S18),IF($A20&gt;T$13,"",$B$5*S20/(1+'Short rate lattice'!S17)+$B$5*S21/(1+'Short rate lattice'!S18))))</f>
        <v>5.4077471587287542E-3</v>
      </c>
      <c r="U20">
        <f>IF($A20=0,$B$5*T20/(1+'Short rate lattice'!T17),IF($A20=U$13,$B$5*T21/(1+'Short rate lattice'!T18),IF($A20&gt;U$13,"",$B$5*T20/(1+'Short rate lattice'!T17)+$B$5*T21/(1+'Short rate lattice'!T18))))</f>
        <v>9.9340764494955987E-3</v>
      </c>
      <c r="V20">
        <f>IF($A20=0,$B$5*U20/(1+'Short rate lattice'!U17),IF($A20=V$13,$B$5*U21/(1+'Short rate lattice'!U18),IF($A20&gt;V$13,"",$B$5*U20/(1+'Short rate lattice'!U17)+$B$5*U21/(1+'Short rate lattice'!U18))))</f>
        <v>1.6105270638632683E-2</v>
      </c>
    </row>
    <row r="21" spans="1:22" x14ac:dyDescent="0.45">
      <c r="A21" s="1">
        <v>13</v>
      </c>
      <c r="C21" t="str">
        <f>IF($A21=0,$B$5*B21/(1+'Short rate lattice'!B18),IF($A21=C$13,$B$5*B22/(1+'Short rate lattice'!B19),IF($A21&gt;C$13,"","trong")))</f>
        <v/>
      </c>
      <c r="D21" t="str">
        <f>IF($A21=0,$B$5*C21/(1+'Short rate lattice'!C18),IF($A21=D$13,$B$5*C22/(1+'Short rate lattice'!C19),IF($A21&gt;D$13,"",$B$5*C21/(1+'Short rate lattice'!C18)+$B$5*C22/(1+'Short rate lattice'!C19))))</f>
        <v/>
      </c>
      <c r="E21" t="str">
        <f>IF($A21=0,$B$5*D21/(1+'Short rate lattice'!D18),IF($A21=E$13,$B$5*D22/(1+'Short rate lattice'!D19),IF($A21&gt;E$13,"",$B$5*D21/(1+'Short rate lattice'!D18)+$B$5*D22/(1+'Short rate lattice'!D19))))</f>
        <v/>
      </c>
      <c r="F21" t="str">
        <f>IF($A21=0,$B$5*E21/(1+'Short rate lattice'!E18),IF($A21=F$13,$B$5*E22/(1+'Short rate lattice'!E19),IF($A21&gt;F$13,"",$B$5*E21/(1+'Short rate lattice'!E18)+$B$5*E22/(1+'Short rate lattice'!E19))))</f>
        <v/>
      </c>
      <c r="G21" t="str">
        <f>IF($A21=0,$B$5*F21/(1+'Short rate lattice'!F18),IF($A21=G$13,$B$5*F22/(1+'Short rate lattice'!F19),IF($A21&gt;G$13,"",$B$5*F21/(1+'Short rate lattice'!F18)+$B$5*F22/(1+'Short rate lattice'!F19))))</f>
        <v/>
      </c>
      <c r="H21" t="str">
        <f>IF($A21=0,$B$5*G21/(1+'Short rate lattice'!G18),IF($A21=H$13,$B$5*G22/(1+'Short rate lattice'!G19),IF($A21&gt;H$13,"",$B$5*G21/(1+'Short rate lattice'!G18)+$B$5*G22/(1+'Short rate lattice'!G19))))</f>
        <v/>
      </c>
      <c r="I21" t="str">
        <f>IF($A21=0,$B$5*H21/(1+'Short rate lattice'!H18),IF($A21=I$13,$B$5*H22/(1+'Short rate lattice'!H19),IF($A21&gt;I$13,"",$B$5*H21/(1+'Short rate lattice'!H18)+$B$5*H22/(1+'Short rate lattice'!H19))))</f>
        <v/>
      </c>
      <c r="J21" t="str">
        <f>IF($A21=0,$B$5*I21/(1+'Short rate lattice'!I18),IF($A21=J$13,$B$5*I22/(1+'Short rate lattice'!I19),IF($A21&gt;J$13,"",$B$5*I21/(1+'Short rate lattice'!I18)+$B$5*I22/(1+'Short rate lattice'!I19))))</f>
        <v/>
      </c>
      <c r="K21" t="str">
        <f>IF($A21=0,$B$5*J21/(1+'Short rate lattice'!J18),IF($A21=K$13,$B$5*J22/(1+'Short rate lattice'!J19),IF($A21&gt;K$13,"",$B$5*J21/(1+'Short rate lattice'!J18)+$B$5*J22/(1+'Short rate lattice'!J19))))</f>
        <v/>
      </c>
      <c r="L21" t="str">
        <f>IF($A21=0,$B$5*K21/(1+'Short rate lattice'!K18),IF($A21=L$13,$B$5*K22/(1+'Short rate lattice'!K19),IF($A21&gt;L$13,"",$B$5*K21/(1+'Short rate lattice'!K18)+$B$5*K22/(1+'Short rate lattice'!K19))))</f>
        <v/>
      </c>
      <c r="M21" t="str">
        <f>IF($A21=0,$B$5*L21/(1+'Short rate lattice'!L18),IF($A21=M$13,$B$5*L22/(1+'Short rate lattice'!L19),IF($A21&gt;M$13,"",$B$5*L21/(1+'Short rate lattice'!L18)+$B$5*L22/(1+'Short rate lattice'!L19))))</f>
        <v/>
      </c>
      <c r="N21" t="str">
        <f>IF($A21=0,$B$5*M21/(1+'Short rate lattice'!M18),IF($A21=N$13,$B$5*M22/(1+'Short rate lattice'!M19),IF($A21&gt;N$13,"",$B$5*M21/(1+'Short rate lattice'!M18)+$B$5*M22/(1+'Short rate lattice'!M19))))</f>
        <v/>
      </c>
      <c r="O21">
        <f>IF($A21=0,$B$5*N21/(1+'Short rate lattice'!N18),IF($A21=O$13,$B$5*N22/(1+'Short rate lattice'!N19),IF($A21&gt;O$13,"",$B$5*N21/(1+'Short rate lattice'!N18)+$B$5*N22/(1+'Short rate lattice'!N19))))</f>
        <v>7.174713551607597E-5</v>
      </c>
      <c r="P21">
        <f>IF($A21=0,$B$5*O21/(1+'Short rate lattice'!O18),IF($A21=P$13,$B$5*O22/(1+'Short rate lattice'!O19),IF($A21&gt;P$13,"",$B$5*O21/(1+'Short rate lattice'!O18)+$B$5*O22/(1+'Short rate lattice'!O19))))</f>
        <v>4.7690423145189411E-4</v>
      </c>
      <c r="Q21">
        <f>IF($A21=0,$B$5*P21/(1+'Short rate lattice'!P18),IF($A21=Q$13,$B$5*P22/(1+'Short rate lattice'!P19),IF($A21&gt;Q$13,"",$B$5*P21/(1+'Short rate lattice'!P18)+$B$5*P22/(1+'Short rate lattice'!P19))))</f>
        <v>1.6955563756152539E-3</v>
      </c>
      <c r="R21">
        <f>IF($A21=0,$B$5*Q21/(1+'Short rate lattice'!Q18),IF($A21=R$13,$B$5*Q22/(1+'Short rate lattice'!Q19),IF($A21&gt;R$13,"",$B$5*Q21/(1+'Short rate lattice'!Q18)+$B$5*Q22/(1+'Short rate lattice'!Q19))))</f>
        <v>4.2802193437932005E-3</v>
      </c>
      <c r="S21">
        <f>IF($A21=0,$B$5*R21/(1+'Short rate lattice'!R18),IF($A21=S$13,$B$5*R22/(1+'Short rate lattice'!R19),IF($A21&gt;S$13,"",$B$5*R21/(1+'Short rate lattice'!R18)+$B$5*R22/(1+'Short rate lattice'!R19))))</f>
        <v>8.7540632545473201E-3</v>
      </c>
      <c r="T21">
        <f>IF($A21=0,$B$5*S21/(1+'Short rate lattice'!S18),IF($A21=T$13,$B$5*S22/(1+'Short rate lattice'!S19),IF($A21&gt;T$13,"",$B$5*S21/(1+'Short rate lattice'!S18)+$B$5*S22/(1+'Short rate lattice'!S19))))</f>
        <v>1.5202090954084597E-2</v>
      </c>
      <c r="U21">
        <f>IF($A21=0,$B$5*T21/(1+'Short rate lattice'!T18),IF($A21=U$13,$B$5*T22/(1+'Short rate lattice'!T19),IF($A21&gt;U$13,"",$B$5*T21/(1+'Short rate lattice'!T18)+$B$5*T22/(1+'Short rate lattice'!T19))))</f>
        <v>2.3274610976666599E-2</v>
      </c>
      <c r="V21">
        <f>IF($A21=0,$B$5*U21/(1+'Short rate lattice'!U18),IF($A21=V$13,$B$5*U22/(1+'Short rate lattice'!U19),IF($A21&gt;V$13,"",$B$5*U21/(1+'Short rate lattice'!U18)+$B$5*U22/(1+'Short rate lattice'!U19))))</f>
        <v>3.2344746680754807E-2</v>
      </c>
    </row>
    <row r="22" spans="1:22" x14ac:dyDescent="0.45">
      <c r="A22" s="1">
        <v>12</v>
      </c>
      <c r="C22" t="str">
        <f>IF($A22=0,$B$5*B22/(1+'Short rate lattice'!B19),IF($A22=C$13,$B$5*B23/(1+'Short rate lattice'!B20),IF($A22&gt;C$13,"","trong")))</f>
        <v/>
      </c>
      <c r="D22" t="str">
        <f>IF($A22=0,$B$5*C22/(1+'Short rate lattice'!C19),IF($A22=D$13,$B$5*C23/(1+'Short rate lattice'!C20),IF($A22&gt;D$13,"",$B$5*C22/(1+'Short rate lattice'!C19)+$B$5*C23/(1+'Short rate lattice'!C20))))</f>
        <v/>
      </c>
      <c r="E22" t="str">
        <f>IF($A22=0,$B$5*D22/(1+'Short rate lattice'!D19),IF($A22=E$13,$B$5*D23/(1+'Short rate lattice'!D20),IF($A22&gt;E$13,"",$B$5*D22/(1+'Short rate lattice'!D19)+$B$5*D23/(1+'Short rate lattice'!D20))))</f>
        <v/>
      </c>
      <c r="F22" t="str">
        <f>IF($A22=0,$B$5*E22/(1+'Short rate lattice'!E19),IF($A22=F$13,$B$5*E23/(1+'Short rate lattice'!E20),IF($A22&gt;F$13,"",$B$5*E22/(1+'Short rate lattice'!E19)+$B$5*E23/(1+'Short rate lattice'!E20))))</f>
        <v/>
      </c>
      <c r="G22" t="str">
        <f>IF($A22=0,$B$5*F22/(1+'Short rate lattice'!F19),IF($A22=G$13,$B$5*F23/(1+'Short rate lattice'!F20),IF($A22&gt;G$13,"",$B$5*F22/(1+'Short rate lattice'!F19)+$B$5*F23/(1+'Short rate lattice'!F20))))</f>
        <v/>
      </c>
      <c r="H22" t="str">
        <f>IF($A22=0,$B$5*G22/(1+'Short rate lattice'!G19),IF($A22=H$13,$B$5*G23/(1+'Short rate lattice'!G20),IF($A22&gt;H$13,"",$B$5*G22/(1+'Short rate lattice'!G19)+$B$5*G23/(1+'Short rate lattice'!G20))))</f>
        <v/>
      </c>
      <c r="I22" t="str">
        <f>IF($A22=0,$B$5*H22/(1+'Short rate lattice'!H19),IF($A22=I$13,$B$5*H23/(1+'Short rate lattice'!H20),IF($A22&gt;I$13,"",$B$5*H22/(1+'Short rate lattice'!H19)+$B$5*H23/(1+'Short rate lattice'!H20))))</f>
        <v/>
      </c>
      <c r="J22" t="str">
        <f>IF($A22=0,$B$5*I22/(1+'Short rate lattice'!I19),IF($A22=J$13,$B$5*I23/(1+'Short rate lattice'!I20),IF($A22&gt;J$13,"",$B$5*I22/(1+'Short rate lattice'!I19)+$B$5*I23/(1+'Short rate lattice'!I20))))</f>
        <v/>
      </c>
      <c r="K22" t="str">
        <f>IF($A22=0,$B$5*J22/(1+'Short rate lattice'!J19),IF($A22=K$13,$B$5*J23/(1+'Short rate lattice'!J20),IF($A22&gt;K$13,"",$B$5*J22/(1+'Short rate lattice'!J19)+$B$5*J23/(1+'Short rate lattice'!J20))))</f>
        <v/>
      </c>
      <c r="L22" t="str">
        <f>IF($A22=0,$B$5*K22/(1+'Short rate lattice'!K19),IF($A22=L$13,$B$5*K23/(1+'Short rate lattice'!K20),IF($A22&gt;L$13,"",$B$5*K22/(1+'Short rate lattice'!K19)+$B$5*K23/(1+'Short rate lattice'!K20))))</f>
        <v/>
      </c>
      <c r="M22" t="str">
        <f>IF($A22=0,$B$5*L22/(1+'Short rate lattice'!L19),IF($A22=M$13,$B$5*L23/(1+'Short rate lattice'!L20),IF($A22&gt;M$13,"",$B$5*L22/(1+'Short rate lattice'!L19)+$B$5*L23/(1+'Short rate lattice'!L20))))</f>
        <v/>
      </c>
      <c r="N22">
        <f>IF($A22=0,$B$5*M22/(1+'Short rate lattice'!M19),IF($A22=N$13,$B$5*M23/(1+'Short rate lattice'!M20),IF($A22&gt;N$13,"",$B$5*M22/(1+'Short rate lattice'!M19)+$B$5*M23/(1+'Short rate lattice'!M20))))</f>
        <v>1.5125952119200657E-4</v>
      </c>
      <c r="O22">
        <f>IF($A22=0,$B$5*N22/(1+'Short rate lattice'!N19),IF($A22=O$13,$B$5*N23/(1+'Short rate lattice'!N20),IF($A22&gt;O$13,"",$B$5*N22/(1+'Short rate lattice'!N19)+$B$5*N23/(1+'Short rate lattice'!N20))))</f>
        <v>9.3535947633010446E-4</v>
      </c>
      <c r="P22">
        <f>IF($A22=0,$B$5*O22/(1+'Short rate lattice'!O19),IF($A22=P$13,$B$5*O23/(1+'Short rate lattice'!O20),IF($A22&gt;P$13,"",$B$5*O22/(1+'Short rate lattice'!O19)+$B$5*O23/(1+'Short rate lattice'!O20))))</f>
        <v>3.1095196964675787E-3</v>
      </c>
      <c r="Q22">
        <f>IF($A22=0,$B$5*P22/(1+'Short rate lattice'!P19),IF($A22=Q$13,$B$5*P23/(1+'Short rate lattice'!P20),IF($A22&gt;Q$13,"",$B$5*P22/(1+'Short rate lattice'!P19)+$B$5*P23/(1+'Short rate lattice'!P20))))</f>
        <v>7.3723570646450336E-3</v>
      </c>
      <c r="R22">
        <f>IF($A22=0,$B$5*Q22/(1+'Short rate lattice'!Q19),IF($A22=R$13,$B$5*Q23/(1+'Short rate lattice'!Q20),IF($A22&gt;R$13,"",$B$5*Q22/(1+'Short rate lattice'!Q19)+$B$5*Q23/(1+'Short rate lattice'!Q20))))</f>
        <v>1.3962059369798888E-2</v>
      </c>
      <c r="S22">
        <f>IF($A22=0,$B$5*R22/(1+'Short rate lattice'!R19),IF($A22=S$13,$B$5*R23/(1+'Short rate lattice'!R20),IF($A22&gt;S$13,"",$B$5*R22/(1+'Short rate lattice'!R19)+$B$5*R23/(1+'Short rate lattice'!R20))))</f>
        <v>2.2847873358972058E-2</v>
      </c>
      <c r="T22">
        <f>IF($A22=0,$B$5*S22/(1+'Short rate lattice'!S19),IF($A22=T$13,$B$5*S23/(1+'Short rate lattice'!S20),IF($A22&gt;T$13,"",$B$5*S22/(1+'Short rate lattice'!S19)+$B$5*S23/(1+'Short rate lattice'!S20))))</f>
        <v>3.3068445686035626E-2</v>
      </c>
      <c r="U22">
        <f>IF($A22=0,$B$5*T22/(1+'Short rate lattice'!T19),IF($A22=U$13,$B$5*T23/(1+'Short rate lattice'!T20),IF($A22&gt;U$13,"",$B$5*T22/(1+'Short rate lattice'!T19)+$B$5*T23/(1+'Short rate lattice'!T20))))</f>
        <v>4.3400538958280617E-2</v>
      </c>
      <c r="V22">
        <f>IF($A22=0,$B$5*U22/(1+'Short rate lattice'!U19),IF($A22=V$13,$B$5*U23/(1+'Short rate lattice'!U20),IF($A22&gt;V$13,"",$B$5*U22/(1+'Short rate lattice'!U19)+$B$5*U23/(1+'Short rate lattice'!U20))))</f>
        <v>5.2777893324276778E-2</v>
      </c>
    </row>
    <row r="23" spans="1:22" x14ac:dyDescent="0.45">
      <c r="A23" s="1">
        <v>11</v>
      </c>
      <c r="C23" t="str">
        <f>IF($A23=0,$B$5*B23/(1+'Short rate lattice'!B20),IF($A23=C$13,$B$5*B24/(1+'Short rate lattice'!B21),IF($A23&gt;C$13,"","trong")))</f>
        <v/>
      </c>
      <c r="D23" t="str">
        <f>IF($A23=0,$B$5*C23/(1+'Short rate lattice'!C20),IF($A23=D$13,$B$5*C24/(1+'Short rate lattice'!C21),IF($A23&gt;D$13,"",$B$5*C23/(1+'Short rate lattice'!C20)+$B$5*C24/(1+'Short rate lattice'!C21))))</f>
        <v/>
      </c>
      <c r="E23" t="str">
        <f>IF($A23=0,$B$5*D23/(1+'Short rate lattice'!D20),IF($A23=E$13,$B$5*D24/(1+'Short rate lattice'!D21),IF($A23&gt;E$13,"",$B$5*D23/(1+'Short rate lattice'!D20)+$B$5*D24/(1+'Short rate lattice'!D21))))</f>
        <v/>
      </c>
      <c r="F23" t="str">
        <f>IF($A23=0,$B$5*E23/(1+'Short rate lattice'!E20),IF($A23=F$13,$B$5*E24/(1+'Short rate lattice'!E21),IF($A23&gt;F$13,"",$B$5*E23/(1+'Short rate lattice'!E20)+$B$5*E24/(1+'Short rate lattice'!E21))))</f>
        <v/>
      </c>
      <c r="G23" t="str">
        <f>IF($A23=0,$B$5*F23/(1+'Short rate lattice'!F20),IF($A23=G$13,$B$5*F24/(1+'Short rate lattice'!F21),IF($A23&gt;G$13,"",$B$5*F23/(1+'Short rate lattice'!F20)+$B$5*F24/(1+'Short rate lattice'!F21))))</f>
        <v/>
      </c>
      <c r="H23" t="str">
        <f>IF($A23=0,$B$5*G23/(1+'Short rate lattice'!G20),IF($A23=H$13,$B$5*G24/(1+'Short rate lattice'!G21),IF($A23&gt;H$13,"",$B$5*G23/(1+'Short rate lattice'!G20)+$B$5*G24/(1+'Short rate lattice'!G21))))</f>
        <v/>
      </c>
      <c r="I23" t="str">
        <f>IF($A23=0,$B$5*H23/(1+'Short rate lattice'!H20),IF($A23=I$13,$B$5*H24/(1+'Short rate lattice'!H21),IF($A23&gt;I$13,"",$B$5*H23/(1+'Short rate lattice'!H20)+$B$5*H24/(1+'Short rate lattice'!H21))))</f>
        <v/>
      </c>
      <c r="J23" t="str">
        <f>IF($A23=0,$B$5*I23/(1+'Short rate lattice'!I20),IF($A23=J$13,$B$5*I24/(1+'Short rate lattice'!I21),IF($A23&gt;J$13,"",$B$5*I23/(1+'Short rate lattice'!I20)+$B$5*I24/(1+'Short rate lattice'!I21))))</f>
        <v/>
      </c>
      <c r="K23" t="str">
        <f>IF($A23=0,$B$5*J23/(1+'Short rate lattice'!J20),IF($A23=K$13,$B$5*J24/(1+'Short rate lattice'!J21),IF($A23&gt;K$13,"",$B$5*J23/(1+'Short rate lattice'!J20)+$B$5*J24/(1+'Short rate lattice'!J21))))</f>
        <v/>
      </c>
      <c r="L23" t="str">
        <f>IF($A23=0,$B$5*K23/(1+'Short rate lattice'!K20),IF($A23=L$13,$B$5*K24/(1+'Short rate lattice'!K21),IF($A23&gt;L$13,"",$B$5*K23/(1+'Short rate lattice'!K20)+$B$5*K24/(1+'Short rate lattice'!K21))))</f>
        <v/>
      </c>
      <c r="M23">
        <f>IF($A23=0,$B$5*L23/(1+'Short rate lattice'!L20),IF($A23=M$13,$B$5*L24/(1+'Short rate lattice'!L21),IF($A23&gt;M$13,"",$B$5*L23/(1+'Short rate lattice'!L20)+$B$5*L24/(1+'Short rate lattice'!L21))))</f>
        <v>3.1828893026253835E-4</v>
      </c>
      <c r="N23">
        <f>IF($A23=0,$B$5*M23/(1+'Short rate lattice'!M20),IF($A23=N$13,$B$5*M24/(1+'Short rate lattice'!M21),IF($A23&gt;N$13,"",$B$5*M23/(1+'Short rate lattice'!M20)+$B$5*M24/(1+'Short rate lattice'!M21))))</f>
        <v>1.8197641029514774E-3</v>
      </c>
      <c r="O23">
        <f>IF($A23=0,$B$5*N23/(1+'Short rate lattice'!N20),IF($A23=O$13,$B$5*N24/(1+'Short rate lattice'!N21),IF($A23&gt;O$13,"",$B$5*N23/(1+'Short rate lattice'!N20)+$B$5*N24/(1+'Short rate lattice'!N21))))</f>
        <v>5.6279838142670657E-3</v>
      </c>
      <c r="P23">
        <f>IF($A23=0,$B$5*O23/(1+'Short rate lattice'!O20),IF($A23=P$13,$B$5*O24/(1+'Short rate lattice'!O21),IF($A23&gt;P$13,"",$B$5*O23/(1+'Short rate lattice'!O20)+$B$5*O24/(1+'Short rate lattice'!O21))))</f>
        <v>1.2476527746434454E-2</v>
      </c>
      <c r="Q23">
        <f>IF($A23=0,$B$5*P23/(1+'Short rate lattice'!P20),IF($A23=Q$13,$B$5*P24/(1+'Short rate lattice'!P21),IF($A23&gt;Q$13,"",$B$5*P23/(1+'Short rate lattice'!P20)+$B$5*P24/(1+'Short rate lattice'!P21))))</f>
        <v>2.2191696416671975E-2</v>
      </c>
      <c r="R23">
        <f>IF($A23=0,$B$5*Q23/(1+'Short rate lattice'!Q20),IF($A23=R$13,$B$5*Q24/(1+'Short rate lattice'!Q21),IF($A23&gt;R$13,"",$B$5*Q23/(1+'Short rate lattice'!Q20)+$B$5*Q24/(1+'Short rate lattice'!Q21))))</f>
        <v>3.3631856302229798E-2</v>
      </c>
      <c r="S23">
        <f>IF($A23=0,$B$5*R23/(1+'Short rate lattice'!R20),IF($A23=S$13,$B$5*R24/(1+'Short rate lattice'!R21),IF($A23&gt;S$13,"",$B$5*R23/(1+'Short rate lattice'!R20)+$B$5*R24/(1+'Short rate lattice'!R21))))</f>
        <v>4.5869951256377356E-2</v>
      </c>
      <c r="T23">
        <f>IF($A23=0,$B$5*S23/(1+'Short rate lattice'!S20),IF($A23=T$13,$B$5*S24/(1+'Short rate lattice'!S21),IF($A23&gt;T$13,"",$B$5*S23/(1+'Short rate lattice'!S20)+$B$5*S24/(1+'Short rate lattice'!S21))))</f>
        <v>5.6912131097851523E-2</v>
      </c>
      <c r="U23">
        <f>IF($A23=0,$B$5*T23/(1+'Short rate lattice'!T20),IF($A23=U$13,$B$5*T24/(1+'Short rate lattice'!T21),IF($A23&gt;U$13,"",$B$5*T23/(1+'Short rate lattice'!T20)+$B$5*T24/(1+'Short rate lattice'!T21))))</f>
        <v>6.5364668762096761E-2</v>
      </c>
      <c r="V23">
        <f>IF($A23=0,$B$5*U23/(1+'Short rate lattice'!U20),IF($A23=V$13,$B$5*U24/(1+'Short rate lattice'!U21),IF($A23&gt;V$13,"",$B$5*U23/(1+'Short rate lattice'!U20)+$B$5*U24/(1+'Short rate lattice'!U21))))</f>
        <v>7.0660220812275881E-2</v>
      </c>
    </row>
    <row r="24" spans="1:22" x14ac:dyDescent="0.45">
      <c r="A24" s="1">
        <v>10</v>
      </c>
      <c r="C24" t="str">
        <f>IF($A24=0,$B$5*B24/(1+'Short rate lattice'!B21),IF($A24=C$13,$B$5*B25/(1+'Short rate lattice'!B22),IF($A24&gt;C$13,"","trong")))</f>
        <v/>
      </c>
      <c r="D24" t="str">
        <f>IF($A24=0,$B$5*C24/(1+'Short rate lattice'!C21),IF($A24=D$13,$B$5*C25/(1+'Short rate lattice'!C22),IF($A24&gt;D$13,"",$B$5*C24/(1+'Short rate lattice'!C21)+$B$5*C25/(1+'Short rate lattice'!C22))))</f>
        <v/>
      </c>
      <c r="E24" t="str">
        <f>IF($A24=0,$B$5*D24/(1+'Short rate lattice'!D21),IF($A24=E$13,$B$5*D25/(1+'Short rate lattice'!D22),IF($A24&gt;E$13,"",$B$5*D24/(1+'Short rate lattice'!D21)+$B$5*D25/(1+'Short rate lattice'!D22))))</f>
        <v/>
      </c>
      <c r="F24" t="str">
        <f>IF($A24=0,$B$5*E24/(1+'Short rate lattice'!E21),IF($A24=F$13,$B$5*E25/(1+'Short rate lattice'!E22),IF($A24&gt;F$13,"",$B$5*E24/(1+'Short rate lattice'!E21)+$B$5*E25/(1+'Short rate lattice'!E22))))</f>
        <v/>
      </c>
      <c r="G24" t="str">
        <f>IF($A24=0,$B$5*F24/(1+'Short rate lattice'!F21),IF($A24=G$13,$B$5*F25/(1+'Short rate lattice'!F22),IF($A24&gt;G$13,"",$B$5*F24/(1+'Short rate lattice'!F21)+$B$5*F25/(1+'Short rate lattice'!F22))))</f>
        <v/>
      </c>
      <c r="H24" t="str">
        <f>IF($A24=0,$B$5*G24/(1+'Short rate lattice'!G21),IF($A24=H$13,$B$5*G25/(1+'Short rate lattice'!G22),IF($A24&gt;H$13,"",$B$5*G24/(1+'Short rate lattice'!G21)+$B$5*G25/(1+'Short rate lattice'!G22))))</f>
        <v/>
      </c>
      <c r="I24" t="str">
        <f>IF($A24=0,$B$5*H24/(1+'Short rate lattice'!H21),IF($A24=I$13,$B$5*H25/(1+'Short rate lattice'!H22),IF($A24&gt;I$13,"",$B$5*H24/(1+'Short rate lattice'!H21)+$B$5*H25/(1+'Short rate lattice'!H22))))</f>
        <v/>
      </c>
      <c r="J24" t="str">
        <f>IF($A24=0,$B$5*I24/(1+'Short rate lattice'!I21),IF($A24=J$13,$B$5*I25/(1+'Short rate lattice'!I22),IF($A24&gt;J$13,"",$B$5*I24/(1+'Short rate lattice'!I21)+$B$5*I25/(1+'Short rate lattice'!I22))))</f>
        <v/>
      </c>
      <c r="K24" t="str">
        <f>IF($A24=0,$B$5*J24/(1+'Short rate lattice'!J21),IF($A24=K$13,$B$5*J25/(1+'Short rate lattice'!J22),IF($A24&gt;K$13,"",$B$5*J24/(1+'Short rate lattice'!J21)+$B$5*J25/(1+'Short rate lattice'!J22))))</f>
        <v/>
      </c>
      <c r="L24">
        <f>IF($A24=0,$B$5*K24/(1+'Short rate lattice'!K21),IF($A24=L$13,$B$5*K25/(1+'Short rate lattice'!K22),IF($A24&gt;L$13,"",$B$5*K24/(1+'Short rate lattice'!K21)+$B$5*K25/(1+'Short rate lattice'!K22))))</f>
        <v>6.7399976111453641E-4</v>
      </c>
      <c r="M24">
        <f>IF($A24=0,$B$5*L24/(1+'Short rate lattice'!L21),IF($A24=M$13,$B$5*L25/(1+'Short rate lattice'!L22),IF($A24&gt;M$13,"",$B$5*L24/(1+'Short rate lattice'!L21)+$B$5*L25/(1+'Short rate lattice'!L22))))</f>
        <v>3.509231843480942E-3</v>
      </c>
      <c r="N24">
        <f>IF($A24=0,$B$5*M24/(1+'Short rate lattice'!M21),IF($A24=N$13,$B$5*M25/(1+'Short rate lattice'!M22),IF($A24&gt;N$13,"",$B$5*M24/(1+'Short rate lattice'!M21)+$B$5*M25/(1+'Short rate lattice'!M22))))</f>
        <v>1.0034184113055629E-2</v>
      </c>
      <c r="O24">
        <f>IF($A24=0,$B$5*N24/(1+'Short rate lattice'!N21),IF($A24=O$13,$B$5*N25/(1+'Short rate lattice'!N22),IF($A24&gt;O$13,"",$B$5*N24/(1+'Short rate lattice'!N21)+$B$5*N25/(1+'Short rate lattice'!N22))))</f>
        <v>2.0693777065103763E-2</v>
      </c>
      <c r="P24">
        <f>IF($A24=0,$B$5*O24/(1+'Short rate lattice'!O21),IF($A24=P$13,$B$5*O25/(1+'Short rate lattice'!O22),IF($A24&gt;P$13,"",$B$5*O24/(1+'Short rate lattice'!O21)+$B$5*O25/(1+'Short rate lattice'!O22))))</f>
        <v>3.4415855744861834E-2</v>
      </c>
      <c r="Q24">
        <f>IF($A24=0,$B$5*P24/(1+'Short rate lattice'!P21),IF($A24=Q$13,$B$5*P25/(1+'Short rate lattice'!P22),IF($A24&gt;Q$13,"",$B$5*P24/(1+'Short rate lattice'!P21)+$B$5*P25/(1+'Short rate lattice'!P22))))</f>
        <v>4.8985437140018434E-2</v>
      </c>
      <c r="R24">
        <f>IF($A24=0,$B$5*Q24/(1+'Short rate lattice'!Q21),IF($A24=R$13,$B$5*Q25/(1+'Short rate lattice'!Q22),IF($A24&gt;R$13,"",$B$5*Q24/(1+'Short rate lattice'!Q21)+$B$5*Q25/(1+'Short rate lattice'!Q22))))</f>
        <v>6.1883159550047515E-2</v>
      </c>
      <c r="S24">
        <f>IF($A24=0,$B$5*R24/(1+'Short rate lattice'!R21),IF($A24=S$13,$B$5*R25/(1+'Short rate lattice'!R22),IF($A24&gt;S$13,"",$B$5*R24/(1+'Short rate lattice'!R21)+$B$5*R25/(1+'Short rate lattice'!R22))))</f>
        <v>7.2354448457466469E-2</v>
      </c>
      <c r="T24">
        <f>IF($A24=0,$B$5*S24/(1+'Short rate lattice'!S21),IF($A24=T$13,$B$5*S25/(1+'Short rate lattice'!S22),IF($A24&gt;T$13,"",$B$5*S24/(1+'Short rate lattice'!S21)+$B$5*S25/(1+'Short rate lattice'!S22))))</f>
        <v>7.8560634403304824E-2</v>
      </c>
      <c r="U24">
        <f>IF($A24=0,$B$5*T24/(1+'Short rate lattice'!T21),IF($A24=U$13,$B$5*T25/(1+'Short rate lattice'!T22),IF($A24&gt;U$13,"",$B$5*T24/(1+'Short rate lattice'!T21)+$B$5*T25/(1+'Short rate lattice'!T22))))</f>
        <v>8.0211991134408162E-2</v>
      </c>
      <c r="V24">
        <f>IF($A24=0,$B$5*U24/(1+'Short rate lattice'!U21),IF($A24=V$13,$B$5*U25/(1+'Short rate lattice'!U22),IF($A24&gt;V$13,"",$B$5*U24/(1+'Short rate lattice'!U21)+$B$5*U25/(1+'Short rate lattice'!U22))))</f>
        <v>7.8044305387514695E-2</v>
      </c>
    </row>
    <row r="25" spans="1:22" x14ac:dyDescent="0.45">
      <c r="A25" s="1">
        <v>9</v>
      </c>
      <c r="C25" t="str">
        <f>IF($A25=0,$B$5*B25/(1+'Short rate lattice'!B22),IF($A25=C$13,$B$5*B26/(1+'Short rate lattice'!B23),IF($A25&gt;C$13,"","trong")))</f>
        <v/>
      </c>
      <c r="D25" t="str">
        <f>IF($A25=0,$B$5*C25/(1+'Short rate lattice'!C22),IF($A25=D$13,$B$5*C26/(1+'Short rate lattice'!C23),IF($A25&gt;D$13,"",$B$5*C25/(1+'Short rate lattice'!C22)+$B$5*C26/(1+'Short rate lattice'!C23))))</f>
        <v/>
      </c>
      <c r="E25" t="str">
        <f>IF($A25=0,$B$5*D25/(1+'Short rate lattice'!D22),IF($A25=E$13,$B$5*D26/(1+'Short rate lattice'!D23),IF($A25&gt;E$13,"",$B$5*D25/(1+'Short rate lattice'!D22)+$B$5*D26/(1+'Short rate lattice'!D23))))</f>
        <v/>
      </c>
      <c r="F25" t="str">
        <f>IF($A25=0,$B$5*E25/(1+'Short rate lattice'!E22),IF($A25=F$13,$B$5*E26/(1+'Short rate lattice'!E23),IF($A25&gt;F$13,"",$B$5*E25/(1+'Short rate lattice'!E22)+$B$5*E26/(1+'Short rate lattice'!E23))))</f>
        <v/>
      </c>
      <c r="G25" t="str">
        <f>IF($A25=0,$B$5*F25/(1+'Short rate lattice'!F22),IF($A25=G$13,$B$5*F26/(1+'Short rate lattice'!F23),IF($A25&gt;G$13,"",$B$5*F25/(1+'Short rate lattice'!F22)+$B$5*F26/(1+'Short rate lattice'!F23))))</f>
        <v/>
      </c>
      <c r="H25" t="str">
        <f>IF($A25=0,$B$5*G25/(1+'Short rate lattice'!G22),IF($A25=H$13,$B$5*G26/(1+'Short rate lattice'!G23),IF($A25&gt;H$13,"",$B$5*G25/(1+'Short rate lattice'!G22)+$B$5*G26/(1+'Short rate lattice'!G23))))</f>
        <v/>
      </c>
      <c r="I25" t="str">
        <f>IF($A25=0,$B$5*H25/(1+'Short rate lattice'!H22),IF($A25=I$13,$B$5*H26/(1+'Short rate lattice'!H23),IF($A25&gt;I$13,"",$B$5*H25/(1+'Short rate lattice'!H22)+$B$5*H26/(1+'Short rate lattice'!H23))))</f>
        <v/>
      </c>
      <c r="J25" t="str">
        <f>IF($A25=0,$B$5*I25/(1+'Short rate lattice'!I22),IF($A25=J$13,$B$5*I26/(1+'Short rate lattice'!I23),IF($A25&gt;J$13,"",$B$5*I25/(1+'Short rate lattice'!I22)+$B$5*I26/(1+'Short rate lattice'!I23))))</f>
        <v/>
      </c>
      <c r="K25">
        <f>IF($A25=0,$B$5*J25/(1+'Short rate lattice'!J22),IF($A25=K$13,$B$5*J26/(1+'Short rate lattice'!J23),IF($A25&gt;K$13,"",$B$5*J25/(1+'Short rate lattice'!J22)+$B$5*J26/(1+'Short rate lattice'!J23))))</f>
        <v>1.4220291739794732E-3</v>
      </c>
      <c r="L25">
        <f>IF($A25=0,$B$5*K25/(1+'Short rate lattice'!K22),IF($A25=L$13,$B$5*K26/(1+'Short rate lattice'!K23),IF($A25&gt;L$13,"",$B$5*K25/(1+'Short rate lattice'!K22)+$B$5*K26/(1+'Short rate lattice'!K23))))</f>
        <v>6.7533187493724412E-3</v>
      </c>
      <c r="M25">
        <f>IF($A25=0,$B$5*L25/(1+'Short rate lattice'!L22),IF($A25=M$13,$B$5*L26/(1+'Short rate lattice'!L23),IF($A25&gt;M$13,"",$B$5*L25/(1+'Short rate lattice'!L22)+$B$5*L26/(1+'Short rate lattice'!L23))))</f>
        <v>1.7586270679348547E-2</v>
      </c>
      <c r="N25">
        <f>IF($A25=0,$B$5*M25/(1+'Short rate lattice'!M22),IF($A25=N$13,$B$5*M26/(1+'Short rate lattice'!M23),IF($A25&gt;N$13,"",$B$5*M25/(1+'Short rate lattice'!M22)+$B$5*M26/(1+'Short rate lattice'!M23))))</f>
        <v>3.3531910109290845E-2</v>
      </c>
      <c r="O25">
        <f>IF($A25=0,$B$5*N25/(1+'Short rate lattice'!N22),IF($A25=O$13,$B$5*N26/(1+'Short rate lattice'!N23),IF($A25&gt;O$13,"",$B$5*N25/(1+'Short rate lattice'!N22)+$B$5*N26/(1+'Short rate lattice'!N23))))</f>
        <v>5.18785437986196E-2</v>
      </c>
      <c r="P25">
        <f>IF($A25=0,$B$5*O25/(1+'Short rate lattice'!O22),IF($A25=P$13,$B$5*O26/(1+'Short rate lattice'!O23),IF($A25&gt;P$13,"",$B$5*O25/(1+'Short rate lattice'!O22)+$B$5*O26/(1+'Short rate lattice'!O23))))</f>
        <v>6.9041858572385775E-2</v>
      </c>
      <c r="Q25">
        <f>IF($A25=0,$B$5*P25/(1+'Short rate lattice'!P22),IF($A25=Q$13,$B$5*P26/(1+'Short rate lattice'!P23),IF($A25&gt;Q$13,"",$B$5*P25/(1+'Short rate lattice'!P22)+$B$5*P26/(1+'Short rate lattice'!P23))))</f>
        <v>8.1914450116687409E-2</v>
      </c>
      <c r="R25">
        <f>IF($A25=0,$B$5*Q25/(1+'Short rate lattice'!Q22),IF($A25=R$13,$B$5*Q26/(1+'Short rate lattice'!Q23),IF($A25&gt;R$13,"",$B$5*Q25/(1+'Short rate lattice'!Q22)+$B$5*Q26/(1+'Short rate lattice'!Q23))))</f>
        <v>8.8724753193769684E-2</v>
      </c>
      <c r="S25">
        <f>IF($A25=0,$B$5*R25/(1+'Short rate lattice'!R22),IF($A25=S$13,$B$5*R26/(1+'Short rate lattice'!R23),IF($A25&gt;S$13,"",$B$5*R25/(1+'Short rate lattice'!R22)+$B$5*R26/(1+'Short rate lattice'!R23))))</f>
        <v>9.0783609264989365E-2</v>
      </c>
      <c r="T25">
        <f>IF($A25=0,$B$5*S25/(1+'Short rate lattice'!S22),IF($A25=T$13,$B$5*S26/(1+'Short rate lattice'!S23),IF($A25&gt;T$13,"",$B$5*S25/(1+'Short rate lattice'!S22)+$B$5*S26/(1+'Short rate lattice'!S23))))</f>
        <v>8.7629342331055626E-2</v>
      </c>
      <c r="U25">
        <f>IF($A25=0,$B$5*T25/(1+'Short rate lattice'!T22),IF($A25=U$13,$B$5*T26/(1+'Short rate lattice'!T23),IF($A25&gt;U$13,"",$B$5*T25/(1+'Short rate lattice'!T22)+$B$5*T26/(1+'Short rate lattice'!T23))))</f>
        <v>8.0533170600054133E-2</v>
      </c>
      <c r="V25">
        <f>IF($A25=0,$B$5*U25/(1+'Short rate lattice'!U22),IF($A25=V$13,$B$5*U26/(1+'Short rate lattice'!U23),IF($A25&gt;V$13,"",$B$5*U25/(1+'Short rate lattice'!U22)+$B$5*U26/(1+'Short rate lattice'!U23))))</f>
        <v>7.1237962596935461E-2</v>
      </c>
    </row>
    <row r="26" spans="1:22" x14ac:dyDescent="0.45">
      <c r="A26" s="1">
        <v>8</v>
      </c>
      <c r="C26" t="str">
        <f>IF($A26=0,$B$5*B26/(1+'Short rate lattice'!B23),IF($A26=C$13,$B$5*B27/(1+'Short rate lattice'!B24),IF($A26&gt;C$13,"","trong")))</f>
        <v/>
      </c>
      <c r="D26" t="str">
        <f>IF($A26=0,$B$5*C26/(1+'Short rate lattice'!C23),IF($A26=D$13,$B$5*C27/(1+'Short rate lattice'!C24),IF($A26&gt;D$13,"",$B$5*C26/(1+'Short rate lattice'!C23)+$B$5*C27/(1+'Short rate lattice'!C24))))</f>
        <v/>
      </c>
      <c r="E26" t="str">
        <f>IF($A26=0,$B$5*D26/(1+'Short rate lattice'!D23),IF($A26=E$13,$B$5*D27/(1+'Short rate lattice'!D24),IF($A26&gt;E$13,"",$B$5*D26/(1+'Short rate lattice'!D23)+$B$5*D27/(1+'Short rate lattice'!D24))))</f>
        <v/>
      </c>
      <c r="F26" t="str">
        <f>IF($A26=0,$B$5*E26/(1+'Short rate lattice'!E23),IF($A26=F$13,$B$5*E27/(1+'Short rate lattice'!E24),IF($A26&gt;F$13,"",$B$5*E26/(1+'Short rate lattice'!E23)+$B$5*E27/(1+'Short rate lattice'!E24))))</f>
        <v/>
      </c>
      <c r="G26" t="str">
        <f>IF($A26=0,$B$5*F26/(1+'Short rate lattice'!F23),IF($A26=G$13,$B$5*F27/(1+'Short rate lattice'!F24),IF($A26&gt;G$13,"",$B$5*F26/(1+'Short rate lattice'!F23)+$B$5*F27/(1+'Short rate lattice'!F24))))</f>
        <v/>
      </c>
      <c r="H26" t="str">
        <f>IF($A26=0,$B$5*G26/(1+'Short rate lattice'!G23),IF($A26=H$13,$B$5*G27/(1+'Short rate lattice'!G24),IF($A26&gt;H$13,"",$B$5*G26/(1+'Short rate lattice'!G23)+$B$5*G27/(1+'Short rate lattice'!G24))))</f>
        <v/>
      </c>
      <c r="I26" t="str">
        <f>IF($A26=0,$B$5*H26/(1+'Short rate lattice'!H23),IF($A26=I$13,$B$5*H27/(1+'Short rate lattice'!H24),IF($A26&gt;I$13,"",$B$5*H26/(1+'Short rate lattice'!H23)+$B$5*H27/(1+'Short rate lattice'!H24))))</f>
        <v/>
      </c>
      <c r="J26">
        <f>IF($A26=0,$B$5*I26/(1+'Short rate lattice'!I23),IF($A26=J$13,$B$5*I27/(1+'Short rate lattice'!I24),IF($A26&gt;J$13,"",$B$5*I26/(1+'Short rate lattice'!I23)+$B$5*I27/(1+'Short rate lattice'!I24))))</f>
        <v>2.9891932890280105E-3</v>
      </c>
      <c r="K26">
        <f>IF($A26=0,$B$5*J26/(1+'Short rate lattice'!J23),IF($A26=K$13,$B$5*J27/(1+'Short rate lattice'!J24),IF($A26&gt;K$13,"",$B$5*J26/(1+'Short rate lattice'!J23)+$B$5*J27/(1+'Short rate lattice'!J24))))</f>
        <v>1.2819723962421705E-2</v>
      </c>
      <c r="L26">
        <f>IF($A26=0,$B$5*K26/(1+'Short rate lattice'!K23),IF($A26=L$13,$B$5*K27/(1+'Short rate lattice'!K24),IF($A26&gt;L$13,"",$B$5*K26/(1+'Short rate lattice'!K23)+$B$5*K27/(1+'Short rate lattice'!K24))))</f>
        <v>3.0449631039525041E-2</v>
      </c>
      <c r="M26">
        <f>IF($A26=0,$B$5*L26/(1+'Short rate lattice'!L23),IF($A26=M$13,$B$5*L27/(1+'Short rate lattice'!L24),IF($A26&gt;M$13,"",$B$5*L26/(1+'Short rate lattice'!L23)+$B$5*L27/(1+'Short rate lattice'!L24))))</f>
        <v>5.2878677028946122E-2</v>
      </c>
      <c r="N26">
        <f>IF($A26=0,$B$5*M26/(1+'Short rate lattice'!M23),IF($A26=N$13,$B$5*M27/(1+'Short rate lattice'!M24),IF($A26&gt;N$13,"",$B$5*M26/(1+'Short rate lattice'!M23)+$B$5*M27/(1+'Short rate lattice'!M24))))</f>
        <v>7.5636519932209323E-2</v>
      </c>
      <c r="O26">
        <f>IF($A26=0,$B$5*N26/(1+'Short rate lattice'!N23),IF($A26=O$13,$B$5*N27/(1+'Short rate lattice'!N24),IF($A26&gt;O$13,"",$B$5*N26/(1+'Short rate lattice'!N23)+$B$5*N27/(1+'Short rate lattice'!N24))))</f>
        <v>9.3639878237096102E-2</v>
      </c>
      <c r="P26">
        <f>IF($A26=0,$B$5*O26/(1+'Short rate lattice'!O23),IF($A26=P$13,$B$5*O27/(1+'Short rate lattice'!O24),IF($A26&gt;P$13,"",$B$5*O26/(1+'Short rate lattice'!O23)+$B$5*O27/(1+'Short rate lattice'!O24))))</f>
        <v>0.10387701375635956</v>
      </c>
      <c r="Q26">
        <f>IF($A26=0,$B$5*P26/(1+'Short rate lattice'!P23),IF($A26=Q$13,$B$5*P27/(1+'Short rate lattice'!P24),IF($A26&gt;Q$13,"",$B$5*P26/(1+'Short rate lattice'!P23)+$B$5*P27/(1+'Short rate lattice'!P24))))</f>
        <v>0.10566734855479451</v>
      </c>
      <c r="R26">
        <f>IF($A26=0,$B$5*Q26/(1+'Short rate lattice'!Q23),IF($A26=R$13,$B$5*Q27/(1+'Short rate lattice'!Q24),IF($A26&gt;R$13,"",$B$5*Q26/(1+'Short rate lattice'!Q23)+$B$5*Q27/(1+'Short rate lattice'!Q24))))</f>
        <v>0.10017466612299761</v>
      </c>
      <c r="S26">
        <f>IF($A26=0,$B$5*R26/(1+'Short rate lattice'!R23),IF($A26=S$13,$B$5*R27/(1+'Short rate lattice'!R24),IF($A26&gt;S$13,"",$B$5*R26/(1+'Short rate lattice'!R23)+$B$5*R27/(1+'Short rate lattice'!R24))))</f>
        <v>9.1123331119266709E-2</v>
      </c>
      <c r="T26">
        <f>IF($A26=0,$B$5*S26/(1+'Short rate lattice'!S23),IF($A26=T$13,$B$5*S27/(1+'Short rate lattice'!S24),IF($A26&gt;T$13,"",$B$5*S26/(1+'Short rate lattice'!S23)+$B$5*S27/(1+'Short rate lattice'!S24))))</f>
        <v>7.9171496553121889E-2</v>
      </c>
      <c r="U26">
        <f>IF($A26=0,$B$5*T26/(1+'Short rate lattice'!T23),IF($A26=U$13,$B$5*T27/(1+'Short rate lattice'!T24),IF($A26&gt;U$13,"",$B$5*T26/(1+'Short rate lattice'!T23)+$B$5*T27/(1+'Short rate lattice'!T24))))</f>
        <v>6.6153013989734472E-2</v>
      </c>
      <c r="V26">
        <f>IF($A26=0,$B$5*U26/(1+'Short rate lattice'!U23),IF($A26=V$13,$B$5*U27/(1+'Short rate lattice'!U24),IF($A26&gt;V$13,"",$B$5*U26/(1+'Short rate lattice'!U23)+$B$5*U27/(1+'Short rate lattice'!U24))))</f>
        <v>5.3644498559321657E-2</v>
      </c>
    </row>
    <row r="27" spans="1:22" x14ac:dyDescent="0.45">
      <c r="A27" s="1">
        <v>7</v>
      </c>
      <c r="C27" t="str">
        <f>IF($A27=0,$B$5*B27/(1+'Short rate lattice'!B24),IF($A27=C$13,$B$5*B28/(1+'Short rate lattice'!B25),IF($A27&gt;C$13,"","trong")))</f>
        <v/>
      </c>
      <c r="D27" t="str">
        <f>IF($A27=0,$B$5*C27/(1+'Short rate lattice'!C24),IF($A27=D$13,$B$5*C28/(1+'Short rate lattice'!C25),IF($A27&gt;D$13,"",$B$5*C27/(1+'Short rate lattice'!C24)+$B$5*C28/(1+'Short rate lattice'!C25))))</f>
        <v/>
      </c>
      <c r="E27" t="str">
        <f>IF($A27=0,$B$5*D27/(1+'Short rate lattice'!D24),IF($A27=E$13,$B$5*D28/(1+'Short rate lattice'!D25),IF($A27&gt;E$13,"",$B$5*D27/(1+'Short rate lattice'!D24)+$B$5*D28/(1+'Short rate lattice'!D25))))</f>
        <v/>
      </c>
      <c r="F27" t="str">
        <f>IF($A27=0,$B$5*E27/(1+'Short rate lattice'!E24),IF($A27=F$13,$B$5*E28/(1+'Short rate lattice'!E25),IF($A27&gt;F$13,"",$B$5*E27/(1+'Short rate lattice'!E24)+$B$5*E28/(1+'Short rate lattice'!E25))))</f>
        <v/>
      </c>
      <c r="G27" t="str">
        <f>IF($A27=0,$B$5*F27/(1+'Short rate lattice'!F24),IF($A27=G$13,$B$5*F28/(1+'Short rate lattice'!F25),IF($A27&gt;G$13,"",$B$5*F27/(1+'Short rate lattice'!F24)+$B$5*F28/(1+'Short rate lattice'!F25))))</f>
        <v/>
      </c>
      <c r="H27" t="str">
        <f>IF($A27=0,$B$5*G27/(1+'Short rate lattice'!G24),IF($A27=H$13,$B$5*G28/(1+'Short rate lattice'!G25),IF($A27&gt;H$13,"",$B$5*G27/(1+'Short rate lattice'!G24)+$B$5*G28/(1+'Short rate lattice'!G25))))</f>
        <v/>
      </c>
      <c r="I27">
        <f>IF($A27=0,$B$5*H27/(1+'Short rate lattice'!H24),IF($A27=I$13,$B$5*H28/(1+'Short rate lattice'!H25),IF($A27&gt;I$13,"",$B$5*H27/(1+'Short rate lattice'!H24)+$B$5*H28/(1+'Short rate lattice'!H25))))</f>
        <v>6.2838890506703663E-3</v>
      </c>
      <c r="J27">
        <f>IF($A27=0,$B$5*I27/(1+'Short rate lattice'!I24),IF($A27=J$13,$B$5*I28/(1+'Short rate lattice'!I25),IF($A27&gt;J$13,"",$B$5*I27/(1+'Short rate lattice'!I24)+$B$5*I28/(1+'Short rate lattice'!I25))))</f>
        <v>2.3947084766387142E-2</v>
      </c>
      <c r="K27">
        <f>IF($A27=0,$B$5*J27/(1+'Short rate lattice'!J24),IF($A27=K$13,$B$5*J28/(1+'Short rate lattice'!J25),IF($A27&gt;K$13,"",$B$5*J27/(1+'Short rate lattice'!J24)+$B$5*J28/(1+'Short rate lattice'!J25))))</f>
        <v>5.1364366325553773E-2</v>
      </c>
      <c r="L27">
        <f>IF($A27=0,$B$5*K27/(1+'Short rate lattice'!K24),IF($A27=L$13,$B$5*K28/(1+'Short rate lattice'!K25),IF($A27&gt;L$13,"",$B$5*K27/(1+'Short rate lattice'!K24)+$B$5*K28/(1+'Short rate lattice'!K25))))</f>
        <v>8.1357545825917227E-2</v>
      </c>
      <c r="M27">
        <f>IF($A27=0,$B$5*L27/(1+'Short rate lattice'!L24),IF($A27=M$13,$B$5*L28/(1+'Short rate lattice'!L25),IF($A27&gt;M$13,"",$B$5*L27/(1+'Short rate lattice'!L24)+$B$5*L28/(1+'Short rate lattice'!L25))))</f>
        <v>0.10599614604901449</v>
      </c>
      <c r="N27">
        <f>IF($A27=0,$B$5*M27/(1+'Short rate lattice'!M24),IF($A27=N$13,$B$5*M28/(1+'Short rate lattice'!M25),IF($A27&gt;N$13,"",$B$5*M27/(1+'Short rate lattice'!M24)+$B$5*M28/(1+'Short rate lattice'!M25))))</f>
        <v>0.12132087589919169</v>
      </c>
      <c r="O27">
        <f>IF($A27=0,$B$5*N27/(1+'Short rate lattice'!N24),IF($A27=O$13,$B$5*N28/(1+'Short rate lattice'!N25),IF($A27&gt;O$13,"",$B$5*N27/(1+'Short rate lattice'!N24)+$B$5*N28/(1+'Short rate lattice'!N25))))</f>
        <v>0.12519665895864179</v>
      </c>
      <c r="P27">
        <f>IF($A27=0,$B$5*O27/(1+'Short rate lattice'!O24),IF($A27=P$13,$B$5*O28/(1+'Short rate lattice'!O25),IF($A27&gt;P$13,"",$B$5*O27/(1+'Short rate lattice'!O24)+$B$5*O28/(1+'Short rate lattice'!O25))))</f>
        <v>0.11907456341036993</v>
      </c>
      <c r="Q27">
        <f>IF($A27=0,$B$5*P27/(1+'Short rate lattice'!P24),IF($A27=Q$13,$B$5*P28/(1+'Short rate lattice'!P25),IF($A27&gt;Q$13,"",$B$5*P27/(1+'Short rate lattice'!P24)+$B$5*P28/(1+'Short rate lattice'!P25))))</f>
        <v>0.10601510008023797</v>
      </c>
      <c r="R27">
        <f>IF($A27=0,$B$5*Q27/(1+'Short rate lattice'!Q24),IF($A27=R$13,$B$5*Q28/(1+'Short rate lattice'!Q25),IF($A27&gt;R$13,"",$B$5*Q27/(1+'Short rate lattice'!Q24)+$B$5*Q28/(1+'Short rate lattice'!Q25))))</f>
        <v>8.9362692991455245E-2</v>
      </c>
      <c r="S27">
        <f>IF($A27=0,$B$5*R27/(1+'Short rate lattice'!R24),IF($A27=S$13,$B$5*R28/(1+'Short rate lattice'!R25),IF($A27&gt;S$13,"",$B$5*R27/(1+'Short rate lattice'!R24)+$B$5*R28/(1+'Short rate lattice'!R25))))</f>
        <v>7.3169777045067344E-2</v>
      </c>
      <c r="T27">
        <f>IF($A27=0,$B$5*S27/(1+'Short rate lattice'!S24),IF($A27=T$13,$B$5*S28/(1+'Short rate lattice'!S25),IF($A27&gt;T$13,"",$B$5*S27/(1+'Short rate lattice'!S24)+$B$5*S28/(1+'Short rate lattice'!S25))))</f>
        <v>5.7800650957474199E-2</v>
      </c>
      <c r="U27">
        <f>IF($A27=0,$B$5*T27/(1+'Short rate lattice'!T24),IF($A27=U$13,$B$5*T28/(1+'Short rate lattice'!T25),IF($A27&gt;U$13,"",$B$5*T27/(1+'Short rate lattice'!T24)+$B$5*T28/(1+'Short rate lattice'!T25))))</f>
        <v>4.4276468389019538E-2</v>
      </c>
      <c r="V27">
        <f>IF($A27=0,$B$5*U27/(1+'Short rate lattice'!U24),IF($A27=V$13,$B$5*U28/(1+'Short rate lattice'!U25),IF($A27&gt;V$13,"",$B$5*U27/(1+'Short rate lattice'!U24)+$B$5*U28/(1+'Short rate lattice'!U25))))</f>
        <v>3.314467852510538E-2</v>
      </c>
    </row>
    <row r="28" spans="1:22" x14ac:dyDescent="0.45">
      <c r="A28" s="1">
        <v>6</v>
      </c>
      <c r="C28" t="str">
        <f>IF($A28=0,$B$5*B28/(1+'Short rate lattice'!B25),IF($A28=C$13,$B$5*B29/(1+'Short rate lattice'!B26),IF($A28&gt;C$13,"","trong")))</f>
        <v/>
      </c>
      <c r="D28" t="str">
        <f>IF($A28=0,$B$5*C28/(1+'Short rate lattice'!C25),IF($A28=D$13,$B$5*C29/(1+'Short rate lattice'!C26),IF($A28&gt;D$13,"",$B$5*C28/(1+'Short rate lattice'!C25)+$B$5*C29/(1+'Short rate lattice'!C26))))</f>
        <v/>
      </c>
      <c r="E28" t="str">
        <f>IF($A28=0,$B$5*D28/(1+'Short rate lattice'!D25),IF($A28=E$13,$B$5*D29/(1+'Short rate lattice'!D26),IF($A28&gt;E$13,"",$B$5*D28/(1+'Short rate lattice'!D25)+$B$5*D29/(1+'Short rate lattice'!D26))))</f>
        <v/>
      </c>
      <c r="F28" t="str">
        <f>IF($A28=0,$B$5*E28/(1+'Short rate lattice'!E25),IF($A28=F$13,$B$5*E29/(1+'Short rate lattice'!E26),IF($A28&gt;F$13,"",$B$5*E28/(1+'Short rate lattice'!E25)+$B$5*E29/(1+'Short rate lattice'!E26))))</f>
        <v/>
      </c>
      <c r="G28" t="str">
        <f>IF($A28=0,$B$5*F28/(1+'Short rate lattice'!F25),IF($A28=G$13,$B$5*F29/(1+'Short rate lattice'!F26),IF($A28&gt;G$13,"",$B$5*F28/(1+'Short rate lattice'!F25)+$B$5*F29/(1+'Short rate lattice'!F26))))</f>
        <v/>
      </c>
      <c r="H28">
        <f>IF($A28=0,$B$5*G28/(1+'Short rate lattice'!G25),IF($A28=H$13,$B$5*G29/(1+'Short rate lattice'!G26),IF($A28&gt;H$13,"",$B$5*G28/(1+'Short rate lattice'!G25)+$B$5*G29/(1+'Short rate lattice'!G26))))</f>
        <v>1.3147709260139388E-2</v>
      </c>
      <c r="I28">
        <f>IF($A28=0,$B$5*H28/(1+'Short rate lattice'!H25),IF($A28=I$13,$B$5*H29/(1+'Short rate lattice'!H26),IF($A28&gt;I$13,"",$B$5*H28/(1+'Short rate lattice'!H25)+$B$5*H29/(1+'Short rate lattice'!H26))))</f>
        <v>4.403641526165001E-2</v>
      </c>
      <c r="J28">
        <f>IF($A28=0,$B$5*I28/(1+'Short rate lattice'!I25),IF($A28=J$13,$B$5*I29/(1+'Short rate lattice'!I26),IF($A28&gt;J$13,"",$B$5*I28/(1+'Short rate lattice'!I25)+$B$5*I29/(1+'Short rate lattice'!I26))))</f>
        <v>8.3931644816885712E-2</v>
      </c>
      <c r="K28">
        <f>IF($A28=0,$B$5*J28/(1+'Short rate lattice'!J25),IF($A28=K$13,$B$5*J29/(1+'Short rate lattice'!J26),IF($A28&gt;K$13,"",$B$5*J28/(1+'Short rate lattice'!J25)+$B$5*J29/(1+'Short rate lattice'!J26))))</f>
        <v>0.12004874612787246</v>
      </c>
      <c r="L28">
        <f>IF($A28=0,$B$5*K28/(1+'Short rate lattice'!K25),IF($A28=L$13,$B$5*K29/(1+'Short rate lattice'!K26),IF($A28&gt;L$13,"",$B$5*K28/(1+'Short rate lattice'!K25)+$B$5*K29/(1+'Short rate lattice'!K26))))</f>
        <v>0.14265197682505951</v>
      </c>
      <c r="M28">
        <f>IF($A28=0,$B$5*L28/(1+'Short rate lattice'!L25),IF($A28=M$13,$B$5*L29/(1+'Short rate lattice'!L26),IF($A28&gt;M$13,"",$B$5*L28/(1+'Short rate lattice'!L25)+$B$5*L29/(1+'Short rate lattice'!L26))))</f>
        <v>0.14872760124734877</v>
      </c>
      <c r="N28">
        <f>IF($A28=0,$B$5*M28/(1+'Short rate lattice'!M25),IF($A28=N$13,$B$5*M29/(1+'Short rate lattice'!M26),IF($A28&gt;N$13,"",$B$5*M28/(1+'Short rate lattice'!M25)+$B$5*M29/(1+'Short rate lattice'!M26))))</f>
        <v>0.14189257661340221</v>
      </c>
      <c r="O28">
        <f>IF($A28=0,$B$5*N28/(1+'Short rate lattice'!N25),IF($A28=O$13,$B$5*N29/(1+'Short rate lattice'!N26),IF($A28&gt;O$13,"",$B$5*N28/(1+'Short rate lattice'!N25)+$B$5*N29/(1+'Short rate lattice'!N26))))</f>
        <v>0.1255389680920124</v>
      </c>
      <c r="P28">
        <f>IF($A28=0,$B$5*O28/(1+'Short rate lattice'!O25),IF($A28=P$13,$B$5*O29/(1+'Short rate lattice'!O26),IF($A28&gt;P$13,"",$B$5*O28/(1+'Short rate lattice'!O25)+$B$5*O29/(1+'Short rate lattice'!O26))))</f>
        <v>0.10450247367691545</v>
      </c>
      <c r="Q28">
        <f>IF($A28=0,$B$5*P28/(1+'Short rate lattice'!P25),IF($A28=Q$13,$B$5*P29/(1+'Short rate lattice'!P26),IF($A28&gt;Q$13,"",$B$5*P28/(1+'Short rate lattice'!P25)+$B$5*P29/(1+'Short rate lattice'!P26))))</f>
        <v>8.2725867857482288E-2</v>
      </c>
      <c r="R28">
        <f>IF($A28=0,$B$5*Q28/(1+'Short rate lattice'!Q25),IF($A28=R$13,$B$5*Q29/(1+'Short rate lattice'!Q26),IF($A28&gt;R$13,"",$B$5*Q28/(1+'Short rate lattice'!Q25)+$B$5*Q29/(1+'Short rate lattice'!Q26))))</f>
        <v>6.277626964227366E-2</v>
      </c>
      <c r="S28">
        <f>IF($A28=0,$B$5*R28/(1+'Short rate lattice'!R25),IF($A28=S$13,$B$5*R29/(1+'Short rate lattice'!R26),IF($A28&gt;S$13,"",$B$5*R28/(1+'Short rate lattice'!R25)+$B$5*R29/(1+'Short rate lattice'!R26))))</f>
        <v>4.6734685503885876E-2</v>
      </c>
      <c r="T28">
        <f>IF($A28=0,$B$5*S28/(1+'Short rate lattice'!S25),IF($A28=T$13,$B$5*S29/(1+'Short rate lattice'!S26),IF($A28&gt;T$13,"",$B$5*S28/(1+'Short rate lattice'!S25)+$B$5*S29/(1+'Short rate lattice'!S26))))</f>
        <v>3.3845890494765919E-2</v>
      </c>
      <c r="U28">
        <f>IF($A28=0,$B$5*T28/(1+'Short rate lattice'!T25),IF($A28=U$13,$B$5*T29/(1+'Short rate lattice'!T26),IF($A28&gt;U$13,"",$B$5*T28/(1+'Short rate lattice'!T25)+$B$5*T29/(1+'Short rate lattice'!T26))))</f>
        <v>2.3934916027536758E-2</v>
      </c>
      <c r="V28">
        <f>IF($A28=0,$B$5*U28/(1+'Short rate lattice'!U25),IF($A28=V$13,$B$5*U29/(1+'Short rate lattice'!U26),IF($A28&gt;V$13,"",$B$5*U28/(1+'Short rate lattice'!U25)+$B$5*U29/(1+'Short rate lattice'!U26))))</f>
        <v>1.6638547848083645E-2</v>
      </c>
    </row>
    <row r="29" spans="1:22" x14ac:dyDescent="0.45">
      <c r="A29" s="1">
        <v>5</v>
      </c>
      <c r="C29" t="str">
        <f>IF($A29=0,$B$5*B29/(1+'Short rate lattice'!B26),IF($A29=C$13,$B$5*B30/(1+'Short rate lattice'!B27),IF($A29&gt;C$13,"","trong")))</f>
        <v/>
      </c>
      <c r="D29" t="str">
        <f>IF($A29=0,$B$5*C29/(1+'Short rate lattice'!C26),IF($A29=D$13,$B$5*C30/(1+'Short rate lattice'!C27),IF($A29&gt;D$13,"",$B$5*C29/(1+'Short rate lattice'!C26)+$B$5*C30/(1+'Short rate lattice'!C27))))</f>
        <v/>
      </c>
      <c r="E29" t="str">
        <f>IF($A29=0,$B$5*D29/(1+'Short rate lattice'!D26),IF($A29=E$13,$B$5*D30/(1+'Short rate lattice'!D27),IF($A29&gt;E$13,"",$B$5*D29/(1+'Short rate lattice'!D26)+$B$5*D30/(1+'Short rate lattice'!D27))))</f>
        <v/>
      </c>
      <c r="F29" t="str">
        <f>IF($A29=0,$B$5*E29/(1+'Short rate lattice'!E26),IF($A29=F$13,$B$5*E30/(1+'Short rate lattice'!E27),IF($A29&gt;F$13,"",$B$5*E29/(1+'Short rate lattice'!E26)+$B$5*E30/(1+'Short rate lattice'!E27))))</f>
        <v/>
      </c>
      <c r="G29">
        <f>IF($A29=0,$B$5*F29/(1+'Short rate lattice'!F26),IF($A29=G$13,$B$5*F30/(1+'Short rate lattice'!F27),IF($A29&gt;G$13,"",$B$5*F29/(1+'Short rate lattice'!F26)+$B$5*F30/(1+'Short rate lattice'!F27))))</f>
        <v>2.7437258876559591E-2</v>
      </c>
      <c r="H29">
        <f>IF($A29=0,$B$5*G29/(1+'Short rate lattice'!G26),IF($A29=H$13,$B$5*G30/(1+'Short rate lattice'!G27),IF($A29&gt;H$13,"",$B$5*G29/(1+'Short rate lattice'!G26)+$B$5*G30/(1+'Short rate lattice'!G27))))</f>
        <v>7.895451158475382E-2</v>
      </c>
      <c r="I29">
        <f>IF($A29=0,$B$5*H29/(1+'Short rate lattice'!H26),IF($A29=I$13,$B$5*H30/(1+'Short rate lattice'!H27),IF($A29&gt;I$13,"",$B$5*H29/(1+'Short rate lattice'!H26)+$B$5*H30/(1+'Short rate lattice'!H27))))</f>
        <v>0.13225612742995926</v>
      </c>
      <c r="J29">
        <f>IF($A29=0,$B$5*I29/(1+'Short rate lattice'!I26),IF($A29=J$13,$B$5*I30/(1+'Short rate lattice'!I27),IF($A29&gt;J$13,"",$B$5*I29/(1+'Short rate lattice'!I26)+$B$5*I30/(1+'Short rate lattice'!I27))))</f>
        <v>0.1680959163164627</v>
      </c>
      <c r="K29">
        <f>IF($A29=0,$B$5*J29/(1+'Short rate lattice'!J26),IF($A29=K$13,$B$5*J30/(1+'Short rate lattice'!J27),IF($A29&gt;K$13,"",$B$5*J29/(1+'Short rate lattice'!J26)+$B$5*J30/(1+'Short rate lattice'!J27))))</f>
        <v>0.18036964993150262</v>
      </c>
      <c r="L29">
        <f>IF($A29=0,$B$5*K29/(1+'Short rate lattice'!K26),IF($A29=L$13,$B$5*K30/(1+'Short rate lattice'!K27),IF($A29&gt;L$13,"",$B$5*K29/(1+'Short rate lattice'!K26)+$B$5*K30/(1+'Short rate lattice'!K27))))</f>
        <v>0.171512514198706</v>
      </c>
      <c r="M29">
        <f>IF($A29=0,$B$5*L29/(1+'Short rate lattice'!L26),IF($A29=M$13,$B$5*L30/(1+'Short rate lattice'!L27),IF($A29&gt;M$13,"",$B$5*L29/(1+'Short rate lattice'!L26)+$B$5*L30/(1+'Short rate lattice'!L27))))</f>
        <v>0.14905928725376405</v>
      </c>
      <c r="N29">
        <f>IF($A29=0,$B$5*M29/(1+'Short rate lattice'!M26),IF($A29=N$13,$B$5*M30/(1+'Short rate lattice'!M27),IF($A29&gt;N$13,"",$B$5*M29/(1+'Short rate lattice'!M26)+$B$5*M30/(1+'Short rate lattice'!M27))))</f>
        <v>0.12192242994096855</v>
      </c>
      <c r="O29">
        <f>IF($A29=0,$B$5*N29/(1+'Short rate lattice'!N26),IF($A29=O$13,$B$5*N30/(1+'Short rate lattice'!N27),IF($A29&gt;O$13,"",$B$5*N29/(1+'Short rate lattice'!N26)+$B$5*N30/(1+'Short rate lattice'!N27))))</f>
        <v>9.4410073130925559E-2</v>
      </c>
      <c r="P29">
        <f>IF($A29=0,$B$5*O29/(1+'Short rate lattice'!O26),IF($A29=P$13,$B$5*O30/(1+'Short rate lattice'!O27),IF($A29&gt;P$13,"",$B$5*O29/(1+'Short rate lattice'!O26)+$B$5*O30/(1+'Short rate lattice'!O27))))</f>
        <v>6.9875802698885631E-2</v>
      </c>
      <c r="Q29">
        <f>IF($A29=0,$B$5*P29/(1+'Short rate lattice'!P26),IF($A29=Q$13,$B$5*P30/(1+'Short rate lattice'!P27),IF($A29&gt;Q$13,"",$B$5*P29/(1+'Short rate lattice'!P26)+$B$5*P30/(1+'Short rate lattice'!P27))))</f>
        <v>4.9796849909930746E-2</v>
      </c>
      <c r="R29">
        <f>IF($A29=0,$B$5*Q29/(1+'Short rate lattice'!Q26),IF($A29=R$13,$B$5*Q30/(1+'Short rate lattice'!Q27),IF($A29&gt;R$13,"",$B$5*Q29/(1+'Short rate lattice'!Q26)+$B$5*Q30/(1+'Short rate lattice'!Q27))))</f>
        <v>3.4362575070939684E-2</v>
      </c>
      <c r="S29">
        <f>IF($A29=0,$B$5*R29/(1+'Short rate lattice'!R26),IF($A29=S$13,$B$5*R30/(1+'Short rate lattice'!R27),IF($A29&gt;S$13,"",$B$5*R29/(1+'Short rate lattice'!R26)+$B$5*R30/(1+'Short rate lattice'!R27))))</f>
        <v>2.3453178728026144E-2</v>
      </c>
      <c r="T29">
        <f>IF($A29=0,$B$5*S29/(1+'Short rate lattice'!S26),IF($A29=T$13,$B$5*S30/(1+'Short rate lattice'!S27),IF($A29&gt;T$13,"",$B$5*S29/(1+'Short rate lattice'!S26)+$B$5*S30/(1+'Short rate lattice'!S27))))</f>
        <v>1.5680509853727091E-2</v>
      </c>
      <c r="U29">
        <f>IF($A29=0,$B$5*T29/(1+'Short rate lattice'!T26),IF($A29=U$13,$B$5*T30/(1+'Short rate lattice'!T27),IF($A29&gt;U$13,"",$B$5*T29/(1+'Short rate lattice'!T26)+$B$5*T30/(1+'Short rate lattice'!T27))))</f>
        <v>1.0297909939516167E-2</v>
      </c>
      <c r="V29">
        <f>IF($A29=0,$B$5*U29/(1+'Short rate lattice'!U26),IF($A29=V$13,$B$5*U30/(1+'Short rate lattice'!U27),IF($A29&gt;V$13,"",$B$5*U29/(1+'Short rate lattice'!U26)+$B$5*U30/(1+'Short rate lattice'!U27))))</f>
        <v>6.681849692720598E-3</v>
      </c>
    </row>
    <row r="30" spans="1:22" x14ac:dyDescent="0.45">
      <c r="A30" s="1">
        <v>4</v>
      </c>
      <c r="C30" t="str">
        <f>IF($A30=0,$B$5*B30/(1+'Short rate lattice'!B27),IF($A30=C$13,$B$5*B31/(1+'Short rate lattice'!B28),IF($A30&gt;C$13,"","trong")))</f>
        <v/>
      </c>
      <c r="D30" t="str">
        <f>IF($A30=0,$B$5*C30/(1+'Short rate lattice'!C27),IF($A30=D$13,$B$5*C31/(1+'Short rate lattice'!C28),IF($A30&gt;D$13,"",$B$5*C30/(1+'Short rate lattice'!C27)+$B$5*C31/(1+'Short rate lattice'!C28))))</f>
        <v/>
      </c>
      <c r="E30" t="str">
        <f>IF($A30=0,$B$5*D30/(1+'Short rate lattice'!D27),IF($A30=E$13,$B$5*D31/(1+'Short rate lattice'!D28),IF($A30&gt;E$13,"",$B$5*D30/(1+'Short rate lattice'!D27)+$B$5*D31/(1+'Short rate lattice'!D28))))</f>
        <v/>
      </c>
      <c r="F30">
        <f>IF($A30=0,$B$5*E30/(1+'Short rate lattice'!E27),IF($A30=F$13,$B$5*E31/(1+'Short rate lattice'!E28),IF($A30&gt;F$13,"",$B$5*E30/(1+'Short rate lattice'!E27)+$B$5*E31/(1+'Short rate lattice'!E28))))</f>
        <v>5.6942857561226537E-2</v>
      </c>
      <c r="G30">
        <f>IF($A30=0,$B$5*F30/(1+'Short rate lattice'!F27),IF($A30=G$13,$B$5*F31/(1+'Short rate lattice'!F28),IF($A30&gt;G$13,"",$B$5*F30/(1+'Short rate lattice'!F27)+$B$5*F31/(1+'Short rate lattice'!F28))))</f>
        <v>0.13727186777818015</v>
      </c>
      <c r="H30">
        <f>IF($A30=0,$B$5*G30/(1+'Short rate lattice'!G27),IF($A30=H$13,$B$5*G31/(1+'Short rate lattice'!G28),IF($A30&gt;H$13,"",$B$5*G30/(1+'Short rate lattice'!G27)+$B$5*G31/(1+'Short rate lattice'!G28))))</f>
        <v>0.19755610571735799</v>
      </c>
      <c r="I30">
        <f>IF($A30=0,$B$5*H30/(1+'Short rate lattice'!H27),IF($A30=I$13,$B$5*H31/(1+'Short rate lattice'!H28),IF($A30&gt;I$13,"",$B$5*H30/(1+'Short rate lattice'!H27)+$B$5*H31/(1+'Short rate lattice'!H28))))</f>
        <v>0.22067052915552193</v>
      </c>
      <c r="J30">
        <f>IF($A30=0,$B$5*I30/(1+'Short rate lattice'!I27),IF($A30=J$13,$B$5*I31/(1+'Short rate lattice'!I28),IF($A30&gt;J$13,"",$B$5*I30/(1+'Short rate lattice'!I27)+$B$5*I31/(1+'Short rate lattice'!I28))))</f>
        <v>0.21040934593495353</v>
      </c>
      <c r="K30">
        <f>IF($A30=0,$B$5*J30/(1+'Short rate lattice'!J27),IF($A30=K$13,$B$5*J31/(1+'Short rate lattice'!J28),IF($A30&gt;K$13,"",$B$5*J30/(1+'Short rate lattice'!J27)+$B$5*J31/(1+'Short rate lattice'!J28))))</f>
        <v>0.18066487768516601</v>
      </c>
      <c r="L30">
        <f>IF($A30=0,$B$5*K30/(1+'Short rate lattice'!K27),IF($A30=L$13,$B$5*K31/(1+'Short rate lattice'!K28),IF($A30&gt;L$13,"",$B$5*K30/(1+'Short rate lattice'!K27)+$B$5*K31/(1+'Short rate lattice'!K28))))</f>
        <v>0.1432010623448666</v>
      </c>
      <c r="M30">
        <f>IF($A30=0,$B$5*L30/(1+'Short rate lattice'!L27),IF($A30=M$13,$B$5*L31/(1+'Short rate lattice'!L28),IF($A30&gt;M$13,"",$B$5*L30/(1+'Short rate lattice'!L27)+$B$5*L31/(1+'Short rate lattice'!L28))))</f>
        <v>0.10670690270142377</v>
      </c>
      <c r="N30">
        <f>IF($A30=0,$B$5*M30/(1+'Short rate lattice'!M27),IF($A30=N$13,$B$5*M31/(1+'Short rate lattice'!M28),IF($A30&gt;N$13,"",$B$5*M30/(1+'Short rate lattice'!M27)+$B$5*M31/(1+'Short rate lattice'!M28))))</f>
        <v>7.6388462733775059E-2</v>
      </c>
      <c r="O30">
        <f>IF($A30=0,$B$5*N30/(1+'Short rate lattice'!N27),IF($A30=O$13,$B$5*N31/(1+'Short rate lattice'!N28),IF($A30&gt;O$13,"",$B$5*N30/(1+'Short rate lattice'!N27)+$B$5*N31/(1+'Short rate lattice'!N28))))</f>
        <v>5.2591686003181169E-2</v>
      </c>
      <c r="P30">
        <f>IF($A30=0,$B$5*O30/(1+'Short rate lattice'!O27),IF($A30=P$13,$B$5*O31/(1+'Short rate lattice'!O28),IF($A30&gt;P$13,"",$B$5*O30/(1+'Short rate lattice'!O27)+$B$5*O31/(1+'Short rate lattice'!O28))))</f>
        <v>3.5041310796402186E-2</v>
      </c>
      <c r="Q30">
        <f>IF($A30=0,$B$5*P30/(1+'Short rate lattice'!P27),IF($A30=Q$13,$B$5*P31/(1+'Short rate lattice'!P28),IF($A30&gt;Q$13,"",$B$5*P30/(1+'Short rate lattice'!P27)+$B$5*P31/(1+'Short rate lattice'!P28))))</f>
        <v>2.2708045251951102E-2</v>
      </c>
      <c r="R30">
        <f>IF($A30=0,$B$5*Q30/(1+'Short rate lattice'!Q27),IF($A30=R$13,$B$5*Q31/(1+'Short rate lattice'!Q28),IF($A30&gt;R$13,"",$B$5*Q30/(1+'Short rate lattice'!Q27)+$B$5*Q31/(1+'Short rate lattice'!Q28))))</f>
        <v>1.4368008274790185E-2</v>
      </c>
      <c r="S30">
        <f>IF($A30=0,$B$5*R30/(1+'Short rate lattice'!R27),IF($A30=S$13,$B$5*R31/(1+'Short rate lattice'!R28),IF($A30&gt;S$13,"",$B$5*R30/(1+'Short rate lattice'!R27)+$B$5*R31/(1+'Short rate lattice'!R28))))</f>
        <v>9.0533844117247769E-3</v>
      </c>
      <c r="T30">
        <f>IF($A30=0,$B$5*S30/(1+'Short rate lattice'!S27),IF($A30=T$13,$B$5*S31/(1+'Short rate lattice'!S28),IF($A30&gt;T$13,"",$B$5*S30/(1+'Short rate lattice'!S27)+$B$5*S31/(1+'Short rate lattice'!S28))))</f>
        <v>5.621322044921228E-3</v>
      </c>
      <c r="U30">
        <f>IF($A30=0,$B$5*T30/(1+'Short rate lattice'!T27),IF($A30=U$13,$B$5*T31/(1+'Short rate lattice'!T28),IF($A30&gt;U$13,"",$B$5*T30/(1+'Short rate lattice'!T27)+$B$5*T31/(1+'Short rate lattice'!T28))))</f>
        <v>3.4459707596481764E-3</v>
      </c>
      <c r="V30">
        <f>IF($A30=0,$B$5*U30/(1+'Short rate lattice'!U27),IF($A30=V$13,$B$5*U31/(1+'Short rate lattice'!U28),IF($A30&gt;V$13,"",$B$5*U30/(1+'Short rate lattice'!U27)+$B$5*U31/(1+'Short rate lattice'!U28))))</f>
        <v>2.0963209187607273E-3</v>
      </c>
    </row>
    <row r="31" spans="1:22" x14ac:dyDescent="0.45">
      <c r="A31" s="1">
        <v>3</v>
      </c>
      <c r="C31" t="str">
        <f>IF($A31=0,$B$5*B31/(1+'Short rate lattice'!B28),IF($A31=C$13,$B$5*B32/(1+'Short rate lattice'!B29),IF($A31&gt;C$13,"","trong")))</f>
        <v/>
      </c>
      <c r="D31" t="str">
        <f>IF($A31=0,$B$5*C31/(1+'Short rate lattice'!C28),IF($A31=D$13,$B$5*C32/(1+'Short rate lattice'!C29),IF($A31&gt;D$13,"",$B$5*C31/(1+'Short rate lattice'!C28)+$B$5*C32/(1+'Short rate lattice'!C29))))</f>
        <v/>
      </c>
      <c r="E31">
        <f>IF($A31=0,$B$5*D31/(1+'Short rate lattice'!D28),IF($A31=E$13,$B$5*D32/(1+'Short rate lattice'!D29),IF($A31&gt;E$13,"",$B$5*D31/(1+'Short rate lattice'!D28)+$B$5*D32/(1+'Short rate lattice'!D29))))</f>
        <v>0.11764259391161508</v>
      </c>
      <c r="F31">
        <f>IF($A31=0,$B$5*E31/(1+'Short rate lattice'!E28),IF($A31=F$13,$B$5*E32/(1+'Short rate lattice'!E29),IF($A31&gt;F$13,"",$B$5*E31/(1+'Short rate lattice'!E28)+$B$5*E32/(1+'Short rate lattice'!E29))))</f>
        <v>0.22786664244280297</v>
      </c>
      <c r="G31">
        <f>IF($A31=0,$B$5*F31/(1+'Short rate lattice'!F28),IF($A31=G$13,$B$5*F32/(1+'Short rate lattice'!F29),IF($A31&gt;G$13,"",$B$5*F31/(1+'Short rate lattice'!F28)+$B$5*F32/(1+'Short rate lattice'!F29))))</f>
        <v>0.27471408340796227</v>
      </c>
      <c r="H31">
        <f>IF($A31=0,$B$5*G31/(1+'Short rate lattice'!G28),IF($A31=H$13,$B$5*G32/(1+'Short rate lattice'!G29),IF($A31&gt;H$13,"",$B$5*G31/(1+'Short rate lattice'!G28)+$B$5*G32/(1+'Short rate lattice'!G29))))</f>
        <v>0.2636334964338819</v>
      </c>
      <c r="I31">
        <f>IF($A31=0,$B$5*H31/(1+'Short rate lattice'!H28),IF($A31=I$13,$B$5*H32/(1+'Short rate lattice'!H29),IF($A31&gt;I$13,"",$B$5*H31/(1+'Short rate lattice'!H28)+$B$5*H32/(1+'Short rate lattice'!H29))))</f>
        <v>0.22091303078373359</v>
      </c>
      <c r="J31">
        <f>IF($A31=0,$B$5*I31/(1+'Short rate lattice'!I28),IF($A31=J$13,$B$5*I32/(1+'Short rate lattice'!I29),IF($A31&gt;J$13,"",$B$5*I31/(1+'Short rate lattice'!I28)+$B$5*I32/(1+'Short rate lattice'!I29))))</f>
        <v>0.1685579742745949</v>
      </c>
      <c r="K31">
        <f>IF($A31=0,$B$5*J31/(1+'Short rate lattice'!J28),IF($A31=K$13,$B$5*J32/(1+'Short rate lattice'!J29),IF($A31&gt;K$13,"",$B$5*J31/(1+'Short rate lattice'!J28)+$B$5*J32/(1+'Short rate lattice'!J29))))</f>
        <v>0.12063920387004756</v>
      </c>
      <c r="L31">
        <f>IF($A31=0,$B$5*K31/(1+'Short rate lattice'!K28),IF($A31=L$13,$B$5*K32/(1+'Short rate lattice'!K29),IF($A31&gt;L$13,"",$B$5*K31/(1+'Short rate lattice'!K28)+$B$5*K32/(1+'Short rate lattice'!K29))))</f>
        <v>8.1985074586355511E-2</v>
      </c>
      <c r="M31">
        <f>IF($A31=0,$B$5*L31/(1+'Short rate lattice'!L28),IF($A31=M$13,$B$5*L32/(1+'Short rate lattice'!L29),IF($A31&gt;M$13,"",$B$5*L31/(1+'Short rate lattice'!L28)+$B$5*L32/(1+'Short rate lattice'!L29))))</f>
        <v>5.3470975779622343E-2</v>
      </c>
      <c r="N31">
        <f>IF($A31=0,$B$5*M31/(1+'Short rate lattice'!M28),IF($A31=N$13,$B$5*M32/(1+'Short rate lattice'!M29),IF($A31&gt;N$13,"",$B$5*M31/(1+'Short rate lattice'!M28)+$B$5*M32/(1+'Short rate lattice'!M29))))</f>
        <v>3.4033205586963718E-2</v>
      </c>
      <c r="O31">
        <f>IF($A31=0,$B$5*N31/(1+'Short rate lattice'!N28),IF($A31=O$13,$B$5*N32/(1+'Short rate lattice'!N29),IF($A31&gt;O$13,"",$B$5*N31/(1+'Short rate lattice'!N28)+$B$5*N32/(1+'Short rate lattice'!N29))))</f>
        <v>2.1093135678000571E-2</v>
      </c>
      <c r="P31">
        <f>IF($A31=0,$B$5*O31/(1+'Short rate lattice'!O28),IF($A31=P$13,$B$5*O32/(1+'Short rate lattice'!O29),IF($A31&gt;P$13,"",$B$5*O31/(1+'Short rate lattice'!O28)+$B$5*O32/(1+'Short rate lattice'!O29))))</f>
        <v>1.277977661419351E-2</v>
      </c>
      <c r="Q31">
        <f>IF($A31=0,$B$5*P31/(1+'Short rate lattice'!P28),IF($A31=Q$13,$B$5*P32/(1+'Short rate lattice'!P29),IF($A31&gt;Q$13,"",$B$5*P31/(1+'Short rate lattice'!P28)+$B$5*P32/(1+'Short rate lattice'!P29))))</f>
        <v>7.5936467103525562E-3</v>
      </c>
      <c r="R31">
        <f>IF($A31=0,$B$5*Q31/(1+'Short rate lattice'!Q28),IF($A31=R$13,$B$5*Q32/(1+'Short rate lattice'!Q29),IF($A31&gt;R$13,"",$B$5*Q31/(1+'Short rate lattice'!Q28)+$B$5*Q32/(1+'Short rate lattice'!Q29))))</f>
        <v>4.4363505871116071E-3</v>
      </c>
      <c r="S31">
        <f>IF($A31=0,$B$5*R31/(1+'Short rate lattice'!R28),IF($A31=S$13,$B$5*R32/(1+'Short rate lattice'!R29),IF($A31&gt;S$13,"",$B$5*R31/(1+'Short rate lattice'!R28)+$B$5*R32/(1+'Short rate lattice'!R29))))</f>
        <v>2.5960663571505116E-3</v>
      </c>
      <c r="T31">
        <f>IF($A31=0,$B$5*S31/(1+'Short rate lattice'!S28),IF($A31=T$13,$B$5*S32/(1+'Short rate lattice'!S29),IF($A31&gt;T$13,"",$B$5*S31/(1+'Short rate lattice'!S28)+$B$5*S32/(1+'Short rate lattice'!S29))))</f>
        <v>1.5046433325378275E-3</v>
      </c>
      <c r="U31">
        <f>IF($A31=0,$B$5*T31/(1+'Short rate lattice'!T28),IF($A31=U$13,$B$5*T32/(1+'Short rate lattice'!T29),IF($A31&gt;U$13,"",$B$5*T31/(1+'Short rate lattice'!T28)+$B$5*T32/(1+'Short rate lattice'!T29))))</f>
        <v>8.6481896309735257E-4</v>
      </c>
      <c r="V31">
        <f>IF($A31=0,$B$5*U31/(1+'Short rate lattice'!U28),IF($A31=V$13,$B$5*U32/(1+'Short rate lattice'!U29),IF($A31&gt;V$13,"",$B$5*U31/(1+'Short rate lattice'!U28)+$B$5*U32/(1+'Short rate lattice'!U29))))</f>
        <v>4.9518753403229301E-4</v>
      </c>
    </row>
    <row r="32" spans="1:22" x14ac:dyDescent="0.45">
      <c r="A32" s="1">
        <v>2</v>
      </c>
      <c r="C32" t="str">
        <f>IF($A32=0,$B$5*B32/(1+'Short rate lattice'!B29),IF($A32=C$13,$B$5*B33/(1+'Short rate lattice'!B30),IF($A32&gt;C$13,"","trong")))</f>
        <v/>
      </c>
      <c r="D32">
        <f>IF($A32=0,$B$5*C32/(1+'Short rate lattice'!C29),IF($A32=D$13,$B$5*C33/(1+'Short rate lattice'!C30),IF($A32&gt;D$13,"",$B$5*C32/(1+'Short rate lattice'!C29)+$B$5*C33/(1+'Short rate lattice'!C30))))</f>
        <v>0.2416664174441874</v>
      </c>
      <c r="E32">
        <f>IF($A32=0,$B$5*D32/(1+'Short rate lattice'!D29),IF($A32=E$13,$B$5*D33/(1+'Short rate lattice'!D30),IF($A32&gt;E$13,"",$B$5*D32/(1+'Short rate lattice'!D29)+$B$5*D33/(1+'Short rate lattice'!D30))))</f>
        <v>0.35301228066868229</v>
      </c>
      <c r="F32">
        <f>IF($A32=0,$B$5*E32/(1+'Short rate lattice'!E29),IF($A32=F$13,$B$5*E33/(1+'Short rate lattice'!E30),IF($A32&gt;F$13,"",$B$5*E32/(1+'Short rate lattice'!E29)+$B$5*E33/(1+'Short rate lattice'!E30))))</f>
        <v>0.34194216306734421</v>
      </c>
      <c r="G32">
        <f>IF($A32=0,$B$5*F32/(1+'Short rate lattice'!F29),IF($A32=G$13,$B$5*F33/(1+'Short rate lattice'!F30),IF($A32&gt;G$13,"",$B$5*F32/(1+'Short rate lattice'!F29)+$B$5*F33/(1+'Short rate lattice'!F30))))</f>
        <v>0.27488363539799748</v>
      </c>
      <c r="H32">
        <f>IF($A32=0,$B$5*G32/(1+'Short rate lattice'!G29),IF($A32=H$13,$B$5*G33/(1+'Short rate lattice'!G30),IF($A32&gt;H$13,"",$B$5*G32/(1+'Short rate lattice'!G29)+$B$5*G33/(1+'Short rate lattice'!G30))))</f>
        <v>0.19789333193907738</v>
      </c>
      <c r="I32">
        <f>IF($A32=0,$B$5*H32/(1+'Short rate lattice'!H29),IF($A32=I$13,$B$5*H33/(1+'Short rate lattice'!H30),IF($A32&gt;I$13,"",$B$5*H32/(1+'Short rate lattice'!H29)+$B$5*H33/(1+'Short rate lattice'!H30))))</f>
        <v>0.13269263285686422</v>
      </c>
      <c r="J32">
        <f>IF($A32=0,$B$5*I32/(1+'Short rate lattice'!I29),IF($A32=J$13,$B$5*I33/(1+'Short rate lattice'!I30),IF($A32&gt;J$13,"",$B$5*I32/(1+'Short rate lattice'!I29)+$B$5*I33/(1+'Short rate lattice'!I30))))</f>
        <v>8.4393706126752052E-2</v>
      </c>
      <c r="K32">
        <f>IF($A32=0,$B$5*J32/(1+'Short rate lattice'!J29),IF($A32=K$13,$B$5*J33/(1+'Short rate lattice'!J30),IF($A32&gt;K$13,"",$B$5*J32/(1+'Short rate lattice'!J29)+$B$5*J33/(1+'Short rate lattice'!J30))))</f>
        <v>5.178612504816868E-2</v>
      </c>
      <c r="L32">
        <f>IF($A32=0,$B$5*K32/(1+'Short rate lattice'!K29),IF($A32=L$13,$B$5*K33/(1+'Short rate lattice'!K30),IF($A32&gt;L$13,"",$B$5*K32/(1+'Short rate lattice'!K29)+$B$5*K33/(1+'Short rate lattice'!K30))))</f>
        <v>3.0802618265848604E-2</v>
      </c>
      <c r="M32">
        <f>IF($A32=0,$B$5*L32/(1+'Short rate lattice'!L29),IF($A32=M$13,$B$5*L33/(1+'Short rate lattice'!L30),IF($A32&gt;M$13,"",$B$5*L32/(1+'Short rate lattice'!L29)+$B$5*L33/(1+'Short rate lattice'!L30))))</f>
        <v>1.7862677840890847E-2</v>
      </c>
      <c r="N32">
        <f>IF($A32=0,$B$5*M32/(1+'Short rate lattice'!M29),IF($A32=N$13,$B$5*M33/(1+'Short rate lattice'!M30),IF($A32&gt;N$13,"",$B$5*M32/(1+'Short rate lattice'!M29)+$B$5*M33/(1+'Short rate lattice'!M30))))</f>
        <v>1.0234702458683758E-2</v>
      </c>
      <c r="O32">
        <f>IF($A32=0,$B$5*N32/(1+'Short rate lattice'!N29),IF($A32=O$13,$B$5*N33/(1+'Short rate lattice'!N30),IF($A32&gt;O$13,"",$B$5*N32/(1+'Short rate lattice'!N29)+$B$5*N33/(1+'Short rate lattice'!N30))))</f>
        <v>5.7680181745630088E-3</v>
      </c>
      <c r="P32">
        <f>IF($A32=0,$B$5*O32/(1+'Short rate lattice'!O29),IF($A32=P$13,$B$5*O33/(1+'Short rate lattice'!O30),IF($A32&gt;P$13,"",$B$5*O32/(1+'Short rate lattice'!O29)+$B$5*O33/(1+'Short rate lattice'!O30))))</f>
        <v>3.2042841371333606E-3</v>
      </c>
      <c r="Q32">
        <f>IF($A32=0,$B$5*P32/(1+'Short rate lattice'!P29),IF($A32=Q$13,$B$5*P33/(1+'Short rate lattice'!P30),IF($A32&gt;Q$13,"",$B$5*P32/(1+'Short rate lattice'!P29)+$B$5*P33/(1+'Short rate lattice'!P30))))</f>
        <v>1.7579704474106361E-3</v>
      </c>
      <c r="R32">
        <f>IF($A32=0,$B$5*Q32/(1+'Short rate lattice'!Q29),IF($A32=R$13,$B$5*Q33/(1+'Short rate lattice'!Q30),IF($A32&gt;R$13,"",$B$5*Q32/(1+'Short rate lattice'!Q29)+$B$5*Q33/(1+'Short rate lattice'!Q30))))</f>
        <v>9.5394279825768711E-4</v>
      </c>
      <c r="S32">
        <f>IF($A32=0,$B$5*R32/(1+'Short rate lattice'!R29),IF($A32=S$13,$B$5*R33/(1+'Short rate lattice'!R30),IF($A32&gt;S$13,"",$B$5*R32/(1+'Short rate lattice'!R29)+$B$5*R33/(1+'Short rate lattice'!R30))))</f>
        <v>5.2108551125332767E-4</v>
      </c>
      <c r="T32">
        <f>IF($A32=0,$B$5*S32/(1+'Short rate lattice'!S29),IF($A32=T$13,$B$5*S33/(1+'Short rate lattice'!S30),IF($A32&gt;T$13,"",$B$5*S32/(1+'Short rate lattice'!S29)+$B$5*S33/(1+'Short rate lattice'!S30))))</f>
        <v>2.8317265741341433E-4</v>
      </c>
      <c r="U32">
        <f>IF($A32=0,$B$5*T32/(1+'Short rate lattice'!T29),IF($A32=U$13,$B$5*T33/(1+'Short rate lattice'!T30),IF($A32&gt;U$13,"",$B$5*T32/(1+'Short rate lattice'!T29)+$B$5*T33/(1+'Short rate lattice'!T30))))</f>
        <v>1.5320081131627532E-4</v>
      </c>
      <c r="V32">
        <f>IF($A32=0,$B$5*U32/(1+'Short rate lattice'!U29),IF($A32=V$13,$B$5*U33/(1+'Short rate lattice'!U30),IF($A32&gt;V$13,"",$B$5*U32/(1+'Short rate lattice'!U29)+$B$5*U33/(1+'Short rate lattice'!U30))))</f>
        <v>8.2853184434688131E-5</v>
      </c>
    </row>
    <row r="33" spans="1:22" x14ac:dyDescent="0.45">
      <c r="A33" s="1">
        <v>1</v>
      </c>
      <c r="C33">
        <f>IF($A33=0,$B$5*B33/(1+'Short rate lattice'!B30),IF($A33=C$13,$B$5*B34/(1+'Short rate lattice'!B31),IF($A33&gt;C$13,"","trong")))</f>
        <v>0.49287169028260353</v>
      </c>
      <c r="D33">
        <f>IF($A33=0,$B$5*C33/(1+'Short rate lattice'!C30),IF($A33=D$13,$B$5*C34/(1+'Short rate lattice'!C31),IF($A33&gt;D$13,"",$B$5*C33/(1+'Short rate lattice'!C30)+$B$5*C34/(1+'Short rate lattice'!C31))))</f>
        <v>0.48337938199318464</v>
      </c>
      <c r="E33">
        <f>IF($A33=0,$B$5*D33/(1+'Short rate lattice'!D30),IF($A33=E$13,$B$5*D34/(1+'Short rate lattice'!D31),IF($A33&gt;E$13,"",$B$5*D33/(1+'Short rate lattice'!D30)+$B$5*D34/(1+'Short rate lattice'!D31))))</f>
        <v>0.35309649388477687</v>
      </c>
      <c r="F33">
        <f>IF($A33=0,$B$5*E33/(1+'Short rate lattice'!E30),IF($A33=F$13,$B$5*E34/(1+'Short rate lattice'!E31),IF($A33&gt;F$13,"",$B$5*E33/(1+'Short rate lattice'!E30)+$B$5*E34/(1+'Short rate lattice'!E31))))</f>
        <v>0.22805583035301397</v>
      </c>
      <c r="G33">
        <f>IF($A33=0,$B$5*F33/(1+'Short rate lattice'!F30),IF($A33=G$13,$B$5*F34/(1+'Short rate lattice'!F31),IF($A33&gt;G$13,"",$B$5*F33/(1+'Short rate lattice'!F30)+$B$5*F34/(1+'Short rate lattice'!F31))))</f>
        <v>0.13752619729918519</v>
      </c>
      <c r="H33">
        <f>IF($A33=0,$B$5*G33/(1+'Short rate lattice'!G30),IF($A33=H$13,$B$5*G34/(1+'Short rate lattice'!G31),IF($A33&gt;H$13,"",$B$5*G33/(1+'Short rate lattice'!G30)+$B$5*G34/(1+'Short rate lattice'!G31))))</f>
        <v>7.9224295082982982E-2</v>
      </c>
      <c r="I33">
        <f>IF($A33=0,$B$5*H33/(1+'Short rate lattice'!H30),IF($A33=I$13,$B$5*H34/(1+'Short rate lattice'!H31),IF($A33&gt;I$13,"",$B$5*H33/(1+'Short rate lattice'!H30)+$B$5*H34/(1+'Short rate lattice'!H31))))</f>
        <v>4.4278921050026933E-2</v>
      </c>
      <c r="J33">
        <f>IF($A33=0,$B$5*I33/(1+'Short rate lattice'!I30),IF($A33=J$13,$B$5*I34/(1+'Short rate lattice'!I31),IF($A33&gt;J$13,"",$B$5*I33/(1+'Short rate lattice'!I30)+$B$5*I34/(1+'Short rate lattice'!I31))))</f>
        <v>2.4145113436048377E-2</v>
      </c>
      <c r="K33">
        <f>IF($A33=0,$B$5*J33/(1+'Short rate lattice'!J30),IF($A33=K$13,$B$5*J34/(1+'Short rate lattice'!J31),IF($A33&gt;K$13,"",$B$5*J33/(1+'Short rate lattice'!J30)+$B$5*J34/(1+'Short rate lattice'!J31))))</f>
        <v>1.2967341191262241E-2</v>
      </c>
      <c r="L33">
        <f>IF($A33=0,$B$5*K33/(1+'Short rate lattice'!K30),IF($A33=L$13,$B$5*K34/(1+'Short rate lattice'!K31),IF($A33&gt;L$13,"",$B$5*K33/(1+'Short rate lattice'!K30)+$B$5*K34/(1+'Short rate lattice'!K31))))</f>
        <v>6.8579085104972315E-3</v>
      </c>
      <c r="M33">
        <f>IF($A33=0,$B$5*L33/(1+'Short rate lattice'!L30),IF($A33=M$13,$B$5*L34/(1+'Short rate lattice'!L31),IF($A33&gt;M$13,"",$B$5*L33/(1+'Short rate lattice'!L30)+$B$5*L34/(1+'Short rate lattice'!L31))))</f>
        <v>3.5803083401343451E-3</v>
      </c>
      <c r="N33">
        <f>IF($A33=0,$B$5*M33/(1+'Short rate lattice'!M30),IF($A33=N$13,$B$5*M34/(1+'Short rate lattice'!M31),IF($A33&gt;N$13,"",$B$5*M33/(1+'Short rate lattice'!M30)+$B$5*M34/(1+'Short rate lattice'!M31))))</f>
        <v>1.865336499256293E-3</v>
      </c>
      <c r="O33">
        <f>IF($A33=0,$B$5*N33/(1+'Short rate lattice'!N30),IF($A33=O$13,$B$5*N34/(1+'Short rate lattice'!N31),IF($A33&gt;O$13,"",$B$5*N33/(1+'Short rate lattice'!N30)+$B$5*N34/(1+'Short rate lattice'!N31))))</f>
        <v>9.6388487234762732E-4</v>
      </c>
      <c r="P33">
        <f>IF($A33=0,$B$5*O33/(1+'Short rate lattice'!O30),IF($A33=P$13,$B$5*O34/(1+'Short rate lattice'!O31),IF($A33&gt;P$13,"",$B$5*O33/(1+'Short rate lattice'!O30)+$B$5*O34/(1+'Short rate lattice'!O31))))</f>
        <v>4.9439901763442384E-4</v>
      </c>
      <c r="Q33">
        <f>IF($A33=0,$B$5*P33/(1+'Short rate lattice'!P30),IF($A33=Q$13,$B$5*P34/(1+'Short rate lattice'!P31),IF($A33&gt;Q$13,"",$B$5*P33/(1+'Short rate lattice'!P30)+$B$5*P34/(1+'Short rate lattice'!P31))))</f>
        <v>2.519348541648744E-4</v>
      </c>
      <c r="R33">
        <f>IF($A33=0,$B$5*Q33/(1+'Short rate lattice'!Q30),IF($A33=R$13,$B$5*Q34/(1+'Short rate lattice'!Q31),IF($A33&gt;R$13,"",$B$5*Q33/(1+'Short rate lattice'!Q30)+$B$5*Q34/(1+'Short rate lattice'!Q31))))</f>
        <v>1.2763065330120789E-4</v>
      </c>
      <c r="S33">
        <f>IF($A33=0,$B$5*R33/(1+'Short rate lattice'!R30),IF($A33=S$13,$B$5*R34/(1+'Short rate lattice'!R31),IF($A33&gt;S$13,"",$B$5*R33/(1+'Short rate lattice'!R30)+$B$5*R34/(1+'Short rate lattice'!R31))))</f>
        <v>6.5369118477771123E-5</v>
      </c>
      <c r="T33">
        <f>IF($A33=0,$B$5*S33/(1+'Short rate lattice'!S30),IF($A33=T$13,$B$5*S34/(1+'Short rate lattice'!S31),IF($A33&gt;T$13,"",$B$5*S33/(1+'Short rate lattice'!S30)+$B$5*S34/(1+'Short rate lattice'!S31))))</f>
        <v>3.3437904152693143E-5</v>
      </c>
      <c r="U33">
        <f>IF($A33=0,$B$5*T33/(1+'Short rate lattice'!T30),IF($A33=U$13,$B$5*T34/(1+'Short rate lattice'!T31),IF($A33&gt;U$13,"",$B$5*T33/(1+'Short rate lattice'!T30)+$B$5*T34/(1+'Short rate lattice'!T31))))</f>
        <v>1.7087245951476729E-5</v>
      </c>
      <c r="V33">
        <f>IF($A33=0,$B$5*U33/(1+'Short rate lattice'!U30),IF($A33=V$13,$B$5*U34/(1+'Short rate lattice'!U31),IF($A33&gt;V$13,"",$B$5*U33/(1+'Short rate lattice'!U30)+$B$5*U34/(1+'Short rate lattice'!U31))))</f>
        <v>8.7552047173533937E-6</v>
      </c>
    </row>
    <row r="34" spans="1:22" x14ac:dyDescent="0.45">
      <c r="A34" s="1">
        <v>0</v>
      </c>
      <c r="B34">
        <v>1</v>
      </c>
      <c r="C34">
        <f>IF($A34=0,$B$5*B34/(1+'Short rate lattice'!B31),IF($A34=C$13,$B$5*B35/(1+'Short rate lattice'!B32),IF($A34&gt;C$13,"","trong")))</f>
        <v>0.49287169028260353</v>
      </c>
      <c r="D34">
        <f>IF($A34=0,$B$5*C34/(1+'Short rate lattice'!C31),IF($A34=D$13,$B$5*C35/(1+'Short rate lattice'!C32),IF($A34&gt;D$13,"","trong")))</f>
        <v>0.24171296454899724</v>
      </c>
      <c r="E34">
        <f>IF($A34=0,$B$5*D34/(1+'Short rate lattice'!D31),IF($A34=E$13,$B$5*D35/(1+'Short rate lattice'!D32),IF($A34&gt;E$13,"","trong")))</f>
        <v>0.11772680712770965</v>
      </c>
      <c r="F34">
        <f>IF($A34=0,$B$5*E34/(1+'Short rate lattice'!E31),IF($A34=F$13,$B$5*E35/(1+'Short rate lattice'!E32),IF($A34&gt;F$13,"","trong")))</f>
        <v>5.7037452167246164E-2</v>
      </c>
      <c r="G34">
        <f>IF($A34=0,$B$5*F34/(1+'Short rate lattice'!F31),IF($A34=G$13,$B$5*F35/(1+'Short rate lattice'!F32),IF($A34&gt;G$13,"","trong")))</f>
        <v>2.7522036407529395E-2</v>
      </c>
      <c r="H34">
        <f>IF($A34=0,$B$5*G34/(1+'Short rate lattice'!G31),IF($A34=H$13,$B$5*G35/(1+'Short rate lattice'!G32),IF($A34&gt;H$13,"","trong")))</f>
        <v>1.3215156185043909E-2</v>
      </c>
      <c r="I34">
        <f>IF($A34=0,$B$5*H34/(1+'Short rate lattice'!H31),IF($A34=I$13,$B$5*H35/(1+'Short rate lattice'!H32),IF($A34&gt;I$13,"","trong")))</f>
        <v>6.3323910403539864E-3</v>
      </c>
      <c r="J34">
        <f>IF($A34=0,$B$5*I34/(1+'Short rate lattice'!I31),IF($A34=J$13,$B$5*I35/(1+'Short rate lattice'!I32),IF($A34&gt;J$13,"","trong")))</f>
        <v>3.0221986258738196E-3</v>
      </c>
      <c r="K34">
        <f>IF($A34=0,$B$5*J34/(1+'Short rate lattice'!J31),IF($A34=K$13,$B$5*J35/(1+'Short rate lattice'!J32),IF($A34&gt;K$13,"","trong")))</f>
        <v>1.4431176687168348E-3</v>
      </c>
      <c r="L34">
        <f>IF($A34=0,$B$5*K34/(1+'Short rate lattice'!K31),IF($A34=L$13,$B$5*K35/(1+'Short rate lattice'!K32),IF($A34&gt;L$13,"","trong")))</f>
        <v>6.8707363443413529E-4</v>
      </c>
      <c r="M34">
        <f>IF($A34=0,$B$5*L34/(1+'Short rate lattice'!L31),IF($A34=M$13,$B$5*L35/(1+'Short rate lattice'!L32),IF($A34&gt;M$13,"","trong")))</f>
        <v>3.261863700558472E-4</v>
      </c>
      <c r="N34">
        <f>IF($A34=0,$B$5*M34/(1+'Short rate lattice'!M31),IF($A34=N$13,$B$5*M35/(1+'Short rate lattice'!M32),IF($A34&gt;N$13,"","trong")))</f>
        <v>1.5581676630460129E-4</v>
      </c>
      <c r="O34">
        <f>IF($A34=0,$B$5*N34/(1+'Short rate lattice'!N31),IF($A34=O$13,$B$5*N35/(1+'Short rate lattice'!N32),IF($A34&gt;O$13,"","trong")))</f>
        <v>7.4340340031742099E-5</v>
      </c>
      <c r="P34">
        <f>IF($A34=0,$B$5*O34/(1+'Short rate lattice'!O31),IF($A34=P$13,$B$5*O35/(1+'Short rate lattice'!O32),IF($A34&gt;P$13,"","trong")))</f>
        <v>3.5416181795330439E-5</v>
      </c>
      <c r="Q34">
        <f>IF($A34=0,$B$5*P34/(1+'Short rate lattice'!P31),IF($A34=Q$13,$B$5*P35/(1+'Short rate lattice'!P32),IF($A34&gt;Q$13,"","trong")))</f>
        <v>1.6848576783526528E-5</v>
      </c>
      <c r="R34">
        <f>IF($A34=0,$B$5*Q34/(1+'Short rate lattice'!Q31),IF($A34=R$13,$B$5*Q35/(1+'Short rate lattice'!Q32),IF($A34&gt;R$13,"","trong")))</f>
        <v>8.0042318585678014E-6</v>
      </c>
      <c r="S34">
        <f>IF($A34=0,$B$5*R34/(1+'Short rate lattice'!R31),IF($A34=S$13,$B$5*R35/(1+'Short rate lattice'!R32),IF($A34&gt;S$13,"","trong")))</f>
        <v>3.8589379258881351E-6</v>
      </c>
      <c r="T34">
        <f>IF($A34=0,$B$5*S34/(1+'Short rate lattice'!S31),IF($A34=T$13,$B$5*S35/(1+'Short rate lattice'!S32),IF($A34&gt;T$13,"","trong")))</f>
        <v>1.8645045370079415E-6</v>
      </c>
      <c r="U34">
        <f>IF($A34=0,$B$5*T34/(1+'Short rate lattice'!T31),IF($A34=U$13,$B$5*T35/(1+'Short rate lattice'!T32),IF($A34&gt;U$13,"","trong")))</f>
        <v>9.027386509164262E-7</v>
      </c>
      <c r="V34">
        <f>IF($A34=0,$B$5*U34/(1+'Short rate lattice'!U31),IF($A34=V$13,$B$5*U35/(1+'Short rate lattice'!U32),IF($A34&gt;V$13,"","trong")))</f>
        <v>4.3944753654891212E-7</v>
      </c>
    </row>
    <row r="36" spans="1:22" x14ac:dyDescent="0.45">
      <c r="A36" s="1" t="s">
        <v>35</v>
      </c>
    </row>
    <row r="37" spans="1:22" x14ac:dyDescent="0.45">
      <c r="A37" s="1" t="s">
        <v>36</v>
      </c>
      <c r="B37" s="1">
        <v>0</v>
      </c>
      <c r="C37" s="1">
        <v>1</v>
      </c>
      <c r="D37" s="1">
        <v>2</v>
      </c>
      <c r="E37" s="1">
        <v>3</v>
      </c>
      <c r="F37" s="1">
        <v>4</v>
      </c>
      <c r="G37" s="1">
        <v>5</v>
      </c>
      <c r="H37" s="1">
        <v>6</v>
      </c>
      <c r="I37" s="1">
        <v>7</v>
      </c>
      <c r="J37" s="1">
        <v>8</v>
      </c>
      <c r="K37" s="1">
        <v>9</v>
      </c>
      <c r="L37" s="1">
        <v>10</v>
      </c>
      <c r="M37" s="1">
        <v>11</v>
      </c>
      <c r="N37" s="1">
        <v>12</v>
      </c>
      <c r="O37" s="1">
        <v>13</v>
      </c>
      <c r="P37" s="1">
        <v>14</v>
      </c>
      <c r="Q37" s="1">
        <v>15</v>
      </c>
      <c r="R37" s="1">
        <v>16</v>
      </c>
      <c r="S37" s="1">
        <v>17</v>
      </c>
      <c r="T37" s="1">
        <v>18</v>
      </c>
      <c r="U37" s="1">
        <v>19</v>
      </c>
      <c r="V37" s="1">
        <v>20</v>
      </c>
    </row>
    <row r="38" spans="1:22" x14ac:dyDescent="0.45">
      <c r="A38" s="1" t="s">
        <v>32</v>
      </c>
      <c r="B38">
        <f>SUM(B14:B34)</f>
        <v>1</v>
      </c>
      <c r="C38">
        <f t="shared" ref="C38:V38" si="0">SUM(C14:C34)</f>
        <v>0.98574338056520705</v>
      </c>
      <c r="D38">
        <f t="shared" si="0"/>
        <v>0.96675876398636928</v>
      </c>
      <c r="E38">
        <f t="shared" si="0"/>
        <v>0.94147817559278391</v>
      </c>
      <c r="F38">
        <f t="shared" si="0"/>
        <v>0.91184494559163387</v>
      </c>
      <c r="G38">
        <f t="shared" si="0"/>
        <v>0.87935507916741418</v>
      </c>
      <c r="H38">
        <f t="shared" si="0"/>
        <v>0.84362460620323731</v>
      </c>
      <c r="I38">
        <f t="shared" si="0"/>
        <v>0.80746393662878024</v>
      </c>
      <c r="J38">
        <f t="shared" si="0"/>
        <v>0.76949217758698618</v>
      </c>
      <c r="K38">
        <f t="shared" si="0"/>
        <v>0.73352518098469133</v>
      </c>
      <c r="L38">
        <f t="shared" si="0"/>
        <v>0.6969327237416969</v>
      </c>
      <c r="M38">
        <f t="shared" si="0"/>
        <v>0.66002255406429255</v>
      </c>
      <c r="N38">
        <f t="shared" si="0"/>
        <v>0.62898704427724517</v>
      </c>
      <c r="O38">
        <f t="shared" si="0"/>
        <v>0.59848405477663646</v>
      </c>
      <c r="P38">
        <f t="shared" si="0"/>
        <v>0.56843966458271111</v>
      </c>
      <c r="Q38">
        <f t="shared" si="0"/>
        <v>0.53895054500079154</v>
      </c>
      <c r="R38">
        <f t="shared" si="0"/>
        <v>0.51009492772205633</v>
      </c>
      <c r="S38">
        <f t="shared" si="0"/>
        <v>0.49038403472288888</v>
      </c>
      <c r="T38">
        <f t="shared" si="0"/>
        <v>0.47246107147684213</v>
      </c>
      <c r="U38">
        <f t="shared" si="0"/>
        <v>0.45614320439295847</v>
      </c>
      <c r="V38">
        <f t="shared" si="0"/>
        <v>0.44292899446217238</v>
      </c>
    </row>
    <row r="39" spans="1:22" ht="28.5" x14ac:dyDescent="0.45">
      <c r="A39" s="8" t="s">
        <v>37</v>
      </c>
      <c r="B39" s="5">
        <v>0</v>
      </c>
      <c r="C39" s="5">
        <f>($B$38/C38)^(1/C37)-1</f>
        <v>1.4462810216000044E-2</v>
      </c>
      <c r="D39" s="5">
        <f t="shared" ref="D39:V39" si="1">($B$38/D38)^(1/D37)-1</f>
        <v>1.7046807989418378E-2</v>
      </c>
      <c r="E39" s="5">
        <f t="shared" si="1"/>
        <v>2.0304763628781863E-2</v>
      </c>
      <c r="F39" s="5">
        <f t="shared" si="1"/>
        <v>2.3339531538016933E-2</v>
      </c>
      <c r="G39" s="5">
        <f t="shared" si="1"/>
        <v>2.6046739679122632E-2</v>
      </c>
      <c r="H39" s="5">
        <f t="shared" si="1"/>
        <v>2.8746712232569749E-2</v>
      </c>
      <c r="I39" s="5">
        <f t="shared" si="1"/>
        <v>3.1022453975290798E-2</v>
      </c>
      <c r="J39" s="5">
        <f t="shared" si="1"/>
        <v>3.3295347245078766E-2</v>
      </c>
      <c r="K39" s="5">
        <f t="shared" si="1"/>
        <v>3.5032259339971672E-2</v>
      </c>
      <c r="L39" s="5">
        <f t="shared" si="1"/>
        <v>3.6766400897386919E-2</v>
      </c>
      <c r="M39" s="5">
        <f t="shared" si="1"/>
        <v>3.8493416312898265E-2</v>
      </c>
      <c r="N39" s="5">
        <f t="shared" si="1"/>
        <v>3.9393169148083107E-2</v>
      </c>
      <c r="O39" s="5">
        <f t="shared" si="1"/>
        <v>4.0278927423289312E-2</v>
      </c>
      <c r="P39" s="5">
        <f t="shared" si="1"/>
        <v>4.1172154548490658E-2</v>
      </c>
      <c r="Q39" s="5">
        <f t="shared" si="1"/>
        <v>4.2069629847271361E-2</v>
      </c>
      <c r="R39" s="5">
        <f t="shared" si="1"/>
        <v>4.2969989508146567E-2</v>
      </c>
      <c r="S39" s="5">
        <f t="shared" si="1"/>
        <v>4.2806538879479383E-2</v>
      </c>
      <c r="T39" s="5">
        <f t="shared" si="1"/>
        <v>4.2535316989412708E-2</v>
      </c>
      <c r="U39" s="5">
        <f t="shared" si="1"/>
        <v>4.2178337148176759E-2</v>
      </c>
      <c r="V39" s="5">
        <f t="shared" si="1"/>
        <v>4.1557605436757905E-2</v>
      </c>
    </row>
    <row r="40" spans="1:22" ht="24.75" customHeight="1" x14ac:dyDescent="0.45">
      <c r="A40" s="8" t="s">
        <v>24</v>
      </c>
      <c r="B40" s="5">
        <f>B3</f>
        <v>0</v>
      </c>
      <c r="C40" s="5">
        <f t="shared" ref="C40:V40" si="2">C3</f>
        <v>1.4462810215999999E-2</v>
      </c>
      <c r="D40" s="5">
        <f t="shared" si="2"/>
        <v>1.7049157063999999E-2</v>
      </c>
      <c r="E40" s="5">
        <f t="shared" si="2"/>
        <v>2.0303913672000001E-2</v>
      </c>
      <c r="F40" s="5">
        <f t="shared" si="2"/>
        <v>2.3338305679000002E-2</v>
      </c>
      <c r="G40" s="5">
        <f t="shared" si="2"/>
        <v>2.6044352005000004E-2</v>
      </c>
      <c r="H40" s="5">
        <f t="shared" si="2"/>
        <v>2.8750398331000002E-2</v>
      </c>
      <c r="I40" s="5">
        <f t="shared" si="2"/>
        <v>3.10222980265E-2</v>
      </c>
      <c r="J40" s="5">
        <f t="shared" si="2"/>
        <v>3.3294197721999999E-2</v>
      </c>
      <c r="K40" s="5">
        <f t="shared" si="2"/>
        <v>3.5029748552000001E-2</v>
      </c>
      <c r="L40" s="5">
        <f t="shared" si="2"/>
        <v>3.6765299381999995E-2</v>
      </c>
      <c r="M40" s="5">
        <f t="shared" si="2"/>
        <v>3.8500850211999997E-2</v>
      </c>
      <c r="N40" s="5">
        <f t="shared" si="2"/>
        <v>3.9392555473600002E-2</v>
      </c>
      <c r="O40" s="5">
        <f t="shared" si="2"/>
        <v>4.02842607352E-2</v>
      </c>
      <c r="P40" s="5">
        <f t="shared" si="2"/>
        <v>4.1175965996799999E-2</v>
      </c>
      <c r="Q40" s="5">
        <f t="shared" si="2"/>
        <v>4.2067671258399997E-2</v>
      </c>
      <c r="R40" s="5">
        <f t="shared" si="2"/>
        <v>4.2959376520000002E-2</v>
      </c>
      <c r="S40" s="5">
        <f t="shared" si="2"/>
        <v>4.2819199510800002E-2</v>
      </c>
      <c r="T40" s="5">
        <f t="shared" si="2"/>
        <v>4.2538845492399995E-2</v>
      </c>
      <c r="U40" s="5">
        <f t="shared" si="2"/>
        <v>4.2118314464799994E-2</v>
      </c>
      <c r="V40" s="5">
        <f t="shared" si="2"/>
        <v>4.1557606428E-2</v>
      </c>
    </row>
    <row r="41" spans="1:22" ht="28.5" hidden="1" x14ac:dyDescent="0.45">
      <c r="A41" s="8" t="s">
        <v>33</v>
      </c>
      <c r="B41">
        <f>(B40-B39)^2</f>
        <v>0</v>
      </c>
      <c r="C41">
        <f>ABS(C40-C39)</f>
        <v>4.5102810375396984E-17</v>
      </c>
      <c r="D41">
        <f t="shared" ref="D41:V41" si="3">ABS(D40-D39)</f>
        <v>2.3490745816208414E-6</v>
      </c>
      <c r="E41">
        <f t="shared" si="3"/>
        <v>8.4995678186275403E-7</v>
      </c>
      <c r="F41">
        <f t="shared" si="3"/>
        <v>1.2258590169310357E-6</v>
      </c>
      <c r="G41">
        <f t="shared" si="3"/>
        <v>2.3876741226287745E-6</v>
      </c>
      <c r="H41">
        <f t="shared" si="3"/>
        <v>3.6860984302528044E-6</v>
      </c>
      <c r="I41">
        <f t="shared" si="3"/>
        <v>1.5594879079761093E-7</v>
      </c>
      <c r="J41">
        <f t="shared" si="3"/>
        <v>1.149523078766701E-6</v>
      </c>
      <c r="K41">
        <f t="shared" si="3"/>
        <v>2.5107879716712578E-6</v>
      </c>
      <c r="L41">
        <f t="shared" si="3"/>
        <v>1.1015153869239902E-6</v>
      </c>
      <c r="M41">
        <f t="shared" si="3"/>
        <v>7.4338991017317002E-6</v>
      </c>
      <c r="N41">
        <f t="shared" si="3"/>
        <v>6.1367448310478689E-7</v>
      </c>
      <c r="O41">
        <f t="shared" si="3"/>
        <v>5.3333119106879767E-6</v>
      </c>
      <c r="P41">
        <f t="shared" si="3"/>
        <v>3.8114483093404372E-6</v>
      </c>
      <c r="Q41">
        <f t="shared" si="3"/>
        <v>1.958588871364686E-6</v>
      </c>
      <c r="R41">
        <f t="shared" si="3"/>
        <v>1.0612988146564695E-5</v>
      </c>
      <c r="S41">
        <f t="shared" si="3"/>
        <v>1.2660631320618454E-5</v>
      </c>
      <c r="T41">
        <f t="shared" si="3"/>
        <v>3.5285029872864082E-6</v>
      </c>
      <c r="U41">
        <f t="shared" si="3"/>
        <v>6.0022683376764752E-5</v>
      </c>
      <c r="V41">
        <f t="shared" si="3"/>
        <v>9.9124209534950936E-10</v>
      </c>
    </row>
    <row r="42" spans="1:22" ht="28.5" x14ac:dyDescent="0.45">
      <c r="A42" s="8" t="s">
        <v>34</v>
      </c>
      <c r="B42">
        <f>SUM(B41:V41)</f>
        <v>1.2139315791106012E-4</v>
      </c>
    </row>
    <row r="62" spans="1:22" x14ac:dyDescent="0.45">
      <c r="A62" s="1"/>
    </row>
    <row r="63" spans="1:22" x14ac:dyDescent="0.4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x14ac:dyDescent="0.45">
      <c r="A64" s="1"/>
    </row>
    <row r="65" spans="1:1" x14ac:dyDescent="0.45">
      <c r="A65" s="1"/>
    </row>
    <row r="66" spans="1:1" x14ac:dyDescent="0.45">
      <c r="A66" s="1"/>
    </row>
    <row r="67" spans="1:1" x14ac:dyDescent="0.45">
      <c r="A67" s="1"/>
    </row>
    <row r="68" spans="1:1" x14ac:dyDescent="0.45">
      <c r="A68" s="1"/>
    </row>
    <row r="69" spans="1:1" x14ac:dyDescent="0.45">
      <c r="A69" s="1"/>
    </row>
    <row r="70" spans="1:1" x14ac:dyDescent="0.45">
      <c r="A70" s="1"/>
    </row>
    <row r="71" spans="1:1" x14ac:dyDescent="0.45">
      <c r="A71" s="1"/>
    </row>
    <row r="72" spans="1:1" x14ac:dyDescent="0.45">
      <c r="A72" s="1"/>
    </row>
    <row r="73" spans="1:1" x14ac:dyDescent="0.45">
      <c r="A73" s="1"/>
    </row>
    <row r="74" spans="1:1" x14ac:dyDescent="0.45">
      <c r="A74" s="1"/>
    </row>
    <row r="75" spans="1:1" x14ac:dyDescent="0.45">
      <c r="A75" s="1"/>
    </row>
    <row r="76" spans="1:1" x14ac:dyDescent="0.45">
      <c r="A76" s="1"/>
    </row>
    <row r="77" spans="1:1" x14ac:dyDescent="0.45">
      <c r="A77" s="1"/>
    </row>
    <row r="78" spans="1:1" x14ac:dyDescent="0.45">
      <c r="A78" s="1"/>
    </row>
    <row r="79" spans="1:1" x14ac:dyDescent="0.45">
      <c r="A79" s="1"/>
    </row>
    <row r="80" spans="1:1" x14ac:dyDescent="0.45">
      <c r="A80" s="1"/>
    </row>
    <row r="81" spans="1:1" x14ac:dyDescent="0.45">
      <c r="A81" s="1"/>
    </row>
    <row r="82" spans="1:1" x14ac:dyDescent="0.45">
      <c r="A82" s="1"/>
    </row>
    <row r="83" spans="1:1" x14ac:dyDescent="0.45">
      <c r="A83" s="1"/>
    </row>
    <row r="84" spans="1:1" x14ac:dyDescent="0.45">
      <c r="A84" s="1"/>
    </row>
  </sheetData>
  <mergeCells count="1">
    <mergeCell ref="A1:V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5BDEE-1850-445E-AE26-75DCE5EFB317}">
  <dimension ref="B1:W29"/>
  <sheetViews>
    <sheetView tabSelected="1" zoomScale="72" workbookViewId="0">
      <selection activeCell="E29" sqref="E29"/>
    </sheetView>
  </sheetViews>
  <sheetFormatPr defaultRowHeight="14.25" x14ac:dyDescent="0.45"/>
  <cols>
    <col min="23" max="23" width="10.53125" customWidth="1"/>
  </cols>
  <sheetData>
    <row r="1" spans="2:23" ht="55.5" customHeight="1" x14ac:dyDescent="0.45">
      <c r="B1" s="15" t="s">
        <v>41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</row>
    <row r="2" spans="2:23" x14ac:dyDescent="0.45">
      <c r="B2" s="1" t="s">
        <v>40</v>
      </c>
      <c r="C2" s="10">
        <f>Information!B11</f>
        <v>0.04</v>
      </c>
    </row>
    <row r="3" spans="2:23" x14ac:dyDescent="0.45">
      <c r="B3" s="1" t="s">
        <v>27</v>
      </c>
      <c r="C3" s="10">
        <f>'Elementary security'!B5</f>
        <v>0.5</v>
      </c>
    </row>
    <row r="4" spans="2:23" x14ac:dyDescent="0.45">
      <c r="B4" s="1"/>
      <c r="C4" s="10"/>
    </row>
    <row r="5" spans="2:23" x14ac:dyDescent="0.45">
      <c r="B5" s="1" t="s">
        <v>39</v>
      </c>
    </row>
    <row r="6" spans="2:23" x14ac:dyDescent="0.45">
      <c r="C6" s="1">
        <v>0</v>
      </c>
      <c r="D6" s="1">
        <v>1</v>
      </c>
      <c r="E6" s="1">
        <v>2</v>
      </c>
      <c r="F6" s="1">
        <v>3</v>
      </c>
      <c r="G6" s="1">
        <v>4</v>
      </c>
      <c r="H6" s="1">
        <v>5</v>
      </c>
      <c r="I6" s="1">
        <v>6</v>
      </c>
      <c r="J6" s="1">
        <v>7</v>
      </c>
      <c r="K6" s="1">
        <v>8</v>
      </c>
      <c r="L6" s="1">
        <v>9</v>
      </c>
      <c r="M6" s="1">
        <v>10</v>
      </c>
      <c r="N6" s="1">
        <v>11</v>
      </c>
      <c r="O6" s="1">
        <v>12</v>
      </c>
      <c r="P6" s="1">
        <v>13</v>
      </c>
      <c r="Q6" s="1">
        <v>14</v>
      </c>
      <c r="R6" s="1">
        <v>15</v>
      </c>
      <c r="S6" s="1">
        <v>16</v>
      </c>
      <c r="T6" s="1">
        <v>17</v>
      </c>
      <c r="U6" s="1">
        <v>18</v>
      </c>
      <c r="V6" s="1">
        <v>19</v>
      </c>
      <c r="W6" s="1">
        <v>20</v>
      </c>
    </row>
    <row r="7" spans="2:23" x14ac:dyDescent="0.45">
      <c r="B7" s="1">
        <v>20</v>
      </c>
      <c r="C7" s="5" t="str">
        <f t="shared" ref="C7:V7" si="0">IF($B7&lt;=C$6,"ok","")</f>
        <v/>
      </c>
      <c r="D7" s="5" t="str">
        <f t="shared" si="0"/>
        <v/>
      </c>
      <c r="E7" s="5" t="str">
        <f t="shared" si="0"/>
        <v/>
      </c>
      <c r="F7" s="5" t="str">
        <f t="shared" si="0"/>
        <v/>
      </c>
      <c r="G7" s="5" t="str">
        <f t="shared" si="0"/>
        <v/>
      </c>
      <c r="H7" s="5" t="str">
        <f t="shared" si="0"/>
        <v/>
      </c>
      <c r="I7" s="5" t="str">
        <f t="shared" si="0"/>
        <v/>
      </c>
      <c r="J7" s="5" t="str">
        <f t="shared" si="0"/>
        <v/>
      </c>
      <c r="K7" s="5" t="str">
        <f t="shared" si="0"/>
        <v/>
      </c>
      <c r="L7" s="5" t="str">
        <f t="shared" si="0"/>
        <v/>
      </c>
      <c r="M7" s="5" t="str">
        <f t="shared" si="0"/>
        <v/>
      </c>
      <c r="N7" s="5" t="str">
        <f t="shared" si="0"/>
        <v/>
      </c>
      <c r="O7" s="5" t="str">
        <f t="shared" si="0"/>
        <v/>
      </c>
      <c r="P7" s="5" t="str">
        <f t="shared" si="0"/>
        <v/>
      </c>
      <c r="Q7" s="5" t="str">
        <f t="shared" si="0"/>
        <v/>
      </c>
      <c r="R7" s="5" t="str">
        <f t="shared" si="0"/>
        <v/>
      </c>
      <c r="S7" s="5" t="str">
        <f t="shared" si="0"/>
        <v/>
      </c>
      <c r="T7" s="5" t="str">
        <f t="shared" si="0"/>
        <v/>
      </c>
      <c r="U7" s="5" t="str">
        <f t="shared" si="0"/>
        <v/>
      </c>
      <c r="V7" s="5" t="str">
        <f t="shared" si="0"/>
        <v/>
      </c>
      <c r="W7" s="5">
        <f>('Short rate lattice'!V111-$C$2)/(1+'Short rate lattice'!V11)</f>
        <v>-3.9517334190248929E-2</v>
      </c>
    </row>
    <row r="8" spans="2:23" x14ac:dyDescent="0.45">
      <c r="B8" s="1">
        <v>19</v>
      </c>
      <c r="C8" s="5" t="str">
        <f>IF($B8&lt;=C$6,('Short rate lattice'!B12-Swap!$C$2 + Swap!$C$3*Swap!D7+Swap!$C$3*Swap!D8)/(1+'Short rate lattice'!B12),"")</f>
        <v/>
      </c>
      <c r="D8" s="5" t="str">
        <f>IF($B8&lt;=D$6,('Short rate lattice'!C12-Swap!$C$2 + Swap!$C$3*Swap!E7+Swap!$C$3*Swap!E8)/(1+'Short rate lattice'!C12),"")</f>
        <v/>
      </c>
      <c r="E8" s="5" t="str">
        <f>IF($B8&lt;=E$6,('Short rate lattice'!D12-Swap!$C$2 + Swap!$C$3*Swap!F7+Swap!$C$3*Swap!F8)/(1+'Short rate lattice'!D12),"")</f>
        <v/>
      </c>
      <c r="F8" s="5" t="str">
        <f>IF($B8&lt;=F$6,('Short rate lattice'!E12-Swap!$C$2 + Swap!$C$3*Swap!G7+Swap!$C$3*Swap!G8)/(1+'Short rate lattice'!E12),"")</f>
        <v/>
      </c>
      <c r="G8" s="5" t="str">
        <f>IF($B8&lt;=G$6,('Short rate lattice'!F12-Swap!$C$2 + Swap!$C$3*Swap!H7+Swap!$C$3*Swap!H8)/(1+'Short rate lattice'!F12),"")</f>
        <v/>
      </c>
      <c r="H8" s="5" t="str">
        <f>IF($B8&lt;=H$6,('Short rate lattice'!G12-Swap!$C$2 + Swap!$C$3*Swap!I7+Swap!$C$3*Swap!I8)/(1+'Short rate lattice'!G12),"")</f>
        <v/>
      </c>
      <c r="I8" s="5" t="str">
        <f>IF($B8&lt;=I$6,('Short rate lattice'!H12-Swap!$C$2 + Swap!$C$3*Swap!J7+Swap!$C$3*Swap!J8)/(1+'Short rate lattice'!H12),"")</f>
        <v/>
      </c>
      <c r="J8" s="5" t="str">
        <f>IF($B8&lt;=J$6,('Short rate lattice'!I12-Swap!$C$2 + Swap!$C$3*Swap!K7+Swap!$C$3*Swap!K8)/(1+'Short rate lattice'!I12),"")</f>
        <v/>
      </c>
      <c r="K8" s="5" t="str">
        <f>IF($B8&lt;=K$6,('Short rate lattice'!J12-Swap!$C$2 + Swap!$C$3*Swap!L7+Swap!$C$3*Swap!L8)/(1+'Short rate lattice'!J12),"")</f>
        <v/>
      </c>
      <c r="L8" s="5" t="str">
        <f>IF($B8&lt;=L$6,('Short rate lattice'!K12-Swap!$C$2 + Swap!$C$3*Swap!M7+Swap!$C$3*Swap!M8)/(1+'Short rate lattice'!K12),"")</f>
        <v/>
      </c>
      <c r="M8" s="5" t="str">
        <f>IF($B8&lt;=M$6,('Short rate lattice'!L12-Swap!$C$2 + Swap!$C$3*Swap!N7+Swap!$C$3*Swap!N8)/(1+'Short rate lattice'!L12),"")</f>
        <v/>
      </c>
      <c r="N8" s="5" t="str">
        <f>IF($B8&lt;=N$6,('Short rate lattice'!M12-Swap!$C$2 + Swap!$C$3*Swap!O7+Swap!$C$3*Swap!O8)/(1+'Short rate lattice'!M12),"")</f>
        <v/>
      </c>
      <c r="O8" s="5" t="str">
        <f>IF($B8&lt;=O$6,('Short rate lattice'!N12-Swap!$C$2 + Swap!$C$3*Swap!P7+Swap!$C$3*Swap!P8)/(1+'Short rate lattice'!N12),"")</f>
        <v/>
      </c>
      <c r="P8" s="5" t="str">
        <f>IF($B8&lt;=P$6,('Short rate lattice'!O12-Swap!$C$2 + Swap!$C$3*Swap!Q7+Swap!$C$3*Swap!Q8)/(1+'Short rate lattice'!O12),"")</f>
        <v/>
      </c>
      <c r="Q8" s="5" t="str">
        <f>IF($B8&lt;=Q$6,('Short rate lattice'!P12-Swap!$C$2 + Swap!$C$3*Swap!R7+Swap!$C$3*Swap!R8)/(1+'Short rate lattice'!P12),"")</f>
        <v/>
      </c>
      <c r="R8" s="5" t="str">
        <f>IF($B8&lt;=R$6,('Short rate lattice'!Q12-Swap!$C$2 + Swap!$C$3*Swap!S7+Swap!$C$3*Swap!S8)/(1+'Short rate lattice'!Q12),"")</f>
        <v/>
      </c>
      <c r="S8" s="5" t="str">
        <f>IF($B8&lt;=S$6,('Short rate lattice'!R12-Swap!$C$2 + Swap!$C$3*Swap!T7+Swap!$C$3*Swap!T8)/(1+'Short rate lattice'!R12),"")</f>
        <v/>
      </c>
      <c r="T8" s="5" t="str">
        <f>IF($B8&lt;=T$6,('Short rate lattice'!S12-Swap!$C$2 + Swap!$C$3*Swap!U7+Swap!$C$3*Swap!U8)/(1+'Short rate lattice'!S12),"")</f>
        <v/>
      </c>
      <c r="U8" s="5" t="str">
        <f>IF($B8&lt;=U$6,('Short rate lattice'!T12-Swap!$C$2 + Swap!$C$3*Swap!V7+Swap!$C$3*Swap!V8)/(1+'Short rate lattice'!T12),"")</f>
        <v/>
      </c>
      <c r="V8" s="5">
        <f>IF($B8&lt;=V$6,('Short rate lattice'!U12-Swap!$C$2 + Swap!$C$3*Swap!W7+Swap!$C$3*Swap!W8)/(1+'Short rate lattice'!U12),"")</f>
        <v>-3.944586878623673E-2</v>
      </c>
      <c r="W8" s="5">
        <f>('Short rate lattice'!V12-$C$2)/(1+'Short rate lattice'!V12)</f>
        <v>-2.7574064756304129E-2</v>
      </c>
    </row>
    <row r="9" spans="2:23" x14ac:dyDescent="0.45">
      <c r="B9" s="1">
        <v>18</v>
      </c>
      <c r="C9" s="5" t="str">
        <f>IF($B9&lt;=C$6,('Short rate lattice'!B13-Swap!$C$2 + Swap!$C$3*Swap!D8+Swap!$C$3*Swap!D9)/(1+'Short rate lattice'!B13),"")</f>
        <v/>
      </c>
      <c r="D9" s="5" t="str">
        <f>IF($B9&lt;=D$6,('Short rate lattice'!C13-Swap!$C$2 + Swap!$C$3*Swap!E8+Swap!$C$3*Swap!E9)/(1+'Short rate lattice'!C13),"")</f>
        <v/>
      </c>
      <c r="E9" s="5" t="str">
        <f>IF($B9&lt;=E$6,('Short rate lattice'!D13-Swap!$C$2 + Swap!$C$3*Swap!F8+Swap!$C$3*Swap!F9)/(1+'Short rate lattice'!D13),"")</f>
        <v/>
      </c>
      <c r="F9" s="5" t="str">
        <f>IF($B9&lt;=F$6,('Short rate lattice'!E13-Swap!$C$2 + Swap!$C$3*Swap!G8+Swap!$C$3*Swap!G9)/(1+'Short rate lattice'!E13),"")</f>
        <v/>
      </c>
      <c r="G9" s="5" t="str">
        <f>IF($B9&lt;=G$6,('Short rate lattice'!F13-Swap!$C$2 + Swap!$C$3*Swap!H8+Swap!$C$3*Swap!H9)/(1+'Short rate lattice'!F13),"")</f>
        <v/>
      </c>
      <c r="H9" s="5" t="str">
        <f>IF($B9&lt;=H$6,('Short rate lattice'!G13-Swap!$C$2 + Swap!$C$3*Swap!I8+Swap!$C$3*Swap!I9)/(1+'Short rate lattice'!G13),"")</f>
        <v/>
      </c>
      <c r="I9" s="5" t="str">
        <f>IF($B9&lt;=I$6,('Short rate lattice'!H13-Swap!$C$2 + Swap!$C$3*Swap!J8+Swap!$C$3*Swap!J9)/(1+'Short rate lattice'!H13),"")</f>
        <v/>
      </c>
      <c r="J9" s="5" t="str">
        <f>IF($B9&lt;=J$6,('Short rate lattice'!I13-Swap!$C$2 + Swap!$C$3*Swap!K8+Swap!$C$3*Swap!K9)/(1+'Short rate lattice'!I13),"")</f>
        <v/>
      </c>
      <c r="K9" s="5" t="str">
        <f>IF($B9&lt;=K$6,('Short rate lattice'!J13-Swap!$C$2 + Swap!$C$3*Swap!L8+Swap!$C$3*Swap!L9)/(1+'Short rate lattice'!J13),"")</f>
        <v/>
      </c>
      <c r="L9" s="5" t="str">
        <f>IF($B9&lt;=L$6,('Short rate lattice'!K13-Swap!$C$2 + Swap!$C$3*Swap!M8+Swap!$C$3*Swap!M9)/(1+'Short rate lattice'!K13),"")</f>
        <v/>
      </c>
      <c r="M9" s="5" t="str">
        <f>IF($B9&lt;=M$6,('Short rate lattice'!L13-Swap!$C$2 + Swap!$C$3*Swap!N8+Swap!$C$3*Swap!N9)/(1+'Short rate lattice'!L13),"")</f>
        <v/>
      </c>
      <c r="N9" s="5" t="str">
        <f>IF($B9&lt;=N$6,('Short rate lattice'!M13-Swap!$C$2 + Swap!$C$3*Swap!O8+Swap!$C$3*Swap!O9)/(1+'Short rate lattice'!M13),"")</f>
        <v/>
      </c>
      <c r="O9" s="5" t="str">
        <f>IF($B9&lt;=O$6,('Short rate lattice'!N13-Swap!$C$2 + Swap!$C$3*Swap!P8+Swap!$C$3*Swap!P9)/(1+'Short rate lattice'!N13),"")</f>
        <v/>
      </c>
      <c r="P9" s="5" t="str">
        <f>IF($B9&lt;=P$6,('Short rate lattice'!O13-Swap!$C$2 + Swap!$C$3*Swap!Q8+Swap!$C$3*Swap!Q9)/(1+'Short rate lattice'!O13),"")</f>
        <v/>
      </c>
      <c r="Q9" s="5" t="str">
        <f>IF($B9&lt;=Q$6,('Short rate lattice'!P13-Swap!$C$2 + Swap!$C$3*Swap!R8+Swap!$C$3*Swap!R9)/(1+'Short rate lattice'!P13),"")</f>
        <v/>
      </c>
      <c r="R9" s="5" t="str">
        <f>IF($B9&lt;=R$6,('Short rate lattice'!Q13-Swap!$C$2 + Swap!$C$3*Swap!S8+Swap!$C$3*Swap!S9)/(1+'Short rate lattice'!Q13),"")</f>
        <v/>
      </c>
      <c r="S9" s="5" t="str">
        <f>IF($B9&lt;=S$6,('Short rate lattice'!R13-Swap!$C$2 + Swap!$C$3*Swap!T8+Swap!$C$3*Swap!T9)/(1+'Short rate lattice'!R13),"")</f>
        <v/>
      </c>
      <c r="T9" s="5" t="str">
        <f>IF($B9&lt;=T$6,('Short rate lattice'!S13-Swap!$C$2 + Swap!$C$3*Swap!U8+Swap!$C$3*Swap!U9)/(1+'Short rate lattice'!S13),"")</f>
        <v/>
      </c>
      <c r="U9" s="5">
        <f>IF($B9&lt;=U$6,('Short rate lattice'!T13-Swap!$C$2 + Swap!$C$3*Swap!V8+Swap!$C$3*Swap!V9)/(1+'Short rate lattice'!T13),"")</f>
        <v>-3.8946907148913183E-2</v>
      </c>
      <c r="V9" s="5">
        <f>IF($B9&lt;=V$6,('Short rate lattice'!U13-Swap!$C$2 + Swap!$C$3*Swap!W8+Swap!$C$3*Swap!W9)/(1+'Short rate lattice'!U13),"")</f>
        <v>-3.9779067856667662E-2</v>
      </c>
      <c r="W9" s="5">
        <f>('Short rate lattice'!V113-$C$2)/(1+'Short rate lattice'!V13)</f>
        <v>-3.9526778544186292E-2</v>
      </c>
    </row>
    <row r="10" spans="2:23" x14ac:dyDescent="0.45">
      <c r="B10" s="1">
        <v>17</v>
      </c>
      <c r="C10" s="5" t="str">
        <f>IF($B10&lt;=C$6,('Short rate lattice'!B14-Swap!$C$2 + Swap!$C$3*Swap!D9+Swap!$C$3*Swap!D10)/(1+'Short rate lattice'!B14),"")</f>
        <v/>
      </c>
      <c r="D10" s="5" t="str">
        <f>IF($B10&lt;=D$6,('Short rate lattice'!C14-Swap!$C$2 + Swap!$C$3*Swap!E9+Swap!$C$3*Swap!E10)/(1+'Short rate lattice'!C14),"")</f>
        <v/>
      </c>
      <c r="E10" s="5" t="str">
        <f>IF($B10&lt;=E$6,('Short rate lattice'!D14-Swap!$C$2 + Swap!$C$3*Swap!F9+Swap!$C$3*Swap!F10)/(1+'Short rate lattice'!D14),"")</f>
        <v/>
      </c>
      <c r="F10" s="5" t="str">
        <f>IF($B10&lt;=F$6,('Short rate lattice'!E14-Swap!$C$2 + Swap!$C$3*Swap!G9+Swap!$C$3*Swap!G10)/(1+'Short rate lattice'!E14),"")</f>
        <v/>
      </c>
      <c r="G10" s="5" t="str">
        <f>IF($B10&lt;=G$6,('Short rate lattice'!F14-Swap!$C$2 + Swap!$C$3*Swap!H9+Swap!$C$3*Swap!H10)/(1+'Short rate lattice'!F14),"")</f>
        <v/>
      </c>
      <c r="H10" s="5" t="str">
        <f>IF($B10&lt;=H$6,('Short rate lattice'!G14-Swap!$C$2 + Swap!$C$3*Swap!I9+Swap!$C$3*Swap!I10)/(1+'Short rate lattice'!G14),"")</f>
        <v/>
      </c>
      <c r="I10" s="5" t="str">
        <f>IF($B10&lt;=I$6,('Short rate lattice'!H14-Swap!$C$2 + Swap!$C$3*Swap!J9+Swap!$C$3*Swap!J10)/(1+'Short rate lattice'!H14),"")</f>
        <v/>
      </c>
      <c r="J10" s="5" t="str">
        <f>IF($B10&lt;=J$6,('Short rate lattice'!I14-Swap!$C$2 + Swap!$C$3*Swap!K9+Swap!$C$3*Swap!K10)/(1+'Short rate lattice'!I14),"")</f>
        <v/>
      </c>
      <c r="K10" s="5" t="str">
        <f>IF($B10&lt;=K$6,('Short rate lattice'!J14-Swap!$C$2 + Swap!$C$3*Swap!L9+Swap!$C$3*Swap!L10)/(1+'Short rate lattice'!J14),"")</f>
        <v/>
      </c>
      <c r="L10" s="5" t="str">
        <f>IF($B10&lt;=L$6,('Short rate lattice'!K14-Swap!$C$2 + Swap!$C$3*Swap!M9+Swap!$C$3*Swap!M10)/(1+'Short rate lattice'!K14),"")</f>
        <v/>
      </c>
      <c r="M10" s="5" t="str">
        <f>IF($B10&lt;=M$6,('Short rate lattice'!L14-Swap!$C$2 + Swap!$C$3*Swap!N9+Swap!$C$3*Swap!N10)/(1+'Short rate lattice'!L14),"")</f>
        <v/>
      </c>
      <c r="N10" s="5" t="str">
        <f>IF($B10&lt;=N$6,('Short rate lattice'!M14-Swap!$C$2 + Swap!$C$3*Swap!O9+Swap!$C$3*Swap!O10)/(1+'Short rate lattice'!M14),"")</f>
        <v/>
      </c>
      <c r="O10" s="5" t="str">
        <f>IF($B10&lt;=O$6,('Short rate lattice'!N14-Swap!$C$2 + Swap!$C$3*Swap!P9+Swap!$C$3*Swap!P10)/(1+'Short rate lattice'!N14),"")</f>
        <v/>
      </c>
      <c r="P10" s="5" t="str">
        <f>IF($B10&lt;=P$6,('Short rate lattice'!O14-Swap!$C$2 + Swap!$C$3*Swap!Q9+Swap!$C$3*Swap!Q10)/(1+'Short rate lattice'!O14),"")</f>
        <v/>
      </c>
      <c r="Q10" s="5" t="str">
        <f>IF($B10&lt;=Q$6,('Short rate lattice'!P14-Swap!$C$2 + Swap!$C$3*Swap!R9+Swap!$C$3*Swap!R10)/(1+'Short rate lattice'!P14),"")</f>
        <v/>
      </c>
      <c r="R10" s="5" t="str">
        <f>IF($B10&lt;=R$6,('Short rate lattice'!Q14-Swap!$C$2 + Swap!$C$3*Swap!S9+Swap!$C$3*Swap!S10)/(1+'Short rate lattice'!Q14),"")</f>
        <v/>
      </c>
      <c r="S10" s="5" t="str">
        <f>IF($B10&lt;=S$6,('Short rate lattice'!R14-Swap!$C$2 + Swap!$C$3*Swap!T9+Swap!$C$3*Swap!T10)/(1+'Short rate lattice'!R14),"")</f>
        <v/>
      </c>
      <c r="T10" s="5">
        <f>IF($B10&lt;=T$6,('Short rate lattice'!S14-Swap!$C$2 + Swap!$C$3*Swap!U9+Swap!$C$3*Swap!U10)/(1+'Short rate lattice'!S14),"")</f>
        <v>-3.6521024203767773E-2</v>
      </c>
      <c r="U10" s="5">
        <f>IF($B10&lt;=U$6,('Short rate lattice'!T14-Swap!$C$2 + Swap!$C$3*Swap!V9+Swap!$C$3*Swap!V10)/(1+'Short rate lattice'!T14),"")</f>
        <v>-3.9710234445285195E-2</v>
      </c>
      <c r="V10" s="5">
        <f>IF($B10&lt;=V$6,('Short rate lattice'!U14-Swap!$C$2 + Swap!$C$3*Swap!W9+Swap!$C$3*Swap!W10)/(1+'Short rate lattice'!U14),"")</f>
        <v>-4.0222425611705657E-2</v>
      </c>
      <c r="W10" s="5">
        <f>('Short rate lattice'!V14-$C$2)/(1+'Short rate lattice'!V14)</f>
        <v>-2.7817232480699554E-2</v>
      </c>
    </row>
    <row r="11" spans="2:23" x14ac:dyDescent="0.45">
      <c r="B11" s="1">
        <v>16</v>
      </c>
      <c r="C11" s="5" t="str">
        <f>IF($B11&lt;=C$6,('Short rate lattice'!B15-Swap!$C$2 + Swap!$C$3*Swap!D10+Swap!$C$3*Swap!D11)/(1+'Short rate lattice'!B15),"")</f>
        <v/>
      </c>
      <c r="D11" s="5" t="str">
        <f>IF($B11&lt;=D$6,('Short rate lattice'!C15-Swap!$C$2 + Swap!$C$3*Swap!E10+Swap!$C$3*Swap!E11)/(1+'Short rate lattice'!C15),"")</f>
        <v/>
      </c>
      <c r="E11" s="5" t="str">
        <f>IF($B11&lt;=E$6,('Short rate lattice'!D15-Swap!$C$2 + Swap!$C$3*Swap!F10+Swap!$C$3*Swap!F11)/(1+'Short rate lattice'!D15),"")</f>
        <v/>
      </c>
      <c r="F11" s="5" t="str">
        <f>IF($B11&lt;=F$6,('Short rate lattice'!E15-Swap!$C$2 + Swap!$C$3*Swap!G10+Swap!$C$3*Swap!G11)/(1+'Short rate lattice'!E15),"")</f>
        <v/>
      </c>
      <c r="G11" s="5" t="str">
        <f>IF($B11&lt;=G$6,('Short rate lattice'!F15-Swap!$C$2 + Swap!$C$3*Swap!H10+Swap!$C$3*Swap!H11)/(1+'Short rate lattice'!F15),"")</f>
        <v/>
      </c>
      <c r="H11" s="5" t="str">
        <f>IF($B11&lt;=H$6,('Short rate lattice'!G15-Swap!$C$2 + Swap!$C$3*Swap!I10+Swap!$C$3*Swap!I11)/(1+'Short rate lattice'!G15),"")</f>
        <v/>
      </c>
      <c r="I11" s="5" t="str">
        <f>IF($B11&lt;=I$6,('Short rate lattice'!H15-Swap!$C$2 + Swap!$C$3*Swap!J10+Swap!$C$3*Swap!J11)/(1+'Short rate lattice'!H15),"")</f>
        <v/>
      </c>
      <c r="J11" s="5" t="str">
        <f>IF($B11&lt;=J$6,('Short rate lattice'!I15-Swap!$C$2 + Swap!$C$3*Swap!K10+Swap!$C$3*Swap!K11)/(1+'Short rate lattice'!I15),"")</f>
        <v/>
      </c>
      <c r="K11" s="5" t="str">
        <f>IF($B11&lt;=K$6,('Short rate lattice'!J15-Swap!$C$2 + Swap!$C$3*Swap!L10+Swap!$C$3*Swap!L11)/(1+'Short rate lattice'!J15),"")</f>
        <v/>
      </c>
      <c r="L11" s="5" t="str">
        <f>IF($B11&lt;=L$6,('Short rate lattice'!K15-Swap!$C$2 + Swap!$C$3*Swap!M10+Swap!$C$3*Swap!M11)/(1+'Short rate lattice'!K15),"")</f>
        <v/>
      </c>
      <c r="M11" s="5" t="str">
        <f>IF($B11&lt;=M$6,('Short rate lattice'!L15-Swap!$C$2 + Swap!$C$3*Swap!N10+Swap!$C$3*Swap!N11)/(1+'Short rate lattice'!L15),"")</f>
        <v/>
      </c>
      <c r="N11" s="5" t="str">
        <f>IF($B11&lt;=N$6,('Short rate lattice'!M15-Swap!$C$2 + Swap!$C$3*Swap!O10+Swap!$C$3*Swap!O11)/(1+'Short rate lattice'!M15),"")</f>
        <v/>
      </c>
      <c r="O11" s="5" t="str">
        <f>IF($B11&lt;=O$6,('Short rate lattice'!N15-Swap!$C$2 + Swap!$C$3*Swap!P10+Swap!$C$3*Swap!P11)/(1+'Short rate lattice'!N15),"")</f>
        <v/>
      </c>
      <c r="P11" s="5" t="str">
        <f>IF($B11&lt;=P$6,('Short rate lattice'!O15-Swap!$C$2 + Swap!$C$3*Swap!Q10+Swap!$C$3*Swap!Q11)/(1+'Short rate lattice'!O15),"")</f>
        <v/>
      </c>
      <c r="Q11" s="5" t="str">
        <f>IF($B11&lt;=Q$6,('Short rate lattice'!P15-Swap!$C$2 + Swap!$C$3*Swap!R10+Swap!$C$3*Swap!R11)/(1+'Short rate lattice'!P15),"")</f>
        <v/>
      </c>
      <c r="R11" s="5" t="str">
        <f>IF($B11&lt;=R$6,('Short rate lattice'!Q15-Swap!$C$2 + Swap!$C$3*Swap!S10+Swap!$C$3*Swap!S11)/(1+'Short rate lattice'!Q15),"")</f>
        <v/>
      </c>
      <c r="S11" s="5">
        <f>IF($B11&lt;=S$6,('Short rate lattice'!R15-Swap!$C$2 + Swap!$C$3*Swap!T10+Swap!$C$3*Swap!T11)/(1+'Short rate lattice'!R15),"")</f>
        <v>-3.2150227774660783E-2</v>
      </c>
      <c r="T11" s="5">
        <f>IF($B11&lt;=T$6,('Short rate lattice'!S15-Swap!$C$2 + Swap!$C$3*Swap!U10+Swap!$C$3*Swap!U11)/(1+'Short rate lattice'!S15),"")</f>
        <v>-3.7660563618731248E-2</v>
      </c>
      <c r="U11" s="5">
        <f>IF($B11&lt;=U$6,('Short rate lattice'!T15-Swap!$C$2 + Swap!$C$3*Swap!V10+Swap!$C$3*Swap!V11)/(1+'Short rate lattice'!T15),"")</f>
        <v>-4.0467289274894173E-2</v>
      </c>
      <c r="V11" s="5">
        <f>IF($B11&lt;=V$6,('Short rate lattice'!U15-Swap!$C$2 + Swap!$C$3*Swap!W10+Swap!$C$3*Swap!W11)/(1+'Short rate lattice'!U15),"")</f>
        <v>-4.0549473390039267E-2</v>
      </c>
      <c r="W11" s="5">
        <f>('Short rate lattice'!V115-$C$2)/(1+'Short rate lattice'!V15)</f>
        <v>-3.9536040269477983E-2</v>
      </c>
    </row>
    <row r="12" spans="2:23" x14ac:dyDescent="0.45">
      <c r="B12" s="1">
        <v>15</v>
      </c>
      <c r="C12" s="5" t="str">
        <f>IF($B12&lt;=C$6,('Short rate lattice'!B16-Swap!$C$2 + Swap!$C$3*Swap!D11+Swap!$C$3*Swap!D12)/(1+'Short rate lattice'!B16),"")</f>
        <v/>
      </c>
      <c r="D12" s="5" t="str">
        <f>IF($B12&lt;=D$6,('Short rate lattice'!C16-Swap!$C$2 + Swap!$C$3*Swap!E11+Swap!$C$3*Swap!E12)/(1+'Short rate lattice'!C16),"")</f>
        <v/>
      </c>
      <c r="E12" s="5" t="str">
        <f>IF($B12&lt;=E$6,('Short rate lattice'!D16-Swap!$C$2 + Swap!$C$3*Swap!F11+Swap!$C$3*Swap!F12)/(1+'Short rate lattice'!D16),"")</f>
        <v/>
      </c>
      <c r="F12" s="5" t="str">
        <f>IF($B12&lt;=F$6,('Short rate lattice'!E16-Swap!$C$2 + Swap!$C$3*Swap!G11+Swap!$C$3*Swap!G12)/(1+'Short rate lattice'!E16),"")</f>
        <v/>
      </c>
      <c r="G12" s="5" t="str">
        <f>IF($B12&lt;=G$6,('Short rate lattice'!F16-Swap!$C$2 + Swap!$C$3*Swap!H11+Swap!$C$3*Swap!H12)/(1+'Short rate lattice'!F16),"")</f>
        <v/>
      </c>
      <c r="H12" s="5" t="str">
        <f>IF($B12&lt;=H$6,('Short rate lattice'!G16-Swap!$C$2 + Swap!$C$3*Swap!I11+Swap!$C$3*Swap!I12)/(1+'Short rate lattice'!G16),"")</f>
        <v/>
      </c>
      <c r="I12" s="5" t="str">
        <f>IF($B12&lt;=I$6,('Short rate lattice'!H16-Swap!$C$2 + Swap!$C$3*Swap!J11+Swap!$C$3*Swap!J12)/(1+'Short rate lattice'!H16),"")</f>
        <v/>
      </c>
      <c r="J12" s="5" t="str">
        <f>IF($B12&lt;=J$6,('Short rate lattice'!I16-Swap!$C$2 + Swap!$C$3*Swap!K11+Swap!$C$3*Swap!K12)/(1+'Short rate lattice'!I16),"")</f>
        <v/>
      </c>
      <c r="K12" s="5" t="str">
        <f>IF($B12&lt;=K$6,('Short rate lattice'!J16-Swap!$C$2 + Swap!$C$3*Swap!L11+Swap!$C$3*Swap!L12)/(1+'Short rate lattice'!J16),"")</f>
        <v/>
      </c>
      <c r="L12" s="5" t="str">
        <f>IF($B12&lt;=L$6,('Short rate lattice'!K16-Swap!$C$2 + Swap!$C$3*Swap!M11+Swap!$C$3*Swap!M12)/(1+'Short rate lattice'!K16),"")</f>
        <v/>
      </c>
      <c r="M12" s="5" t="str">
        <f>IF($B12&lt;=M$6,('Short rate lattice'!L16-Swap!$C$2 + Swap!$C$3*Swap!N11+Swap!$C$3*Swap!N12)/(1+'Short rate lattice'!L16),"")</f>
        <v/>
      </c>
      <c r="N12" s="5" t="str">
        <f>IF($B12&lt;=N$6,('Short rate lattice'!M16-Swap!$C$2 + Swap!$C$3*Swap!O11+Swap!$C$3*Swap!O12)/(1+'Short rate lattice'!M16),"")</f>
        <v/>
      </c>
      <c r="O12" s="5" t="str">
        <f>IF($B12&lt;=O$6,('Short rate lattice'!N16-Swap!$C$2 + Swap!$C$3*Swap!P11+Swap!$C$3*Swap!P12)/(1+'Short rate lattice'!N16),"")</f>
        <v/>
      </c>
      <c r="P12" s="5" t="str">
        <f>IF($B12&lt;=P$6,('Short rate lattice'!O16-Swap!$C$2 + Swap!$C$3*Swap!Q11+Swap!$C$3*Swap!Q12)/(1+'Short rate lattice'!O16),"")</f>
        <v/>
      </c>
      <c r="Q12" s="5" t="str">
        <f>IF($B12&lt;=Q$6,('Short rate lattice'!P16-Swap!$C$2 + Swap!$C$3*Swap!R11+Swap!$C$3*Swap!R12)/(1+'Short rate lattice'!P16),"")</f>
        <v/>
      </c>
      <c r="R12" s="5">
        <f>IF($B12&lt;=R$6,('Short rate lattice'!Q16-Swap!$C$2 + Swap!$C$3*Swap!S11+Swap!$C$3*Swap!S12)/(1+'Short rate lattice'!Q16),"")</f>
        <v>-1.1250265978251161E-2</v>
      </c>
      <c r="S12" s="5">
        <f>IF($B12&lt;=S$6,('Short rate lattice'!R16-Swap!$C$2 + Swap!$C$3*Swap!T11+Swap!$C$3*Swap!T12)/(1+'Short rate lattice'!R16),"")</f>
        <v>-3.3666721896200992E-2</v>
      </c>
      <c r="T12" s="5">
        <f>IF($B12&lt;=T$6,('Short rate lattice'!S16-Swap!$C$2 + Swap!$C$3*Swap!U11+Swap!$C$3*Swap!U12)/(1+'Short rate lattice'!S16),"")</f>
        <v>-3.879042473184894E-2</v>
      </c>
      <c r="U12" s="5">
        <f>IF($B12&lt;=U$6,('Short rate lattice'!T16-Swap!$C$2 + Swap!$C$3*Swap!V11+Swap!$C$3*Swap!V12)/(1+'Short rate lattice'!T16),"")</f>
        <v>-4.1217098308860403E-2</v>
      </c>
      <c r="V12" s="5">
        <f>IF($B12&lt;=V$6,('Short rate lattice'!U16-Swap!$C$2 + Swap!$C$3*Swap!W11+Swap!$C$3*Swap!W12)/(1+'Short rate lattice'!U16),"")</f>
        <v>-4.0984611070171789E-2</v>
      </c>
      <c r="W12" s="5">
        <f>('Short rate lattice'!V16-$C$2)/(1+'Short rate lattice'!V16)</f>
        <v>-2.805569687933698E-2</v>
      </c>
    </row>
    <row r="13" spans="2:23" x14ac:dyDescent="0.45">
      <c r="B13" s="1">
        <v>14</v>
      </c>
      <c r="C13" s="5" t="str">
        <f>IF($B13&lt;=C$6,('Short rate lattice'!B17-Swap!$C$2 + Swap!$C$3*Swap!D12+Swap!$C$3*Swap!D13)/(1+'Short rate lattice'!B17),"")</f>
        <v/>
      </c>
      <c r="D13" s="5" t="str">
        <f>IF($B13&lt;=D$6,('Short rate lattice'!C17-Swap!$C$2 + Swap!$C$3*Swap!E12+Swap!$C$3*Swap!E13)/(1+'Short rate lattice'!C17),"")</f>
        <v/>
      </c>
      <c r="E13" s="5" t="str">
        <f>IF($B13&lt;=E$6,('Short rate lattice'!D17-Swap!$C$2 + Swap!$C$3*Swap!F12+Swap!$C$3*Swap!F13)/(1+'Short rate lattice'!D17),"")</f>
        <v/>
      </c>
      <c r="F13" s="5" t="str">
        <f>IF($B13&lt;=F$6,('Short rate lattice'!E17-Swap!$C$2 + Swap!$C$3*Swap!G12+Swap!$C$3*Swap!G13)/(1+'Short rate lattice'!E17),"")</f>
        <v/>
      </c>
      <c r="G13" s="5" t="str">
        <f>IF($B13&lt;=G$6,('Short rate lattice'!F17-Swap!$C$2 + Swap!$C$3*Swap!H12+Swap!$C$3*Swap!H13)/(1+'Short rate lattice'!F17),"")</f>
        <v/>
      </c>
      <c r="H13" s="5" t="str">
        <f>IF($B13&lt;=H$6,('Short rate lattice'!G17-Swap!$C$2 + Swap!$C$3*Swap!I12+Swap!$C$3*Swap!I13)/(1+'Short rate lattice'!G17),"")</f>
        <v/>
      </c>
      <c r="I13" s="5" t="str">
        <f>IF($B13&lt;=I$6,('Short rate lattice'!H17-Swap!$C$2 + Swap!$C$3*Swap!J12+Swap!$C$3*Swap!J13)/(1+'Short rate lattice'!H17),"")</f>
        <v/>
      </c>
      <c r="J13" s="5" t="str">
        <f>IF($B13&lt;=J$6,('Short rate lattice'!I17-Swap!$C$2 + Swap!$C$3*Swap!K12+Swap!$C$3*Swap!K13)/(1+'Short rate lattice'!I17),"")</f>
        <v/>
      </c>
      <c r="K13" s="5" t="str">
        <f>IF($B13&lt;=K$6,('Short rate lattice'!J17-Swap!$C$2 + Swap!$C$3*Swap!L12+Swap!$C$3*Swap!L13)/(1+'Short rate lattice'!J17),"")</f>
        <v/>
      </c>
      <c r="L13" s="5" t="str">
        <f>IF($B13&lt;=L$6,('Short rate lattice'!K17-Swap!$C$2 + Swap!$C$3*Swap!M12+Swap!$C$3*Swap!M13)/(1+'Short rate lattice'!K17),"")</f>
        <v/>
      </c>
      <c r="M13" s="5" t="str">
        <f>IF($B13&lt;=M$6,('Short rate lattice'!L17-Swap!$C$2 + Swap!$C$3*Swap!N12+Swap!$C$3*Swap!N13)/(1+'Short rate lattice'!L17),"")</f>
        <v/>
      </c>
      <c r="N13" s="5" t="str">
        <f>IF($B13&lt;=N$6,('Short rate lattice'!M17-Swap!$C$2 + Swap!$C$3*Swap!O12+Swap!$C$3*Swap!O13)/(1+'Short rate lattice'!M17),"")</f>
        <v/>
      </c>
      <c r="O13" s="5" t="str">
        <f>IF($B13&lt;=O$6,('Short rate lattice'!N17-Swap!$C$2 + Swap!$C$3*Swap!P12+Swap!$C$3*Swap!P13)/(1+'Short rate lattice'!N17),"")</f>
        <v/>
      </c>
      <c r="P13" s="5" t="str">
        <f>IF($B13&lt;=P$6,('Short rate lattice'!O17-Swap!$C$2 + Swap!$C$3*Swap!Q12+Swap!$C$3*Swap!Q13)/(1+'Short rate lattice'!O17),"")</f>
        <v/>
      </c>
      <c r="Q13" s="5">
        <f>IF($B13&lt;=Q$6,('Short rate lattice'!P17-Swap!$C$2 + Swap!$C$3*Swap!R12+Swap!$C$3*Swap!R13)/(1+'Short rate lattice'!P17),"")</f>
        <v>6.0720687472237177E-3</v>
      </c>
      <c r="R13" s="5">
        <f>IF($B13&lt;=R$6,('Short rate lattice'!Q17-Swap!$C$2 + Swap!$C$3*Swap!S12+Swap!$C$3*Swap!S13)/(1+'Short rate lattice'!Q17),"")</f>
        <v>-1.3253223895993548E-2</v>
      </c>
      <c r="S13" s="5">
        <f>IF($B13&lt;=S$6,('Short rate lattice'!R17-Swap!$C$2 + Swap!$C$3*Swap!T12+Swap!$C$3*Swap!T13)/(1+'Short rate lattice'!R17),"")</f>
        <v>-3.517094414802386E-2</v>
      </c>
      <c r="T13" s="5">
        <f>IF($B13&lt;=T$6,('Short rate lattice'!S17-Swap!$C$2 + Swap!$C$3*Swap!U12+Swap!$C$3*Swap!U13)/(1+'Short rate lattice'!S17),"")</f>
        <v>-3.9910669811232431E-2</v>
      </c>
      <c r="U13" s="5">
        <f>IF($B13&lt;=U$6,('Short rate lattice'!T17-Swap!$C$2 + Swap!$C$3*Swap!V12+Swap!$C$3*Swap!V13)/(1+'Short rate lattice'!T17),"")</f>
        <v>-4.1960731130771513E-2</v>
      </c>
      <c r="V13" s="5">
        <f>IF($B13&lt;=V$6,('Short rate lattice'!U17-Swap!$C$2 + Swap!$C$3*Swap!W12+Swap!$C$3*Swap!W13)/(1+'Short rate lattice'!U17),"")</f>
        <v>-4.1305612689999528E-2</v>
      </c>
      <c r="W13" s="5">
        <f>('Short rate lattice'!V117-$C$2)/(1+'Short rate lattice'!V17)</f>
        <v>-3.954512281354982E-2</v>
      </c>
    </row>
    <row r="14" spans="2:23" x14ac:dyDescent="0.45">
      <c r="B14" s="1">
        <v>13</v>
      </c>
      <c r="C14" s="5" t="str">
        <f>IF($B14&lt;=C$6,('Short rate lattice'!B18-Swap!$C$2 + Swap!$C$3*Swap!D13+Swap!$C$3*Swap!D14)/(1+'Short rate lattice'!B18),"")</f>
        <v/>
      </c>
      <c r="D14" s="5" t="str">
        <f>IF($B14&lt;=D$6,('Short rate lattice'!C18-Swap!$C$2 + Swap!$C$3*Swap!E13+Swap!$C$3*Swap!E14)/(1+'Short rate lattice'!C18),"")</f>
        <v/>
      </c>
      <c r="E14" s="5" t="str">
        <f>IF($B14&lt;=E$6,('Short rate lattice'!D18-Swap!$C$2 + Swap!$C$3*Swap!F13+Swap!$C$3*Swap!F14)/(1+'Short rate lattice'!D18),"")</f>
        <v/>
      </c>
      <c r="F14" s="5" t="str">
        <f>IF($B14&lt;=F$6,('Short rate lattice'!E18-Swap!$C$2 + Swap!$C$3*Swap!G13+Swap!$C$3*Swap!G14)/(1+'Short rate lattice'!E18),"")</f>
        <v/>
      </c>
      <c r="G14" s="5" t="str">
        <f>IF($B14&lt;=G$6,('Short rate lattice'!F18-Swap!$C$2 + Swap!$C$3*Swap!H13+Swap!$C$3*Swap!H14)/(1+'Short rate lattice'!F18),"")</f>
        <v/>
      </c>
      <c r="H14" s="5" t="str">
        <f>IF($B14&lt;=H$6,('Short rate lattice'!G18-Swap!$C$2 + Swap!$C$3*Swap!I13+Swap!$C$3*Swap!I14)/(1+'Short rate lattice'!G18),"")</f>
        <v/>
      </c>
      <c r="I14" s="5" t="str">
        <f>IF($B14&lt;=I$6,('Short rate lattice'!H18-Swap!$C$2 + Swap!$C$3*Swap!J13+Swap!$C$3*Swap!J14)/(1+'Short rate lattice'!H18),"")</f>
        <v/>
      </c>
      <c r="J14" s="5" t="str">
        <f>IF($B14&lt;=J$6,('Short rate lattice'!I18-Swap!$C$2 + Swap!$C$3*Swap!K13+Swap!$C$3*Swap!K14)/(1+'Short rate lattice'!I18),"")</f>
        <v/>
      </c>
      <c r="K14" s="5" t="str">
        <f>IF($B14&lt;=K$6,('Short rate lattice'!J18-Swap!$C$2 + Swap!$C$3*Swap!L13+Swap!$C$3*Swap!L14)/(1+'Short rate lattice'!J18),"")</f>
        <v/>
      </c>
      <c r="L14" s="5" t="str">
        <f>IF($B14&lt;=L$6,('Short rate lattice'!K18-Swap!$C$2 + Swap!$C$3*Swap!M13+Swap!$C$3*Swap!M14)/(1+'Short rate lattice'!K18),"")</f>
        <v/>
      </c>
      <c r="M14" s="5" t="str">
        <f>IF($B14&lt;=M$6,('Short rate lattice'!L18-Swap!$C$2 + Swap!$C$3*Swap!N13+Swap!$C$3*Swap!N14)/(1+'Short rate lattice'!L18),"")</f>
        <v/>
      </c>
      <c r="N14" s="5" t="str">
        <f>IF($B14&lt;=N$6,('Short rate lattice'!M18-Swap!$C$2 + Swap!$C$3*Swap!O13+Swap!$C$3*Swap!O14)/(1+'Short rate lattice'!M18),"")</f>
        <v/>
      </c>
      <c r="O14" s="5" t="str">
        <f>IF($B14&lt;=O$6,('Short rate lattice'!N18-Swap!$C$2 + Swap!$C$3*Swap!P13+Swap!$C$3*Swap!P14)/(1+'Short rate lattice'!N18),"")</f>
        <v/>
      </c>
      <c r="P14" s="5">
        <f>IF($B14&lt;=P$6,('Short rate lattice'!O18-Swap!$C$2 + Swap!$C$3*Swap!Q13+Swap!$C$3*Swap!Q14)/(1+'Short rate lattice'!O18),"")</f>
        <v>2.012061657854386E-2</v>
      </c>
      <c r="Q14" s="5">
        <f>IF($B14&lt;=Q$6,('Short rate lattice'!P18-Swap!$C$2 + Swap!$C$3*Swap!R13+Swap!$C$3*Swap!R14)/(1+'Short rate lattice'!P18),"")</f>
        <v>3.6377232234740546E-3</v>
      </c>
      <c r="R14" s="5">
        <f>IF($B14&lt;=R$6,('Short rate lattice'!Q18-Swap!$C$2 + Swap!$C$3*Swap!S13+Swap!$C$3*Swap!S14)/(1+'Short rate lattice'!Q18),"")</f>
        <v>-1.5241146415622932E-2</v>
      </c>
      <c r="S14" s="5">
        <f>IF($B14&lt;=S$6,('Short rate lattice'!R18-Swap!$C$2 + Swap!$C$3*Swap!T13+Swap!$C$3*Swap!T14)/(1+'Short rate lattice'!R18),"")</f>
        <v>-3.6662967049759403E-2</v>
      </c>
      <c r="T14" s="5">
        <f>IF($B14&lt;=T$6,('Short rate lattice'!S18-Swap!$C$2 + Swap!$C$3*Swap!U13+Swap!$C$3*Swap!U14)/(1+'Short rate lattice'!S18),"")</f>
        <v>-4.1021369313954913E-2</v>
      </c>
      <c r="U14" s="5">
        <f>IF($B14&lt;=U$6,('Short rate lattice'!T18-Swap!$C$2 + Swap!$C$3*Swap!V13+Swap!$C$3*Swap!V14)/(1+'Short rate lattice'!T18),"")</f>
        <v>-4.269723124742008E-2</v>
      </c>
      <c r="V14" s="5">
        <f>IF($B14&lt;=V$6,('Short rate lattice'!U18-Swap!$C$2 + Swap!$C$3*Swap!W13+Swap!$C$3*Swap!W14)/(1+'Short rate lattice'!U18),"")</f>
        <v>-4.1732672136000452E-2</v>
      </c>
      <c r="W14" s="5">
        <f>('Short rate lattice'!V18-$C$2)/(1+'Short rate lattice'!V18)</f>
        <v>-2.8289546778526034E-2</v>
      </c>
    </row>
    <row r="15" spans="2:23" x14ac:dyDescent="0.45">
      <c r="B15" s="1">
        <v>12</v>
      </c>
      <c r="C15" s="5" t="str">
        <f>IF($B15&lt;=C$6,('Short rate lattice'!B19-Swap!$C$2 + Swap!$C$3*Swap!D14+Swap!$C$3*Swap!D15)/(1+'Short rate lattice'!B19),"")</f>
        <v/>
      </c>
      <c r="D15" s="5" t="str">
        <f>IF($B15&lt;=D$6,('Short rate lattice'!C19-Swap!$C$2 + Swap!$C$3*Swap!E14+Swap!$C$3*Swap!E15)/(1+'Short rate lattice'!C19),"")</f>
        <v/>
      </c>
      <c r="E15" s="5" t="str">
        <f>IF($B15&lt;=E$6,('Short rate lattice'!D19-Swap!$C$2 + Swap!$C$3*Swap!F14+Swap!$C$3*Swap!F15)/(1+'Short rate lattice'!D19),"")</f>
        <v/>
      </c>
      <c r="F15" s="5" t="str">
        <f>IF($B15&lt;=F$6,('Short rate lattice'!E19-Swap!$C$2 + Swap!$C$3*Swap!G14+Swap!$C$3*Swap!G15)/(1+'Short rate lattice'!E19),"")</f>
        <v/>
      </c>
      <c r="G15" s="5" t="str">
        <f>IF($B15&lt;=G$6,('Short rate lattice'!F19-Swap!$C$2 + Swap!$C$3*Swap!H14+Swap!$C$3*Swap!H15)/(1+'Short rate lattice'!F19),"")</f>
        <v/>
      </c>
      <c r="H15" s="5" t="str">
        <f>IF($B15&lt;=H$6,('Short rate lattice'!G19-Swap!$C$2 + Swap!$C$3*Swap!I14+Swap!$C$3*Swap!I15)/(1+'Short rate lattice'!G19),"")</f>
        <v/>
      </c>
      <c r="I15" s="5" t="str">
        <f>IF($B15&lt;=I$6,('Short rate lattice'!H19-Swap!$C$2 + Swap!$C$3*Swap!J14+Swap!$C$3*Swap!J15)/(1+'Short rate lattice'!H19),"")</f>
        <v/>
      </c>
      <c r="J15" s="5" t="str">
        <f>IF($B15&lt;=J$6,('Short rate lattice'!I19-Swap!$C$2 + Swap!$C$3*Swap!K14+Swap!$C$3*Swap!K15)/(1+'Short rate lattice'!I19),"")</f>
        <v/>
      </c>
      <c r="K15" s="5" t="str">
        <f>IF($B15&lt;=K$6,('Short rate lattice'!J19-Swap!$C$2 + Swap!$C$3*Swap!L14+Swap!$C$3*Swap!L15)/(1+'Short rate lattice'!J19),"")</f>
        <v/>
      </c>
      <c r="L15" s="5" t="str">
        <f>IF($B15&lt;=L$6,('Short rate lattice'!K19-Swap!$C$2 + Swap!$C$3*Swap!M14+Swap!$C$3*Swap!M15)/(1+'Short rate lattice'!K19),"")</f>
        <v/>
      </c>
      <c r="M15" s="5" t="str">
        <f>IF($B15&lt;=M$6,('Short rate lattice'!L19-Swap!$C$2 + Swap!$C$3*Swap!N14+Swap!$C$3*Swap!N15)/(1+'Short rate lattice'!L19),"")</f>
        <v/>
      </c>
      <c r="N15" s="5" t="str">
        <f>IF($B15&lt;=N$6,('Short rate lattice'!M19-Swap!$C$2 + Swap!$C$3*Swap!O14+Swap!$C$3*Swap!O15)/(1+'Short rate lattice'!M19),"")</f>
        <v/>
      </c>
      <c r="O15" s="5">
        <f>IF($B15&lt;=O$6,('Short rate lattice'!N19-Swap!$C$2 + Swap!$C$3*Swap!P14+Swap!$C$3*Swap!P15)/(1+'Short rate lattice'!N19),"")</f>
        <v>3.1141589137082044E-2</v>
      </c>
      <c r="P15" s="5">
        <f>IF($B15&lt;=P$6,('Short rate lattice'!O19-Swap!$C$2 + Swap!$C$3*Swap!Q14+Swap!$C$3*Swap!Q15)/(1+'Short rate lattice'!O19),"")</f>
        <v>1.7302236949358545E-2</v>
      </c>
      <c r="Q15" s="5">
        <f>IF($B15&lt;=Q$6,('Short rate lattice'!P19-Swap!$C$2 + Swap!$C$3*Swap!R14+Swap!$C$3*Swap!R15)/(1+'Short rate lattice'!P19),"")</f>
        <v>1.2203627911229163E-3</v>
      </c>
      <c r="R15" s="5">
        <f>IF($B15&lt;=R$6,('Short rate lattice'!Q19-Swap!$C$2 + Swap!$C$3*Swap!S14+Swap!$C$3*Swap!S15)/(1+'Short rate lattice'!Q19),"")</f>
        <v>-1.7214100177876189E-2</v>
      </c>
      <c r="S15" s="5">
        <f>IF($B15&lt;=S$6,('Short rate lattice'!R19-Swap!$C$2 + Swap!$C$3*Swap!T14+Swap!$C$3*Swap!T15)/(1+'Short rate lattice'!R19),"")</f>
        <v>-3.8142863238814509E-2</v>
      </c>
      <c r="T15" s="5">
        <f>IF($B15&lt;=T$6,('Short rate lattice'!S19-Swap!$C$2 + Swap!$C$3*Swap!U14+Swap!$C$3*Swap!U15)/(1+'Short rate lattice'!S19),"")</f>
        <v>-4.2122585253202144E-2</v>
      </c>
      <c r="U15" s="5">
        <f>IF($B15&lt;=U$6,('Short rate lattice'!T19-Swap!$C$2 + Swap!$C$3*Swap!V14+Swap!$C$3*Swap!V15)/(1+'Short rate lattice'!T19),"")</f>
        <v>-4.342765048206905E-2</v>
      </c>
      <c r="V15" s="5">
        <f>IF($B15&lt;=V$6,('Short rate lattice'!U19-Swap!$C$2 + Swap!$C$3*Swap!W14+Swap!$C$3*Swap!W15)/(1+'Short rate lattice'!U19),"")</f>
        <v>-4.2047731256023645E-2</v>
      </c>
      <c r="W15" s="5">
        <f>('Short rate lattice'!V119-$C$2)/(1+'Short rate lattice'!V19)</f>
        <v>-3.9554029562015501E-2</v>
      </c>
    </row>
    <row r="16" spans="2:23" x14ac:dyDescent="0.45">
      <c r="B16" s="1">
        <v>11</v>
      </c>
      <c r="C16" s="5" t="str">
        <f>IF($B16&lt;=C$6,('Short rate lattice'!B20-Swap!$C$2 + Swap!$C$3*Swap!D15+Swap!$C$3*Swap!D16)/(1+'Short rate lattice'!B20),"")</f>
        <v/>
      </c>
      <c r="D16" s="5" t="str">
        <f>IF($B16&lt;=D$6,('Short rate lattice'!C20-Swap!$C$2 + Swap!$C$3*Swap!E15+Swap!$C$3*Swap!E16)/(1+'Short rate lattice'!C20),"")</f>
        <v/>
      </c>
      <c r="E16" s="5" t="str">
        <f>IF($B16&lt;=E$6,('Short rate lattice'!D20-Swap!$C$2 + Swap!$C$3*Swap!F15+Swap!$C$3*Swap!F16)/(1+'Short rate lattice'!D20),"")</f>
        <v/>
      </c>
      <c r="F16" s="5" t="str">
        <f>IF($B16&lt;=F$6,('Short rate lattice'!E20-Swap!$C$2 + Swap!$C$3*Swap!G15+Swap!$C$3*Swap!G16)/(1+'Short rate lattice'!E20),"")</f>
        <v/>
      </c>
      <c r="G16" s="5" t="str">
        <f>IF($B16&lt;=G$6,('Short rate lattice'!F20-Swap!$C$2 + Swap!$C$3*Swap!H15+Swap!$C$3*Swap!H16)/(1+'Short rate lattice'!F20),"")</f>
        <v/>
      </c>
      <c r="H16" s="5" t="str">
        <f>IF($B16&lt;=H$6,('Short rate lattice'!G20-Swap!$C$2 + Swap!$C$3*Swap!I15+Swap!$C$3*Swap!I16)/(1+'Short rate lattice'!G20),"")</f>
        <v/>
      </c>
      <c r="I16" s="5" t="str">
        <f>IF($B16&lt;=I$6,('Short rate lattice'!H20-Swap!$C$2 + Swap!$C$3*Swap!J15+Swap!$C$3*Swap!J16)/(1+'Short rate lattice'!H20),"")</f>
        <v/>
      </c>
      <c r="J16" s="5" t="str">
        <f>IF($B16&lt;=J$6,('Short rate lattice'!I20-Swap!$C$2 + Swap!$C$3*Swap!K15+Swap!$C$3*Swap!K16)/(1+'Short rate lattice'!I20),"")</f>
        <v/>
      </c>
      <c r="K16" s="5" t="str">
        <f>IF($B16&lt;=K$6,('Short rate lattice'!J20-Swap!$C$2 + Swap!$C$3*Swap!L15+Swap!$C$3*Swap!L16)/(1+'Short rate lattice'!J20),"")</f>
        <v/>
      </c>
      <c r="L16" s="5" t="str">
        <f>IF($B16&lt;=L$6,('Short rate lattice'!K20-Swap!$C$2 + Swap!$C$3*Swap!M15+Swap!$C$3*Swap!M16)/(1+'Short rate lattice'!K20),"")</f>
        <v/>
      </c>
      <c r="M16" s="5" t="str">
        <f>IF($B16&lt;=M$6,('Short rate lattice'!L20-Swap!$C$2 + Swap!$C$3*Swap!N15+Swap!$C$3*Swap!N16)/(1+'Short rate lattice'!L20),"")</f>
        <v/>
      </c>
      <c r="N16" s="5">
        <f>IF($B16&lt;=N$6,('Short rate lattice'!M20-Swap!$C$2 + Swap!$C$3*Swap!O15+Swap!$C$3*Swap!O16)/(1+'Short rate lattice'!M20),"")</f>
        <v>3.9623863407675403E-2</v>
      </c>
      <c r="O16" s="5">
        <f>IF($B16&lt;=O$6,('Short rate lattice'!N20-Swap!$C$2 + Swap!$C$3*Swap!P15+Swap!$C$3*Swap!P16)/(1+'Short rate lattice'!N20),"")</f>
        <v>2.7980050567049428E-2</v>
      </c>
      <c r="P16" s="5">
        <f>IF($B16&lt;=P$6,('Short rate lattice'!O20-Swap!$C$2 + Swap!$C$3*Swap!Q15+Swap!$C$3*Swap!Q16)/(1+'Short rate lattice'!O20),"")</f>
        <v>1.4502145948291821E-2</v>
      </c>
      <c r="Q16" s="5">
        <f>IF($B16&lt;=Q$6,('Short rate lattice'!P20-Swap!$C$2 + Swap!$C$3*Swap!R15+Swap!$C$3*Swap!R16)/(1+'Short rate lattice'!P20),"")</f>
        <v>-1.1800629163349419E-3</v>
      </c>
      <c r="R16" s="5">
        <f>IF($B16&lt;=R$6,('Short rate lattice'!Q20-Swap!$C$2 + Swap!$C$3*Swap!S15+Swap!$C$3*Swap!S16)/(1+'Short rate lattice'!Q20),"")</f>
        <v>-1.9172152436102406E-2</v>
      </c>
      <c r="S16" s="5">
        <f>IF($B16&lt;=S$6,('Short rate lattice'!R20-Swap!$C$2 + Swap!$C$3*Swap!T15+Swap!$C$3*Swap!T16)/(1+'Short rate lattice'!R20),"")</f>
        <v>-3.9610705406229657E-2</v>
      </c>
      <c r="T16" s="5">
        <f>IF($B16&lt;=T$6,('Short rate lattice'!S20-Swap!$C$2 + Swap!$C$3*Swap!U15+Swap!$C$3*Swap!U16)/(1+'Short rate lattice'!S20),"")</f>
        <v>-4.3214387711059309E-2</v>
      </c>
      <c r="U16" s="5">
        <f>IF($B16&lt;=U$6,('Short rate lattice'!T20-Swap!$C$2 + Swap!$C$3*Swap!V15+Swap!$C$3*Swap!V16)/(1+'Short rate lattice'!T20),"")</f>
        <v>-4.4151048933604949E-2</v>
      </c>
      <c r="V16" s="5">
        <f>IF($B16&lt;=V$6,('Short rate lattice'!U20-Swap!$C$2 + Swap!$C$3*Swap!W15+Swap!$C$3*Swap!W16)/(1+'Short rate lattice'!U20),"")</f>
        <v>-4.2466852265159442E-2</v>
      </c>
      <c r="W16" s="5">
        <f>('Short rate lattice'!V20-$C$2)/(1+'Short rate lattice'!V20)</f>
        <v>-2.8518869410241957E-2</v>
      </c>
    </row>
    <row r="17" spans="2:23" x14ac:dyDescent="0.45">
      <c r="B17" s="1">
        <v>10</v>
      </c>
      <c r="C17" s="5" t="str">
        <f>IF($B17&lt;=C$6,('Short rate lattice'!B21-Swap!$C$2 + Swap!$C$3*Swap!D16+Swap!$C$3*Swap!D17)/(1+'Short rate lattice'!B21),"")</f>
        <v/>
      </c>
      <c r="D17" s="5" t="str">
        <f>IF($B17&lt;=D$6,('Short rate lattice'!C21-Swap!$C$2 + Swap!$C$3*Swap!E16+Swap!$C$3*Swap!E17)/(1+'Short rate lattice'!C21),"")</f>
        <v/>
      </c>
      <c r="E17" s="5" t="str">
        <f>IF($B17&lt;=E$6,('Short rate lattice'!D21-Swap!$C$2 + Swap!$C$3*Swap!F16+Swap!$C$3*Swap!F17)/(1+'Short rate lattice'!D21),"")</f>
        <v/>
      </c>
      <c r="F17" s="5" t="str">
        <f>IF($B17&lt;=F$6,('Short rate lattice'!E21-Swap!$C$2 + Swap!$C$3*Swap!G16+Swap!$C$3*Swap!G17)/(1+'Short rate lattice'!E21),"")</f>
        <v/>
      </c>
      <c r="G17" s="5" t="str">
        <f>IF($B17&lt;=G$6,('Short rate lattice'!F21-Swap!$C$2 + Swap!$C$3*Swap!H16+Swap!$C$3*Swap!H17)/(1+'Short rate lattice'!F21),"")</f>
        <v/>
      </c>
      <c r="H17" s="5" t="str">
        <f>IF($B17&lt;=H$6,('Short rate lattice'!G21-Swap!$C$2 + Swap!$C$3*Swap!I16+Swap!$C$3*Swap!I17)/(1+'Short rate lattice'!G21),"")</f>
        <v/>
      </c>
      <c r="I17" s="5" t="str">
        <f>IF($B17&lt;=I$6,('Short rate lattice'!H21-Swap!$C$2 + Swap!$C$3*Swap!J16+Swap!$C$3*Swap!J17)/(1+'Short rate lattice'!H21),"")</f>
        <v/>
      </c>
      <c r="J17" s="5" t="str">
        <f>IF($B17&lt;=J$6,('Short rate lattice'!I21-Swap!$C$2 + Swap!$C$3*Swap!K16+Swap!$C$3*Swap!K17)/(1+'Short rate lattice'!I21),"")</f>
        <v/>
      </c>
      <c r="K17" s="5" t="str">
        <f>IF($B17&lt;=K$6,('Short rate lattice'!J21-Swap!$C$2 + Swap!$C$3*Swap!L16+Swap!$C$3*Swap!L17)/(1+'Short rate lattice'!J21),"")</f>
        <v/>
      </c>
      <c r="L17" s="5" t="str">
        <f>IF($B17&lt;=L$6,('Short rate lattice'!K21-Swap!$C$2 + Swap!$C$3*Swap!M16+Swap!$C$3*Swap!M17)/(1+'Short rate lattice'!K21),"")</f>
        <v/>
      </c>
      <c r="M17" s="5">
        <f>IF($B17&lt;=M$6,('Short rate lattice'!L21-Swap!$C$2 + Swap!$C$3*Swap!N16+Swap!$C$3*Swap!N17)/(1+'Short rate lattice'!L21),"")</f>
        <v>5.3527735690645187E-2</v>
      </c>
      <c r="N17" s="5">
        <f>IF($B17&lt;=N$6,('Short rate lattice'!M21-Swap!$C$2 + Swap!$C$3*Swap!O16+Swap!$C$3*Swap!O17)/(1+'Short rate lattice'!M21),"")</f>
        <v>3.6152868381727189E-2</v>
      </c>
      <c r="O17" s="5">
        <f>IF($B17&lt;=O$6,('Short rate lattice'!N21-Swap!$C$2 + Swap!$C$3*Swap!P16+Swap!$C$3*Swap!P17)/(1+'Short rate lattice'!N21),"")</f>
        <v>2.4837594946490914E-2</v>
      </c>
      <c r="P17" s="5">
        <f>IF($B17&lt;=P$6,('Short rate lattice'!O21-Swap!$C$2 + Swap!$C$3*Swap!Q16+Swap!$C$3*Swap!Q17)/(1+'Short rate lattice'!O21),"")</f>
        <v>1.1720316561486217E-2</v>
      </c>
      <c r="Q17" s="5">
        <f>IF($B17&lt;=Q$6,('Short rate lattice'!P21-Swap!$C$2 + Swap!$C$3*Swap!R16+Swap!$C$3*Swap!R17)/(1+'Short rate lattice'!P21),"")</f>
        <v>-3.5636054786423732E-3</v>
      </c>
      <c r="R17" s="5">
        <f>IF($B17&lt;=R$6,('Short rate lattice'!Q21-Swap!$C$2 + Swap!$C$3*Swap!S16+Swap!$C$3*Swap!S17)/(1+'Short rate lattice'!Q21),"")</f>
        <v>-2.1115371034137822E-2</v>
      </c>
      <c r="S17" s="5">
        <f>IF($B17&lt;=S$6,('Short rate lattice'!R21-Swap!$C$2 + Swap!$C$3*Swap!T16+Swap!$C$3*Swap!T17)/(1+'Short rate lattice'!R21),"")</f>
        <v>-4.1066566335771597E-2</v>
      </c>
      <c r="T17" s="5">
        <f>IF($B17&lt;=T$6,('Short rate lattice'!S21-Swap!$C$2 + Swap!$C$3*Swap!U16+Swap!$C$3*Swap!U17)/(1+'Short rate lattice'!S21),"")</f>
        <v>-4.4296838420668713E-2</v>
      </c>
      <c r="U17" s="5">
        <f>IF($B17&lt;=U$6,('Short rate lattice'!T21-Swap!$C$2 + Swap!$C$3*Swap!V16+Swap!$C$3*Swap!V17)/(1+'Short rate lattice'!T21),"")</f>
        <v>-4.4868460894548753E-2</v>
      </c>
      <c r="V17" s="5">
        <f>IF($B17&lt;=V$6,('Short rate lattice'!U21-Swap!$C$2 + Swap!$C$3*Swap!W16+Swap!$C$3*Swap!W17)/(1+'Short rate lattice'!U21),"")</f>
        <v>-4.2776071077172378E-2</v>
      </c>
      <c r="W17" s="5">
        <f>('Short rate lattice'!V121-$C$2)/(1+'Short rate lattice'!V21)</f>
        <v>-3.9562763839657164E-2</v>
      </c>
    </row>
    <row r="18" spans="2:23" x14ac:dyDescent="0.45">
      <c r="B18" s="1">
        <v>9</v>
      </c>
      <c r="C18" s="5" t="str">
        <f>IF($B18&lt;=C$6,('Short rate lattice'!B22-Swap!$C$2 + Swap!$C$3*Swap!D17+Swap!$C$3*Swap!D18)/(1+'Short rate lattice'!B22),"")</f>
        <v/>
      </c>
      <c r="D18" s="5" t="str">
        <f>IF($B18&lt;=D$6,('Short rate lattice'!C22-Swap!$C$2 + Swap!$C$3*Swap!E17+Swap!$C$3*Swap!E18)/(1+'Short rate lattice'!C22),"")</f>
        <v/>
      </c>
      <c r="E18" s="5" t="str">
        <f>IF($B18&lt;=E$6,('Short rate lattice'!D22-Swap!$C$2 + Swap!$C$3*Swap!F17+Swap!$C$3*Swap!F18)/(1+'Short rate lattice'!D22),"")</f>
        <v/>
      </c>
      <c r="F18" s="5" t="str">
        <f>IF($B18&lt;=F$6,('Short rate lattice'!E22-Swap!$C$2 + Swap!$C$3*Swap!G17+Swap!$C$3*Swap!G18)/(1+'Short rate lattice'!E22),"")</f>
        <v/>
      </c>
      <c r="G18" s="5" t="str">
        <f>IF($B18&lt;=G$6,('Short rate lattice'!F22-Swap!$C$2 + Swap!$C$3*Swap!H17+Swap!$C$3*Swap!H18)/(1+'Short rate lattice'!F22),"")</f>
        <v/>
      </c>
      <c r="H18" s="5" t="str">
        <f>IF($B18&lt;=H$6,('Short rate lattice'!G22-Swap!$C$2 + Swap!$C$3*Swap!I17+Swap!$C$3*Swap!I18)/(1+'Short rate lattice'!G22),"")</f>
        <v/>
      </c>
      <c r="I18" s="5" t="str">
        <f>IF($B18&lt;=I$6,('Short rate lattice'!H22-Swap!$C$2 + Swap!$C$3*Swap!J17+Swap!$C$3*Swap!J18)/(1+'Short rate lattice'!H22),"")</f>
        <v/>
      </c>
      <c r="J18" s="5" t="str">
        <f>IF($B18&lt;=J$6,('Short rate lattice'!I22-Swap!$C$2 + Swap!$C$3*Swap!K17+Swap!$C$3*Swap!K18)/(1+'Short rate lattice'!I22),"")</f>
        <v/>
      </c>
      <c r="K18" s="5" t="str">
        <f>IF($B18&lt;=K$6,('Short rate lattice'!J22-Swap!$C$2 + Swap!$C$3*Swap!L17+Swap!$C$3*Swap!L18)/(1+'Short rate lattice'!J22),"")</f>
        <v/>
      </c>
      <c r="L18" s="5">
        <f>IF($B18&lt;=L$6,('Short rate lattice'!K22-Swap!$C$2 + Swap!$C$3*Swap!M17+Swap!$C$3*Swap!M18)/(1+'Short rate lattice'!K22),"")</f>
        <v>6.3084387177075679E-2</v>
      </c>
      <c r="M18" s="5">
        <f>IF($B18&lt;=M$6,('Short rate lattice'!L22-Swap!$C$2 + Swap!$C$3*Swap!N17+Swap!$C$3*Swap!N18)/(1+'Short rate lattice'!L22),"")</f>
        <v>4.9733677951537721E-2</v>
      </c>
      <c r="N18" s="5">
        <f>IF($B18&lt;=N$6,('Short rate lattice'!M22-Swap!$C$2 + Swap!$C$3*Swap!O17+Swap!$C$3*Swap!O18)/(1+'Short rate lattice'!M22),"")</f>
        <v>3.2701353045132692E-2</v>
      </c>
      <c r="O18" s="5">
        <f>IF($B18&lt;=O$6,('Short rate lattice'!N22-Swap!$C$2 + Swap!$C$3*Swap!P17+Swap!$C$3*Swap!P18)/(1+'Short rate lattice'!N22),"")</f>
        <v>2.1714223172194052E-2</v>
      </c>
      <c r="P18" s="5">
        <f>IF($B18&lt;=P$6,('Short rate lattice'!O22-Swap!$C$2 + Swap!$C$3*Swap!Q17+Swap!$C$3*Swap!Q18)/(1+'Short rate lattice'!O22),"")</f>
        <v>8.9567199387579448E-3</v>
      </c>
      <c r="Q18" s="5">
        <f>IF($B18&lt;=Q$6,('Short rate lattice'!P22-Swap!$C$2 + Swap!$C$3*Swap!R17+Swap!$C$3*Swap!R18)/(1+'Short rate lattice'!P22),"")</f>
        <v>-5.9303176582276894E-3</v>
      </c>
      <c r="R18" s="5">
        <f>IF($B18&lt;=R$6,('Short rate lattice'!Q22-Swap!$C$2 + Swap!$C$3*Swap!S17+Swap!$C$3*Swap!S18)/(1+'Short rate lattice'!Q22),"")</f>
        <v>-2.3043824384523164E-2</v>
      </c>
      <c r="S18" s="5">
        <f>IF($B18&lt;=S$6,('Short rate lattice'!R22-Swap!$C$2 + Swap!$C$3*Swap!T17+Swap!$C$3*Swap!T18)/(1+'Short rate lattice'!R22),"")</f>
        <v>-4.2510518840332148E-2</v>
      </c>
      <c r="T18" s="5">
        <f>IF($B18&lt;=T$6,('Short rate lattice'!S22-Swap!$C$2 + Swap!$C$3*Swap!U17+Swap!$C$3*Swap!U18)/(1+'Short rate lattice'!S22),"")</f>
        <v>-4.5370007064845209E-2</v>
      </c>
      <c r="U18" s="5">
        <f>IF($B18&lt;=U$6,('Short rate lattice'!T22-Swap!$C$2 + Swap!$C$3*Swap!V17+Swap!$C$3*Swap!V18)/(1+'Short rate lattice'!T22),"")</f>
        <v>-4.5578962813930125E-2</v>
      </c>
      <c r="V18" s="5">
        <f>IF($B18&lt;=V$6,('Short rate lattice'!U22-Swap!$C$2 + Swap!$C$3*Swap!W17+Swap!$C$3*Swap!W18)/(1+'Short rate lattice'!U22),"")</f>
        <v>-4.3187391416727547E-2</v>
      </c>
      <c r="W18" s="5">
        <f>('Short rate lattice'!V22-$C$2)/(1+'Short rate lattice'!V22)</f>
        <v>-2.8743750437488492E-2</v>
      </c>
    </row>
    <row r="19" spans="2:23" x14ac:dyDescent="0.45">
      <c r="B19" s="1">
        <v>8</v>
      </c>
      <c r="C19" s="5" t="str">
        <f>IF($B19&lt;=C$6,('Short rate lattice'!B23-Swap!$C$2 + Swap!$C$3*Swap!D18+Swap!$C$3*Swap!D19)/(1+'Short rate lattice'!B23),"")</f>
        <v/>
      </c>
      <c r="D19" s="5" t="str">
        <f>IF($B19&lt;=D$6,('Short rate lattice'!C23-Swap!$C$2 + Swap!$C$3*Swap!E18+Swap!$C$3*Swap!E19)/(1+'Short rate lattice'!C23),"")</f>
        <v/>
      </c>
      <c r="E19" s="5" t="str">
        <f>IF($B19&lt;=E$6,('Short rate lattice'!D23-Swap!$C$2 + Swap!$C$3*Swap!F18+Swap!$C$3*Swap!F19)/(1+'Short rate lattice'!D23),"")</f>
        <v/>
      </c>
      <c r="F19" s="5" t="str">
        <f>IF($B19&lt;=F$6,('Short rate lattice'!E23-Swap!$C$2 + Swap!$C$3*Swap!G18+Swap!$C$3*Swap!G19)/(1+'Short rate lattice'!E23),"")</f>
        <v/>
      </c>
      <c r="G19" s="5" t="str">
        <f>IF($B19&lt;=G$6,('Short rate lattice'!F23-Swap!$C$2 + Swap!$C$3*Swap!H18+Swap!$C$3*Swap!H19)/(1+'Short rate lattice'!F23),"")</f>
        <v/>
      </c>
      <c r="H19" s="5" t="str">
        <f>IF($B19&lt;=H$6,('Short rate lattice'!G23-Swap!$C$2 + Swap!$C$3*Swap!I18+Swap!$C$3*Swap!I19)/(1+'Short rate lattice'!G23),"")</f>
        <v/>
      </c>
      <c r="I19" s="5" t="str">
        <f>IF($B19&lt;=I$6,('Short rate lattice'!H23-Swap!$C$2 + Swap!$C$3*Swap!J18+Swap!$C$3*Swap!J19)/(1+'Short rate lattice'!H23),"")</f>
        <v/>
      </c>
      <c r="J19" s="5" t="str">
        <f>IF($B19&lt;=J$6,('Short rate lattice'!I23-Swap!$C$2 + Swap!$C$3*Swap!K18+Swap!$C$3*Swap!K19)/(1+'Short rate lattice'!I23),"")</f>
        <v/>
      </c>
      <c r="K19" s="5">
        <f>IF($B19&lt;=K$6,('Short rate lattice'!J23-Swap!$C$2 + Swap!$C$3*Swap!L18+Swap!$C$3*Swap!L19)/(1+'Short rate lattice'!J23),"")</f>
        <v>6.8578332365981057E-2</v>
      </c>
      <c r="L19" s="5">
        <f>IF($B19&lt;=L$6,('Short rate lattice'!K23-Swap!$C$2 + Swap!$C$3*Swap!M18+Swap!$C$3*Swap!M19)/(1+'Short rate lattice'!K23),"")</f>
        <v>5.900965062986107E-2</v>
      </c>
      <c r="M19" s="5">
        <f>IF($B19&lt;=M$6,('Short rate lattice'!L23-Swap!$C$2 + Swap!$C$3*Swap!N18+Swap!$C$3*Swap!N19)/(1+'Short rate lattice'!L23),"")</f>
        <v>4.5959107123918069E-2</v>
      </c>
      <c r="N19" s="5">
        <f>IF($B19&lt;=N$6,('Short rate lattice'!M23-Swap!$C$2 + Swap!$C$3*Swap!O18+Swap!$C$3*Swap!O19)/(1+'Short rate lattice'!M23),"")</f>
        <v>2.9269349070723538E-2</v>
      </c>
      <c r="O19" s="5">
        <f>IF($B19&lt;=O$6,('Short rate lattice'!N23-Swap!$C$2 + Swap!$C$3*Swap!P18+Swap!$C$3*Swap!P19)/(1+'Short rate lattice'!N23),"")</f>
        <v>1.8609933697307398E-2</v>
      </c>
      <c r="P19" s="5">
        <f>IF($B19&lt;=P$6,('Short rate lattice'!O23-Swap!$C$2 + Swap!$C$3*Swap!Q18+Swap!$C$3*Swap!Q19)/(1+'Short rate lattice'!O23),"")</f>
        <v>6.2113254307893905E-3</v>
      </c>
      <c r="Q19" s="5">
        <f>IF($B19&lt;=Q$6,('Short rate lattice'!P23-Swap!$C$2 + Swap!$C$3*Swap!R18+Swap!$C$3*Swap!R19)/(1+'Short rate lattice'!P23),"")</f>
        <v>-8.280253369973907E-3</v>
      </c>
      <c r="R19" s="5">
        <f>IF($B19&lt;=R$6,('Short rate lattice'!Q23-Swap!$C$2 + Swap!$C$3*Swap!S18+Swap!$C$3*Swap!S19)/(1+'Short rate lattice'!Q23),"")</f>
        <v>-2.495758144701132E-2</v>
      </c>
      <c r="S19" s="5">
        <f>IF($B19&lt;=S$6,('Short rate lattice'!R23-Swap!$C$2 + Swap!$C$3*Swap!T18+Swap!$C$3*Swap!T19)/(1+'Short rate lattice'!R23),"")</f>
        <v>-4.3942635801449977E-2</v>
      </c>
      <c r="T19" s="5">
        <f>IF($B19&lt;=T$6,('Short rate lattice'!S23-Swap!$C$2 + Swap!$C$3*Swap!U18+Swap!$C$3*Swap!U19)/(1+'Short rate lattice'!S23),"")</f>
        <v>-4.643395507283387E-2</v>
      </c>
      <c r="U19" s="5">
        <f>IF($B19&lt;=U$6,('Short rate lattice'!T23-Swap!$C$2 + Swap!$C$3*Swap!V18+Swap!$C$3*Swap!V19)/(1+'Short rate lattice'!T23),"")</f>
        <v>-4.6283571682703528E-2</v>
      </c>
      <c r="V19" s="5">
        <f>IF($B19&lt;=V$6,('Short rate lattice'!U23-Swap!$C$2 + Swap!$C$3*Swap!W18+Swap!$C$3*Swap!W19)/(1+'Short rate lattice'!U23),"")</f>
        <v>-4.3490870654135608E-2</v>
      </c>
      <c r="W19" s="5">
        <f>('Short rate lattice'!V123-$C$2)/(1+'Short rate lattice'!V23)</f>
        <v>-3.9571328911395733E-2</v>
      </c>
    </row>
    <row r="20" spans="2:23" x14ac:dyDescent="0.45">
      <c r="B20" s="1">
        <v>7</v>
      </c>
      <c r="C20" s="5" t="str">
        <f>IF($B20&lt;=C$6,('Short rate lattice'!B24-Swap!$C$2 + Swap!$C$3*Swap!D19+Swap!$C$3*Swap!D20)/(1+'Short rate lattice'!B24),"")</f>
        <v/>
      </c>
      <c r="D20" s="5" t="str">
        <f>IF($B20&lt;=D$6,('Short rate lattice'!C24-Swap!$C$2 + Swap!$C$3*Swap!E19+Swap!$C$3*Swap!E20)/(1+'Short rate lattice'!C24),"")</f>
        <v/>
      </c>
      <c r="E20" s="5" t="str">
        <f>IF($B20&lt;=E$6,('Short rate lattice'!D24-Swap!$C$2 + Swap!$C$3*Swap!F19+Swap!$C$3*Swap!F20)/(1+'Short rate lattice'!D24),"")</f>
        <v/>
      </c>
      <c r="F20" s="5" t="str">
        <f>IF($B20&lt;=F$6,('Short rate lattice'!E24-Swap!$C$2 + Swap!$C$3*Swap!G19+Swap!$C$3*Swap!G20)/(1+'Short rate lattice'!E24),"")</f>
        <v/>
      </c>
      <c r="G20" s="5" t="str">
        <f>IF($B20&lt;=G$6,('Short rate lattice'!F24-Swap!$C$2 + Swap!$C$3*Swap!H19+Swap!$C$3*Swap!H20)/(1+'Short rate lattice'!F24),"")</f>
        <v/>
      </c>
      <c r="H20" s="5" t="str">
        <f>IF($B20&lt;=H$6,('Short rate lattice'!G24-Swap!$C$2 + Swap!$C$3*Swap!I19+Swap!$C$3*Swap!I20)/(1+'Short rate lattice'!G24),"")</f>
        <v/>
      </c>
      <c r="I20" s="5" t="str">
        <f>IF($B20&lt;=I$6,('Short rate lattice'!H24-Swap!$C$2 + Swap!$C$3*Swap!J19+Swap!$C$3*Swap!J20)/(1+'Short rate lattice'!H24),"")</f>
        <v/>
      </c>
      <c r="J20" s="5">
        <f>IF($B20&lt;=J$6,('Short rate lattice'!I24-Swap!$C$2 + Swap!$C$3*Swap!K19+Swap!$C$3*Swap!K20)/(1+'Short rate lattice'!I24),"")</f>
        <v>7.3750816842363967E-2</v>
      </c>
      <c r="K20" s="5">
        <f>IF($B20&lt;=K$6,('Short rate lattice'!J24-Swap!$C$2 + Swap!$C$3*Swap!L19+Swap!$C$3*Swap!L20)/(1+'Short rate lattice'!J24),"")</f>
        <v>6.4258491000077689E-2</v>
      </c>
      <c r="L20" s="5">
        <f>IF($B20&lt;=L$6,('Short rate lattice'!K24-Swap!$C$2 + Swap!$C$3*Swap!M19+Swap!$C$3*Swap!M20)/(1+'Short rate lattice'!K24),"")</f>
        <v>5.4954089286113318E-2</v>
      </c>
      <c r="M20" s="5">
        <f>IF($B20&lt;=M$6,('Short rate lattice'!L24-Swap!$C$2 + Swap!$C$3*Swap!N19+Swap!$C$3*Swap!N20)/(1+'Short rate lattice'!L24),"")</f>
        <v>4.2204093648444574E-2</v>
      </c>
      <c r="N20" s="5">
        <f>IF($B20&lt;=N$6,('Short rate lattice'!M24-Swap!$C$2 + Swap!$C$3*Swap!O19+Swap!$C$3*Swap!O20)/(1+'Short rate lattice'!M24),"")</f>
        <v>2.585688511686203E-2</v>
      </c>
      <c r="O20" s="5">
        <f>IF($B20&lt;=O$6,('Short rate lattice'!N24-Swap!$C$2 + Swap!$C$3*Swap!P19+Swap!$C$3*Swap!P20)/(1+'Short rate lattice'!N24),"")</f>
        <v>1.5524722573047448E-2</v>
      </c>
      <c r="P20" s="5">
        <f>IF($B20&lt;=P$6,('Short rate lattice'!O24-Swap!$C$2 + Swap!$C$3*Swap!Q19+Swap!$C$3*Swap!Q20)/(1+'Short rate lattice'!O24),"")</f>
        <v>3.4841006260600488E-3</v>
      </c>
      <c r="Q20" s="5">
        <f>IF($B20&lt;=Q$6,('Short rate lattice'!P24-Swap!$C$2 + Swap!$C$3*Swap!R19+Swap!$C$3*Swap!R20)/(1+'Short rate lattice'!P24),"")</f>
        <v>-1.0613467651318674E-2</v>
      </c>
      <c r="R20" s="5">
        <f>IF($B20&lt;=R$6,('Short rate lattice'!Q24-Swap!$C$2 + Swap!$C$3*Swap!S19+Swap!$C$3*Swap!S20)/(1+'Short rate lattice'!Q24),"")</f>
        <v>-2.6856711707428978E-2</v>
      </c>
      <c r="S20" s="5">
        <f>IF($B20&lt;=S$6,('Short rate lattice'!R24-Swap!$C$2 + Swap!$C$3*Swap!T19+Swap!$C$3*Swap!T20)/(1+'Short rate lattice'!R24),"")</f>
        <v>-4.5362990106269138E-2</v>
      </c>
      <c r="T20" s="5">
        <f>IF($B20&lt;=T$6,('Short rate lattice'!S24-Swap!$C$2 + Swap!$C$3*Swap!U19+Swap!$C$3*Swap!U20)/(1+'Short rate lattice'!S24),"")</f>
        <v>-4.7488751705197986E-2</v>
      </c>
      <c r="U20" s="5">
        <f>IF($B20&lt;=U$6,('Short rate lattice'!T24-Swap!$C$2 + Swap!$C$3*Swap!V19+Swap!$C$3*Swap!V20)/(1+'Short rate lattice'!T24),"")</f>
        <v>-4.6981380059793555E-2</v>
      </c>
      <c r="V20" s="5">
        <f>IF($B20&lt;=V$6,('Short rate lattice'!U24-Swap!$C$2 + Swap!$C$3*Swap!W19+Swap!$C$3*Swap!W20)/(1+'Short rate lattice'!U24),"")</f>
        <v>-4.389452607556054E-2</v>
      </c>
      <c r="W20" s="5">
        <f>('Short rate lattice'!V24-$C$2)/(1+'Short rate lattice'!V24)</f>
        <v>-2.896427397938801E-2</v>
      </c>
    </row>
    <row r="21" spans="2:23" x14ac:dyDescent="0.45">
      <c r="B21" s="1">
        <v>6</v>
      </c>
      <c r="C21" s="5" t="str">
        <f>IF($B21&lt;=C$6,('Short rate lattice'!B25-Swap!$C$2 + Swap!$C$3*Swap!D20+Swap!$C$3*Swap!D21)/(1+'Short rate lattice'!B25),"")</f>
        <v/>
      </c>
      <c r="D21" s="5" t="str">
        <f>IF($B21&lt;=D$6,('Short rate lattice'!C25-Swap!$C$2 + Swap!$C$3*Swap!E20+Swap!$C$3*Swap!E21)/(1+'Short rate lattice'!C25),"")</f>
        <v/>
      </c>
      <c r="E21" s="5" t="str">
        <f>IF($B21&lt;=E$6,('Short rate lattice'!D25-Swap!$C$2 + Swap!$C$3*Swap!F20+Swap!$C$3*Swap!F21)/(1+'Short rate lattice'!D25),"")</f>
        <v/>
      </c>
      <c r="F21" s="5" t="str">
        <f>IF($B21&lt;=F$6,('Short rate lattice'!E25-Swap!$C$2 + Swap!$C$3*Swap!G20+Swap!$C$3*Swap!G21)/(1+'Short rate lattice'!E25),"")</f>
        <v/>
      </c>
      <c r="G21" s="5" t="str">
        <f>IF($B21&lt;=G$6,('Short rate lattice'!F25-Swap!$C$2 + Swap!$C$3*Swap!H20+Swap!$C$3*Swap!H21)/(1+'Short rate lattice'!F25),"")</f>
        <v/>
      </c>
      <c r="H21" s="5" t="str">
        <f>IF($B21&lt;=H$6,('Short rate lattice'!G25-Swap!$C$2 + Swap!$C$3*Swap!I20+Swap!$C$3*Swap!I21)/(1+'Short rate lattice'!G25),"")</f>
        <v/>
      </c>
      <c r="I21" s="5">
        <f>IF($B21&lt;=I$6,('Short rate lattice'!H25-Swap!$C$2 + Swap!$C$3*Swap!J20+Swap!$C$3*Swap!J21)/(1+'Short rate lattice'!H25),"")</f>
        <v>7.4195782865833643E-2</v>
      </c>
      <c r="J21" s="5">
        <f>IF($B21&lt;=J$6,('Short rate lattice'!I25-Swap!$C$2 + Swap!$C$3*Swap!K20+Swap!$C$3*Swap!K21)/(1+'Short rate lattice'!I25),"")</f>
        <v>6.9199598013792232E-2</v>
      </c>
      <c r="K21" s="5">
        <f>IF($B21&lt;=K$6,('Short rate lattice'!J25-Swap!$C$2 + Swap!$C$3*Swap!L20+Swap!$C$3*Swap!L21)/(1+'Short rate lattice'!J25),"")</f>
        <v>5.9957308482610779E-2</v>
      </c>
      <c r="L21" s="5">
        <f>IF($B21&lt;=L$6,('Short rate lattice'!K25-Swap!$C$2 + Swap!$C$3*Swap!M20+Swap!$C$3*Swap!M21)/(1+'Short rate lattice'!K25),"")</f>
        <v>5.0917811908264866E-2</v>
      </c>
      <c r="M21" s="5">
        <f>IF($B21&lt;=M$6,('Short rate lattice'!L25-Swap!$C$2 + Swap!$C$3*Swap!N20+Swap!$C$3*Swap!N21)/(1+'Short rate lattice'!L25),"")</f>
        <v>3.8468704345951586E-2</v>
      </c>
      <c r="N21" s="5">
        <f>IF($B21&lt;=N$6,('Short rate lattice'!M25-Swap!$C$2 + Swap!$C$3*Swap!O20+Swap!$C$3*Swap!O21)/(1+'Short rate lattice'!M25),"")</f>
        <v>2.2463986871499097E-2</v>
      </c>
      <c r="O21" s="5">
        <f>IF($B21&lt;=O$6,('Short rate lattice'!N25-Swap!$C$2 + Swap!$C$3*Swap!P20+Swap!$C$3*Swap!P21)/(1+'Short rate lattice'!N25),"")</f>
        <v>1.2458583490267872E-2</v>
      </c>
      <c r="P21" s="5">
        <f>IF($B21&lt;=P$6,('Short rate lattice'!O25-Swap!$C$2 + Swap!$C$3*Swap!Q20+Swap!$C$3*Swap!Q21)/(1+'Short rate lattice'!O25),"")</f>
        <v>7.7501138750803828E-4</v>
      </c>
      <c r="Q21" s="5">
        <f>IF($B21&lt;=Q$6,('Short rate lattice'!P25-Swap!$C$2 + Swap!$C$3*Swap!R20+Swap!$C$3*Swap!R21)/(1+'Short rate lattice'!P25),"")</f>
        <v>-1.2930016632681399E-2</v>
      </c>
      <c r="R21" s="5">
        <f>IF($B21&lt;=R$6,('Short rate lattice'!Q25-Swap!$C$2 + Swap!$C$3*Swap!S20+Swap!$C$3*Swap!S21)/(1+'Short rate lattice'!Q25),"")</f>
        <v>-2.8741285156814358E-2</v>
      </c>
      <c r="S21" s="5">
        <f>IF($B21&lt;=S$6,('Short rate lattice'!R25-Swap!$C$2 + Swap!$C$3*Swap!T20+Swap!$C$3*Swap!T21)/(1+'Short rate lattice'!R25),"")</f>
        <v>-4.6771654687453222E-2</v>
      </c>
      <c r="T21" s="5">
        <f>IF($B21&lt;=T$6,('Short rate lattice'!S25-Swap!$C$2 + Swap!$C$3*Swap!U20+Swap!$C$3*Swap!U21)/(1+'Short rate lattice'!S25),"")</f>
        <v>-4.8534458064660335E-2</v>
      </c>
      <c r="U21" s="5">
        <f>IF($B21&lt;=U$6,('Short rate lattice'!T25-Swap!$C$2 + Swap!$C$3*Swap!V20+Swap!$C$3*Swap!V21)/(1+'Short rate lattice'!T25),"")</f>
        <v>-4.7673387863236431E-2</v>
      </c>
      <c r="V21" s="5">
        <f>IF($B21&lt;=V$6,('Short rate lattice'!U25-Swap!$C$2 + Swap!$C$3*Swap!W20+Swap!$C$3*Swap!W21)/(1+'Short rate lattice'!U25),"")</f>
        <v>-4.4192365022402674E-2</v>
      </c>
      <c r="W21" s="5">
        <f>('Short rate lattice'!V125-$C$2)/(1+'Short rate lattice'!V25)</f>
        <v>-3.9579727983250601E-2</v>
      </c>
    </row>
    <row r="22" spans="2:23" x14ac:dyDescent="0.45">
      <c r="B22" s="1">
        <v>5</v>
      </c>
      <c r="C22" s="5" t="str">
        <f>IF($B22&lt;=C$6,('Short rate lattice'!B26-Swap!$C$2 + Swap!$C$3*Swap!D21+Swap!$C$3*Swap!D22)/(1+'Short rate lattice'!B26),"")</f>
        <v/>
      </c>
      <c r="D22" s="5" t="str">
        <f>IF($B22&lt;=D$6,('Short rate lattice'!C26-Swap!$C$2 + Swap!$C$3*Swap!E21+Swap!$C$3*Swap!E22)/(1+'Short rate lattice'!C26),"")</f>
        <v/>
      </c>
      <c r="E22" s="5" t="str">
        <f>IF($B22&lt;=E$6,('Short rate lattice'!D26-Swap!$C$2 + Swap!$C$3*Swap!F21+Swap!$C$3*Swap!F22)/(1+'Short rate lattice'!D26),"")</f>
        <v/>
      </c>
      <c r="F22" s="5" t="str">
        <f>IF($B22&lt;=F$6,('Short rate lattice'!E26-Swap!$C$2 + Swap!$C$3*Swap!G21+Swap!$C$3*Swap!G22)/(1+'Short rate lattice'!E26),"")</f>
        <v/>
      </c>
      <c r="G22" s="5" t="str">
        <f>IF($B22&lt;=G$6,('Short rate lattice'!F26-Swap!$C$2 + Swap!$C$3*Swap!H21+Swap!$C$3*Swap!H22)/(1+'Short rate lattice'!F26),"")</f>
        <v/>
      </c>
      <c r="H22" s="5">
        <f>IF($B22&lt;=H$6,('Short rate lattice'!G26-Swap!$C$2 + Swap!$C$3*Swap!I21+Swap!$C$3*Swap!I22)/(1+'Short rate lattice'!G26),"")</f>
        <v>7.2112783234474134E-2</v>
      </c>
      <c r="I22" s="5">
        <f>IF($B22&lt;=I$6,('Short rate lattice'!H26-Swap!$C$2 + Swap!$C$3*Swap!J21+Swap!$C$3*Swap!J22)/(1+'Short rate lattice'!H26),"")</f>
        <v>6.9445474259425308E-2</v>
      </c>
      <c r="J22" s="5">
        <f>IF($B22&lt;=J$6,('Short rate lattice'!I26-Swap!$C$2 + Swap!$C$3*Swap!K21+Swap!$C$3*Swap!K22)/(1+'Short rate lattice'!I26),"")</f>
        <v>6.4666316223718129E-2</v>
      </c>
      <c r="K22" s="5">
        <f>IF($B22&lt;=K$6,('Short rate lattice'!J26-Swap!$C$2 + Swap!$C$3*Swap!L21+Swap!$C$3*Swap!L22)/(1+'Short rate lattice'!J26),"")</f>
        <v>5.5674930172530092E-2</v>
      </c>
      <c r="L22" s="5">
        <f>IF($B22&lt;=L$6,('Short rate lattice'!K26-Swap!$C$2 + Swap!$C$3*Swap!M21+Swap!$C$3*Swap!M22)/(1+'Short rate lattice'!K26),"")</f>
        <v>4.6900923127731316E-2</v>
      </c>
      <c r="M22" s="5">
        <f>IF($B22&lt;=M$6,('Short rate lattice'!L26-Swap!$C$2 + Swap!$C$3*Swap!N21+Swap!$C$3*Swap!N22)/(1+'Short rate lattice'!L26),"")</f>
        <v>3.4753002461376963E-2</v>
      </c>
      <c r="N22" s="5">
        <f>IF($B22&lt;=N$6,('Short rate lattice'!M26-Swap!$C$2 + Swap!$C$3*Swap!O21+Swap!$C$3*Swap!O22)/(1+'Short rate lattice'!M26),"")</f>
        <v>1.9090677096269593E-2</v>
      </c>
      <c r="O22" s="5">
        <f>IF($B22&lt;=O$6,('Short rate lattice'!N26-Swap!$C$2 + Swap!$C$3*Swap!P21+Swap!$C$3*Swap!P22)/(1+'Short rate lattice'!N26),"")</f>
        <v>9.4115078208773986E-3</v>
      </c>
      <c r="P22" s="5">
        <f>IF($B22&lt;=P$6,('Short rate lattice'!O26-Swap!$C$2 + Swap!$C$3*Swap!Q21+Swap!$C$3*Swap!Q22)/(1+'Short rate lattice'!O26),"")</f>
        <v>-1.915978111085152E-3</v>
      </c>
      <c r="Q22" s="5">
        <f>IF($B22&lt;=Q$6,('Short rate lattice'!P26-Swap!$C$2 + Swap!$C$3*Swap!R21+Swap!$C$3*Swap!R22)/(1+'Short rate lattice'!P26),"")</f>
        <v>-1.5229957508226064E-2</v>
      </c>
      <c r="R22" s="5">
        <f>IF($B22&lt;=R$6,('Short rate lattice'!Q26-Swap!$C$2 + Swap!$C$3*Swap!S21+Swap!$C$3*Swap!S22)/(1+'Short rate lattice'!Q26),"")</f>
        <v>-3.0611372270919611E-2</v>
      </c>
      <c r="S22" s="5">
        <f>IF($B22&lt;=S$6,('Short rate lattice'!R26-Swap!$C$2 + Swap!$C$3*Swap!T21+Swap!$C$3*Swap!T22)/(1+'Short rate lattice'!R26),"")</f>
        <v>-4.8168702460720303E-2</v>
      </c>
      <c r="T22" s="5">
        <f>IF($B22&lt;=T$6,('Short rate lattice'!S26-Swap!$C$2 + Swap!$C$3*Swap!U21+Swap!$C$3*Swap!U22)/(1+'Short rate lattice'!S26),"")</f>
        <v>-4.9571142967815049E-2</v>
      </c>
      <c r="U22" s="5">
        <f>IF($B22&lt;=U$6,('Short rate lattice'!T26-Swap!$C$2 + Swap!$C$3*Swap!V21+Swap!$C$3*Swap!V22)/(1+'Short rate lattice'!T26),"")</f>
        <v>-4.8358703523376456E-2</v>
      </c>
      <c r="V22" s="5">
        <f>IF($B22&lt;=V$6,('Short rate lattice'!U26-Swap!$C$2 + Swap!$C$3*Swap!W21+Swap!$C$3*Swap!W22)/(1+'Short rate lattice'!U26),"")</f>
        <v>-4.4588489276045445E-2</v>
      </c>
      <c r="W22" s="5">
        <f>('Short rate lattice'!V26-$C$2)/(1+'Short rate lattice'!V26)</f>
        <v>-2.9180522635996072E-2</v>
      </c>
    </row>
    <row r="23" spans="2:23" x14ac:dyDescent="0.45">
      <c r="B23" s="1">
        <v>4</v>
      </c>
      <c r="C23" s="5" t="str">
        <f>IF($B23&lt;=C$6,('Short rate lattice'!B27-Swap!$C$2 + Swap!$C$3*Swap!D22+Swap!$C$3*Swap!D23)/(1+'Short rate lattice'!B27),"")</f>
        <v/>
      </c>
      <c r="D23" s="5" t="str">
        <f>IF($B23&lt;=D$6,('Short rate lattice'!C27-Swap!$C$2 + Swap!$C$3*Swap!E22+Swap!$C$3*Swap!E23)/(1+'Short rate lattice'!C27),"")</f>
        <v/>
      </c>
      <c r="E23" s="5" t="str">
        <f>IF($B23&lt;=E$6,('Short rate lattice'!D27-Swap!$C$2 + Swap!$C$3*Swap!F22+Swap!$C$3*Swap!F23)/(1+'Short rate lattice'!D27),"")</f>
        <v/>
      </c>
      <c r="F23" s="5" t="str">
        <f>IF($B23&lt;=F$6,('Short rate lattice'!E27-Swap!$C$2 + Swap!$C$3*Swap!G22+Swap!$C$3*Swap!G23)/(1+'Short rate lattice'!E27),"")</f>
        <v/>
      </c>
      <c r="G23" s="5">
        <f>IF($B23&lt;=G$6,('Short rate lattice'!F27-Swap!$C$2 + Swap!$C$3*Swap!H22+Swap!$C$3*Swap!H23)/(1+'Short rate lattice'!F27),"")</f>
        <v>6.4893641596943094E-2</v>
      </c>
      <c r="H23" s="5">
        <f>IF($B23&lt;=H$6,('Short rate lattice'!G27-Swap!$C$2 + Swap!$C$3*Swap!I22+Swap!$C$3*Swap!I23)/(1+'Short rate lattice'!G27),"")</f>
        <v>6.718211897481903E-2</v>
      </c>
      <c r="I23" s="5">
        <f>IF($B23&lt;=I$6,('Short rate lattice'!H27-Swap!$C$2 + Swap!$C$3*Swap!J22+Swap!$C$3*Swap!J23)/(1+'Short rate lattice'!H27),"")</f>
        <v>6.4712328553080803E-2</v>
      </c>
      <c r="J23" s="5">
        <f>IF($B23&lt;=J$6,('Short rate lattice'!I27-Swap!$C$2 + Swap!$C$3*Swap!K22+Swap!$C$3*Swap!K23)/(1+'Short rate lattice'!I27),"")</f>
        <v>6.0151154082370595E-2</v>
      </c>
      <c r="K23" s="5">
        <f>IF($B23&lt;=K$6,('Short rate lattice'!J27-Swap!$C$2 + Swap!$C$3*Swap!L22+Swap!$C$3*Swap!L23)/(1+'Short rate lattice'!J27),"")</f>
        <v>5.1411496879461782E-2</v>
      </c>
      <c r="L23" s="5">
        <f>IF($B23&lt;=L$6,('Short rate lattice'!K27-Swap!$C$2 + Swap!$C$3*Swap!M22+Swap!$C$3*Swap!M23)/(1+'Short rate lattice'!K27),"")</f>
        <v>4.2903523486254348E-2</v>
      </c>
      <c r="M23" s="5">
        <f>IF($B23&lt;=M$6,('Short rate lattice'!L27-Swap!$C$2 + Swap!$C$3*Swap!N22+Swap!$C$3*Swap!N23)/(1+'Short rate lattice'!L27),"")</f>
        <v>3.1057047707989519E-2</v>
      </c>
      <c r="N23" s="5">
        <f>IF($B23&lt;=N$6,('Short rate lattice'!M27-Swap!$C$2 + Swap!$C$3*Swap!O22+Swap!$C$3*Swap!O23)/(1+'Short rate lattice'!M27),"")</f>
        <v>1.5736975670604933E-2</v>
      </c>
      <c r="O23" s="5">
        <f>IF($B23&lt;=O$6,('Short rate lattice'!N27-Swap!$C$2 + Swap!$C$3*Swap!P22+Swap!$C$3*Swap!P23)/(1+'Short rate lattice'!N27),"")</f>
        <v>6.383484659093156E-3</v>
      </c>
      <c r="P23" s="5">
        <f>IF($B23&lt;=P$6,('Short rate lattice'!O27-Swap!$C$2 + Swap!$C$3*Swap!Q22+Swap!$C$3*Swap!Q23)/(1+'Short rate lattice'!O27),"")</f>
        <v>-4.5889053489940853E-3</v>
      </c>
      <c r="Q23" s="5">
        <f>IF($B23&lt;=Q$6,('Short rate lattice'!P27-Swap!$C$2 + Swap!$C$3*Swap!R22+Swap!$C$3*Swap!R23)/(1+'Short rate lattice'!P27),"")</f>
        <v>-1.7513348506956246E-2</v>
      </c>
      <c r="R23" s="5">
        <f>IF($B23&lt;=R$6,('Short rate lattice'!Q27-Swap!$C$2 + Swap!$C$3*Swap!S22+Swap!$C$3*Swap!S23)/(1+'Short rate lattice'!Q27),"")</f>
        <v>-3.2467043989975172E-2</v>
      </c>
      <c r="S23" s="5">
        <f>IF($B23&lt;=S$6,('Short rate lattice'!R27-Swap!$C$2 + Swap!$C$3*Swap!T22+Swap!$C$3*Swap!T23)/(1+'Short rate lattice'!R27),"")</f>
        <v>-4.9554206365113783E-2</v>
      </c>
      <c r="T23" s="5">
        <f>IF($B23&lt;=T$6,('Short rate lattice'!S27-Swap!$C$2 + Swap!$C$3*Swap!U22+Swap!$C$3*Swap!U23)/(1+'Short rate lattice'!S27),"")</f>
        <v>-5.0598867169431704E-2</v>
      </c>
      <c r="U23" s="5">
        <f>IF($B23&lt;=U$6,('Short rate lattice'!T27-Swap!$C$2 + Swap!$C$3*Swap!V22+Swap!$C$3*Swap!V23)/(1+'Short rate lattice'!T27),"")</f>
        <v>-4.9038310113338403E-2</v>
      </c>
      <c r="V23" s="5">
        <f>IF($B23&lt;=V$6,('Short rate lattice'!U27-Swap!$C$2 + Swap!$C$3*Swap!W22+Swap!$C$3*Swap!W23)/(1+'Short rate lattice'!U27),"")</f>
        <v>-4.4880785776491711E-2</v>
      </c>
      <c r="W23" s="5">
        <f>('Short rate lattice'!V127-$C$2)/(1+'Short rate lattice'!V27)</f>
        <v>-3.958796420328875E-2</v>
      </c>
    </row>
    <row r="24" spans="2:23" x14ac:dyDescent="0.45">
      <c r="B24" s="1">
        <v>3</v>
      </c>
      <c r="C24" s="5" t="str">
        <f>IF($B24&lt;=C$6,('Short rate lattice'!B28-Swap!$C$2 + Swap!$C$3*Swap!D23+Swap!$C$3*Swap!D24)/(1+'Short rate lattice'!B28),"")</f>
        <v/>
      </c>
      <c r="D24" s="5" t="str">
        <f>IF($B24&lt;=D$6,('Short rate lattice'!C28-Swap!$C$2 + Swap!$C$3*Swap!E23+Swap!$C$3*Swap!E24)/(1+'Short rate lattice'!C28),"")</f>
        <v/>
      </c>
      <c r="E24" s="5" t="str">
        <f>IF($B24&lt;=E$6,('Short rate lattice'!D28-Swap!$C$2 + Swap!$C$3*Swap!F23+Swap!$C$3*Swap!F24)/(1+'Short rate lattice'!D28),"")</f>
        <v/>
      </c>
      <c r="F24" s="5">
        <f>IF($B24&lt;=F$6,('Short rate lattice'!E28-Swap!$C$2 + Swap!$C$3*Swap!G23+Swap!$C$3*Swap!G24)/(1+'Short rate lattice'!E28),"")</f>
        <v>5.3572775013692446E-2</v>
      </c>
      <c r="G24" s="5">
        <f>IF($B24&lt;=G$6,('Short rate lattice'!F28-Swap!$C$2 + Swap!$C$3*Swap!H23+Swap!$C$3*Swap!H24)/(1+'Short rate lattice'!F28),"")</f>
        <v>5.9810146297000849E-2</v>
      </c>
      <c r="H24" s="5">
        <f>IF($B24&lt;=H$6,('Short rate lattice'!G28-Swap!$C$2 + Swap!$C$3*Swap!I23+Swap!$C$3*Swap!I24)/(1+'Short rate lattice'!G28),"")</f>
        <v>6.2267800640349313E-2</v>
      </c>
      <c r="I24" s="5">
        <f>IF($B24&lt;=I$6,('Short rate lattice'!H28-Swap!$C$2 + Swap!$C$3*Swap!J23+Swap!$C$3*Swap!J24)/(1+'Short rate lattice'!H28),"")</f>
        <v>5.9996561775613702E-2</v>
      </c>
      <c r="J24" s="5">
        <f>IF($B24&lt;=J$6,('Short rate lattice'!I28-Swap!$C$2 + Swap!$C$3*Swap!K23+Swap!$C$3*Swap!K24)/(1+'Short rate lattice'!I28),"")</f>
        <v>5.5654289293339355E-2</v>
      </c>
      <c r="K24" s="5">
        <f>IF($B24&lt;=K$6,('Short rate lattice'!J28-Swap!$C$2 + Swap!$C$3*Swap!L23+Swap!$C$3*Swap!L24)/(1+'Short rate lattice'!J28),"")</f>
        <v>4.7167144900587939E-2</v>
      </c>
      <c r="L24" s="5">
        <f>IF($B24&lt;=L$6,('Short rate lattice'!K28-Swap!$C$2 + Swap!$C$3*Swap!M23+Swap!$C$3*Swap!M24)/(1+'Short rate lattice'!K28),"")</f>
        <v>3.8925709477835989E-2</v>
      </c>
      <c r="M24" s="5">
        <f>IF($B24&lt;=M$6,('Short rate lattice'!L28-Swap!$C$2 + Swap!$C$3*Swap!N23+Swap!$C$3*Swap!N24)/(1+'Short rate lattice'!L28),"")</f>
        <v>2.73808963118891E-2</v>
      </c>
      <c r="N24" s="5">
        <f>IF($B24&lt;=N$6,('Short rate lattice'!M28-Swap!$C$2 + Swap!$C$3*Swap!O23+Swap!$C$3*Swap!O24)/(1+'Short rate lattice'!M28),"")</f>
        <v>1.2402899635843997E-2</v>
      </c>
      <c r="O24" s="5">
        <f>IF($B24&lt;=O$6,('Short rate lattice'!N28-Swap!$C$2 + Swap!$C$3*Swap!P23+Swap!$C$3*Swap!P24)/(1+'Short rate lattice'!N28),"")</f>
        <v>3.3745008625169219E-3</v>
      </c>
      <c r="P24" s="5">
        <f>IF($B24&lt;=P$6,('Short rate lattice'!O28-Swap!$C$2 + Swap!$C$3*Swap!Q23+Swap!$C$3*Swap!Q24)/(1+'Short rate lattice'!O28),"")</f>
        <v>-7.2438094227395044E-3</v>
      </c>
      <c r="Q24" s="5">
        <f>IF($B24&lt;=Q$6,('Short rate lattice'!P28-Swap!$C$2 + Swap!$C$3*Swap!R23+Swap!$C$3*Swap!R24)/(1+'Short rate lattice'!P28),"")</f>
        <v>-1.9780248864149849E-2</v>
      </c>
      <c r="R24" s="5">
        <f>IF($B24&lt;=R$6,('Short rate lattice'!Q28-Swap!$C$2 + Swap!$C$3*Swap!S23+Swap!$C$3*Swap!S24)/(1+'Short rate lattice'!Q28),"")</f>
        <v>-3.4308371698828249E-2</v>
      </c>
      <c r="S24" s="5">
        <f>IF($B24&lt;=S$6,('Short rate lattice'!R28-Swap!$C$2 + Swap!$C$3*Swap!T23+Swap!$C$3*Swap!T24)/(1+'Short rate lattice'!R28),"")</f>
        <v>-5.0928239301128692E-2</v>
      </c>
      <c r="T24" s="5">
        <f>IF($B24&lt;=T$6,('Short rate lattice'!S28-Swap!$C$2 + Swap!$C$3*Swap!U23+Swap!$C$3*Swap!U24)/(1+'Short rate lattice'!S28),"")</f>
        <v>-5.161769902164394E-2</v>
      </c>
      <c r="U24" s="5">
        <f>IF($B24&lt;=U$6,('Short rate lattice'!T28-Swap!$C$2 + Swap!$C$3*Swap!V23+Swap!$C$3*Swap!V24)/(1+'Short rate lattice'!T28),"")</f>
        <v>-4.9711331698249712E-2</v>
      </c>
      <c r="V24" s="5">
        <f>IF($B24&lt;=V$6,('Short rate lattice'!U28-Swap!$C$2 + Swap!$C$3*Swap!W23+Swap!$C$3*Swap!W24)/(1+'Short rate lattice'!U28),"")</f>
        <v>-4.5269510626876681E-2</v>
      </c>
      <c r="W24" s="5">
        <f>('Short rate lattice'!V28-$C$2)/(1+'Short rate lattice'!V28)</f>
        <v>-2.939257751283799E-2</v>
      </c>
    </row>
    <row r="25" spans="2:23" x14ac:dyDescent="0.45">
      <c r="B25" s="1">
        <v>2</v>
      </c>
      <c r="C25" s="5" t="str">
        <f>IF($B25&lt;=C$6,('Short rate lattice'!B29-Swap!$C$2 + Swap!$C$3*Swap!D24+Swap!$C$3*Swap!D25)/(1+'Short rate lattice'!B29),"")</f>
        <v/>
      </c>
      <c r="D25" s="5" t="str">
        <f>IF($B25&lt;=D$6,('Short rate lattice'!C29-Swap!$C$2 + Swap!$C$3*Swap!E24+Swap!$C$3*Swap!E25)/(1+'Short rate lattice'!C29),"")</f>
        <v/>
      </c>
      <c r="E25" s="5">
        <f>IF($B25&lt;=E$6,('Short rate lattice'!D29-Swap!$C$2 + Swap!$C$3*Swap!F24+Swap!$C$3*Swap!F25)/(1+'Short rate lattice'!D29),"")</f>
        <v>3.7080368650894008E-2</v>
      </c>
      <c r="F25" s="5">
        <f>IF($B25&lt;=F$6,('Short rate lattice'!E29-Swap!$C$2 + Swap!$C$3*Swap!G24+Swap!$C$3*Swap!G25)/(1+'Short rate lattice'!E29),"")</f>
        <v>4.8356784193003648E-2</v>
      </c>
      <c r="G25" s="5">
        <f>IF($B25&lt;=G$6,('Short rate lattice'!F29-Swap!$C$2 + Swap!$C$3*Swap!H24+Swap!$C$3*Swap!H25)/(1+'Short rate lattice'!F29),"")</f>
        <v>5.4742258286936331E-2</v>
      </c>
      <c r="H25" s="5">
        <f>IF($B25&lt;=H$6,('Short rate lattice'!G29-Swap!$C$2 + Swap!$C$3*Swap!I24+Swap!$C$3*Swap!I25)/(1+'Short rate lattice'!G29),"")</f>
        <v>5.7370075297410617E-2</v>
      </c>
      <c r="I25" s="5">
        <f>IF($B25&lt;=I$6,('Short rate lattice'!H29-Swap!$C$2 + Swap!$C$3*Swap!J24+Swap!$C$3*Swap!J25)/(1+'Short rate lattice'!H29),"")</f>
        <v>5.5298384781296867E-2</v>
      </c>
      <c r="J25" s="5">
        <f>IF($B25&lt;=J$6,('Short rate lattice'!I29-Swap!$C$2 + Swap!$C$3*Swap!K24+Swap!$C$3*Swap!K25)/(1+'Short rate lattice'!I29),"")</f>
        <v>5.1175894683990683E-2</v>
      </c>
      <c r="K25" s="5">
        <f>IF($B25&lt;=K$6,('Short rate lattice'!J29-Swap!$C$2 + Swap!$C$3*Swap!L24+Swap!$C$3*Swap!L25)/(1+'Short rate lattice'!J29),"")</f>
        <v>4.2942006058418462E-2</v>
      </c>
      <c r="L25" s="5">
        <f>IF($B25&lt;=L$6,('Short rate lattice'!K29-Swap!$C$2 + Swap!$C$3*Swap!M24+Swap!$C$3*Swap!M25)/(1+'Short rate lattice'!K29),"")</f>
        <v>3.4967573591229879E-2</v>
      </c>
      <c r="M25" s="5">
        <f>IF($B25&lt;=M$6,('Short rate lattice'!L29-Swap!$C$2 + Swap!$C$3*Swap!N24+Swap!$C$3*Swap!N25)/(1+'Short rate lattice'!L29),"")</f>
        <v>2.3724601056752805E-2</v>
      </c>
      <c r="N25" s="5">
        <f>IF($B25&lt;=N$6,('Short rate lattice'!M29-Swap!$C$2 + Swap!$C$3*Swap!O24+Swap!$C$3*Swap!O25)/(1+'Short rate lattice'!M29),"")</f>
        <v>9.0884632393233491E-3</v>
      </c>
      <c r="O25" s="5">
        <f>IF($B25&lt;=O$6,('Short rate lattice'!N29-Swap!$C$2 + Swap!$C$3*Swap!P24+Swap!$C$3*Swap!P25)/(1+'Short rate lattice'!N29),"")</f>
        <v>3.8454109302180761E-4</v>
      </c>
      <c r="P25" s="5">
        <f>IF($B25&lt;=P$6,('Short rate lattice'!O29-Swap!$C$2 + Swap!$C$3*Swap!Q24+Swap!$C$3*Swap!Q25)/(1+'Short rate lattice'!O29),"")</f>
        <v>-9.8807310105758304E-3</v>
      </c>
      <c r="Q25" s="5">
        <f>IF($B25&lt;=Q$6,('Short rate lattice'!P29-Swap!$C$2 + Swap!$C$3*Swap!R24+Swap!$C$3*Swap!R25)/(1+'Short rate lattice'!P29),"")</f>
        <v>-2.2030718793130101E-2</v>
      </c>
      <c r="R25" s="5">
        <f>IF($B25&lt;=R$6,('Short rate lattice'!Q29-Swap!$C$2 + Swap!$C$3*Swap!S24+Swap!$C$3*Swap!S25)/(1+'Short rate lattice'!Q29),"")</f>
        <v>-3.6135427207329401E-2</v>
      </c>
      <c r="S25" s="5">
        <f>IF($B25&lt;=S$6,('Short rate lattice'!R29-Swap!$C$2 + Swap!$C$3*Swap!T24+Swap!$C$3*Swap!T25)/(1+'Short rate lattice'!R29),"")</f>
        <v>-5.2290874171304458E-2</v>
      </c>
      <c r="T25" s="5">
        <f>IF($B25&lt;=T$6,('Short rate lattice'!S29-Swap!$C$2 + Swap!$C$3*Swap!U24+Swap!$C$3*Swap!U25)/(1+'Short rate lattice'!S29),"")</f>
        <v>-5.2627698910996494E-2</v>
      </c>
      <c r="U25" s="5">
        <f>IF($B25&lt;=U$6,('Short rate lattice'!T29-Swap!$C$2 + Swap!$C$3*Swap!V24+Swap!$C$3*Swap!V25)/(1+'Short rate lattice'!T29),"")</f>
        <v>-5.0378734733580413E-2</v>
      </c>
      <c r="V25" s="5">
        <f>IF($B25&lt;=V$6,('Short rate lattice'!U29-Swap!$C$2 + Swap!$C$3*Swap!W24+Swap!$C$3*Swap!W25)/(1+'Short rate lattice'!U29),"")</f>
        <v>-4.5556361095172311E-2</v>
      </c>
      <c r="W25" s="5">
        <f>('Short rate lattice'!V129-$C$2)/(1+'Short rate lattice'!V29)</f>
        <v>-3.959604066256299E-2</v>
      </c>
    </row>
    <row r="26" spans="2:23" x14ac:dyDescent="0.45">
      <c r="B26" s="1">
        <v>1</v>
      </c>
      <c r="C26" s="5" t="str">
        <f>IF($B26&lt;=C$6,('Short rate lattice'!B30-Swap!$C$2 + Swap!$C$3*Swap!D25+Swap!$C$3*Swap!D26)/(1+'Short rate lattice'!B30),"")</f>
        <v/>
      </c>
      <c r="D26" s="5">
        <f>IF($B26&lt;=D$6,('Short rate lattice'!C30-Swap!$C$2 + Swap!$C$3*Swap!E25+Swap!$C$3*Swap!E26)/(1+'Short rate lattice'!C30),"")</f>
        <v>1.3879349288698375E-2</v>
      </c>
      <c r="E26" s="5">
        <f>IF($B26&lt;=E$6,('Short rate lattice'!D30-Swap!$C$2 + Swap!$C$3*Swap!F25+Swap!$C$3*Swap!F26)/(1+'Short rate lattice'!D30),"")</f>
        <v>3.1754997558362551E-2</v>
      </c>
      <c r="F26" s="5">
        <f>IF($B26&lt;=F$6,('Short rate lattice'!E30-Swap!$C$2 + Swap!$C$3*Swap!G25+Swap!$C$3*Swap!G26)/(1+'Short rate lattice'!E30),"")</f>
        <v>4.3155754457323774E-2</v>
      </c>
      <c r="G26" s="5">
        <f>IF($B26&lt;=G$6,('Short rate lattice'!F30-Swap!$C$2 + Swap!$C$3*Swap!H25+Swap!$C$3*Swap!H26)/(1+'Short rate lattice'!F30),"")</f>
        <v>4.9690250785587441E-2</v>
      </c>
      <c r="H26" s="5">
        <f>IF($B26&lt;=H$6,('Short rate lattice'!G30-Swap!$C$2 + Swap!$C$3*Swap!I25+Swap!$C$3*Swap!I26)/(1+'Short rate lattice'!G30),"")</f>
        <v>5.2489184634487207E-2</v>
      </c>
      <c r="I26" s="5">
        <f>IF($B26&lt;=I$6,('Short rate lattice'!H30-Swap!$C$2 + Swap!$C$3*Swap!J25+Swap!$C$3*Swap!J26)/(1+'Short rate lattice'!H30),"")</f>
        <v>5.0618003272997258E-2</v>
      </c>
      <c r="J26" s="5">
        <f>IF($B26&lt;=J$6,('Short rate lattice'!I30-Swap!$C$2 + Swap!$C$3*Swap!K25+Swap!$C$3*Swap!K26)/(1+'Short rate lattice'!I30),"")</f>
        <v>4.6716138237100857E-2</v>
      </c>
      <c r="K26" s="5">
        <f>IF($B26&lt;=K$6,('Short rate lattice'!J30-Swap!$C$2 + Swap!$C$3*Swap!L25+Swap!$C$3*Swap!L26)/(1+'Short rate lattice'!J30),"")</f>
        <v>3.8736207739415787E-2</v>
      </c>
      <c r="L26" s="5">
        <f>IF($B26&lt;=L$6,('Short rate lattice'!K30-Swap!$C$2 + Swap!$C$3*Swap!M25+Swap!$C$3*Swap!M26)/(1+'Short rate lattice'!K30),"")</f>
        <v>3.1029204352956568E-2</v>
      </c>
      <c r="M26" s="5">
        <f>IF($B26&lt;=M$6,('Short rate lattice'!L30-Swap!$C$2 + Swap!$C$3*Swap!N25+Swap!$C$3*Swap!N26)/(1+'Short rate lattice'!L30),"")</f>
        <v>2.0088211328801422E-2</v>
      </c>
      <c r="N26" s="5">
        <f>IF($B26&lt;=N$6,('Short rate lattice'!M30-Swap!$C$2 + Swap!$C$3*Swap!O25+Swap!$C$3*Swap!O26)/(1+'Short rate lattice'!M30),"")</f>
        <v>5.7936779784288628E-3</v>
      </c>
      <c r="O26" s="5">
        <f>IF($B26&lt;=O$6,('Short rate lattice'!N30-Swap!$C$2 + Swap!$C$3*Swap!P25+Swap!$C$3*Swap!P26)/(1+'Short rate lattice'!N30),"")</f>
        <v>-2.5864121425621515E-3</v>
      </c>
      <c r="P26" s="5">
        <f>IF($B26&lt;=P$6,('Short rate lattice'!O30-Swap!$C$2 + Swap!$C$3*Swap!Q25+Swap!$C$3*Swap!Q26)/(1+'Short rate lattice'!O30),"")</f>
        <v>-1.2499712337282025E-2</v>
      </c>
      <c r="Q26" s="5">
        <f>IF($B26&lt;=Q$6,('Short rate lattice'!P30-Swap!$C$2 + Swap!$C$3*Swap!R25+Swap!$C$3*Swap!R26)/(1+'Short rate lattice'!P30),"")</f>
        <v>-2.4264819457379613E-2</v>
      </c>
      <c r="R26" s="5">
        <f>IF($B26&lt;=R$6,('Short rate lattice'!Q30-Swap!$C$2 + Swap!$C$3*Swap!S25+Swap!$C$3*Swap!S26)/(1+'Short rate lattice'!Q30),"")</f>
        <v>-3.7948282731102033E-2</v>
      </c>
      <c r="S26" s="5">
        <f>IF($B26&lt;=S$6,('Short rate lattice'!R30-Swap!$C$2 + Swap!$C$3*Swap!T25+Swap!$C$3*Swap!T26)/(1+'Short rate lattice'!R30),"")</f>
        <v>-5.3642183818956711E-2</v>
      </c>
      <c r="T26" s="5">
        <f>IF($B26&lt;=T$6,('Short rate lattice'!S30-Swap!$C$2 + Swap!$C$3*Swap!U25+Swap!$C$3*Swap!U26)/(1+'Short rate lattice'!S30),"")</f>
        <v>-5.3628934705861032E-2</v>
      </c>
      <c r="U26" s="5">
        <f>IF($B26&lt;=U$6,('Short rate lattice'!T30-Swap!$C$2 + Swap!$C$3*Swap!V25+Swap!$C$3*Swap!V26)/(1+'Short rate lattice'!T30),"")</f>
        <v>-5.103965868450476E-2</v>
      </c>
      <c r="V26" s="5">
        <f>IF($B26&lt;=V$6,('Short rate lattice'!U30-Swap!$C$2 + Swap!$C$3*Swap!W25+Swap!$C$3*Swap!W26)/(1+'Short rate lattice'!U30),"")</f>
        <v>-4.5937816336789832E-2</v>
      </c>
      <c r="W26" s="5">
        <f>('Short rate lattice'!V30-$C$2)/(1+'Short rate lattice'!V30)</f>
        <v>-2.9600518245165248E-2</v>
      </c>
    </row>
    <row r="27" spans="2:23" x14ac:dyDescent="0.45">
      <c r="B27" s="1">
        <v>0</v>
      </c>
      <c r="C27" s="5">
        <f>IF($B27&lt;=C$6,('Short rate lattice'!B31-Swap!$C$2 + Swap!$C$3*Swap!D26+Swap!$C$3*Swap!D27)/(1+'Short rate lattice'!B31),"")</f>
        <v>-1.4156179278171876E-2</v>
      </c>
      <c r="D27" s="5">
        <f>IF($B27&lt;=D$6,('Short rate lattice'!C31-Swap!$C$2 + Swap!$C$3*Swap!E26+Swap!$C$3*Swap!E27)/(1+'Short rate lattice'!C31),"")</f>
        <v>8.4731954543901342E-3</v>
      </c>
      <c r="E27" s="5">
        <f>IF($B27&lt;=E$6,('Short rate lattice'!D31-Swap!$C$2 + Swap!$C$3*Swap!F26+Swap!$C$3*Swap!F27)/(1+'Short rate lattice'!D31),"")</f>
        <v>2.6444090650492025E-2</v>
      </c>
      <c r="F27" s="5">
        <f>IF($B27&lt;=F$6,('Short rate lattice'!E31-Swap!$C$2 + Swap!$C$3*Swap!G26+Swap!$C$3*Swap!G27)/(1+'Short rate lattice'!E31),"")</f>
        <v>3.7969981095931638E-2</v>
      </c>
      <c r="G27" s="5">
        <f>IF($B27&lt;=G$6,('Short rate lattice'!F31-Swap!$C$2 + Swap!$C$3*Swap!H26+Swap!$C$3*Swap!H27)/(1+'Short rate lattice'!F31),"")</f>
        <v>4.4654391494490221E-2</v>
      </c>
      <c r="H27" s="5">
        <f>IF($B27&lt;=H$6,('Short rate lattice'!G31-Swap!$C$2 + Swap!$C$3*Swap!I26+Swap!$C$3*Swap!I27)/(1+'Short rate lattice'!G31),"")</f>
        <v>4.7625364977315954E-2</v>
      </c>
      <c r="I27" s="5">
        <f>IF($B27&lt;=I$6,('Short rate lattice'!H31-Swap!$C$2 + Swap!$C$3*Swap!J26+Swap!$C$3*Swap!J27)/(1+'Short rate lattice'!H31),"")</f>
        <v>4.5955617826832301E-2</v>
      </c>
      <c r="J27" s="5">
        <f>IF($B27&lt;=J$6,('Short rate lattice'!I31-Swap!$C$2 + Swap!$C$3*Swap!K26+Swap!$C$3*Swap!K27)/(1+'Short rate lattice'!I31),"")</f>
        <v>4.2275183123662373E-2</v>
      </c>
      <c r="K27" s="5">
        <f>IF($B27&lt;=K$6,('Short rate lattice'!J31-Swap!$C$2 + Swap!$C$3*Swap!L26+Swap!$C$3*Swap!L27)/(1+'Short rate lattice'!J31),"")</f>
        <v>3.4549872933433208E-2</v>
      </c>
      <c r="L27" s="5">
        <f>IF($B27&lt;=L$6,('Short rate lattice'!K31-Swap!$C$2 + Swap!$C$3*Swap!M26+Swap!$C$3*Swap!M27)/(1+'Short rate lattice'!K31),"")</f>
        <v>2.7110686370810141E-2</v>
      </c>
      <c r="M27" s="5">
        <f>IF($B27&lt;=M$6,('Short rate lattice'!L31-Swap!$C$2 + Swap!$C$3*Swap!N26+Swap!$C$3*Swap!N27)/(1+'Short rate lattice'!L31),"")</f>
        <v>1.6471773161960697E-2</v>
      </c>
      <c r="N27" s="5">
        <f>IF($B27&lt;=N$6,('Short rate lattice'!M31-Swap!$C$2 + Swap!$C$3*Swap!O26+Swap!$C$3*Swap!O27)/(1+'Short rate lattice'!M31),"")</f>
        <v>2.5185526445908719E-3</v>
      </c>
      <c r="O27" s="5">
        <f>IF($B27&lt;=O$6,('Short rate lattice'!N31-Swap!$C$2 + Swap!$C$3*Swap!P26+Swap!$C$3*Swap!P27)/(1+'Short rate lattice'!N31),"")</f>
        <v>-5.5383784519750521E-3</v>
      </c>
      <c r="P27" s="5">
        <f>IF($B27&lt;=P$6,('Short rate lattice'!O31-Swap!$C$2 + Swap!$C$3*Swap!Q26+Swap!$C$3*Swap!Q27)/(1+'Short rate lattice'!O31),"")</f>
        <v>-1.5100797139261728E-2</v>
      </c>
      <c r="Q27" s="5">
        <f>IF($B27&lt;=Q$6,('Short rate lattice'!P31-Swap!$C$2 + Swap!$C$3*Swap!R26+Swap!$C$3*Swap!R27)/(1+'Short rate lattice'!P31),"")</f>
        <v>-2.6482612942993741E-2</v>
      </c>
      <c r="R27" s="5">
        <f>IF($B27&lt;=R$6,('Short rate lattice'!Q31-Swap!$C$2 + Swap!$C$3*Swap!S26+Swap!$C$3*Swap!S27)/(1+'Short rate lattice'!Q31),"")</f>
        <v>-3.974701087254575E-2</v>
      </c>
      <c r="S27" s="5">
        <f>IF($B27&lt;=S$6,('Short rate lattice'!R31-Swap!$C$2 + Swap!$C$3*Swap!T26+Swap!$C$3*Swap!T27)/(1+'Short rate lattice'!R31),"")</f>
        <v>-5.4982241069058101E-2</v>
      </c>
      <c r="T27" s="5">
        <f>IF($B27&lt;=T$6,('Short rate lattice'!S31-Swap!$C$2 + Swap!$C$3*Swap!U26+Swap!$C$3*Swap!U27)/(1+'Short rate lattice'!S31),"")</f>
        <v>-5.46214664054109E-2</v>
      </c>
      <c r="U27" s="5">
        <f>IF($B27&lt;=U$6,('Short rate lattice'!T31-Swap!$C$2 + Swap!$C$3*Swap!V26+Swap!$C$3*Swap!V27)/(1+'Short rate lattice'!T31),"")</f>
        <v>-5.1695053615240891E-2</v>
      </c>
      <c r="V27" s="5">
        <f>IF($B27&lt;=V$6,('Short rate lattice'!U31-Swap!$C$2 + Swap!$C$3*Swap!W26+Swap!$C$3*Swap!W27)/(1+'Short rate lattice'!U31),"")</f>
        <v>-4.6219315767618535E-2</v>
      </c>
      <c r="W27" s="5">
        <f>('Short rate lattice'!V131-$C$2)/(1+'Short rate lattice'!V31)</f>
        <v>-3.9603960396039604E-2</v>
      </c>
    </row>
    <row r="29" spans="2:23" x14ac:dyDescent="0.45">
      <c r="D29" t="s">
        <v>45</v>
      </c>
    </row>
  </sheetData>
  <mergeCells count="1">
    <mergeCell ref="B1:W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2AF92-0535-486F-A8F1-CFBDA058C9D9}">
  <dimension ref="A1:L15"/>
  <sheetViews>
    <sheetView workbookViewId="0">
      <selection activeCell="I6" sqref="I6"/>
    </sheetView>
  </sheetViews>
  <sheetFormatPr defaultRowHeight="14.25" x14ac:dyDescent="0.45"/>
  <sheetData>
    <row r="1" spans="1:12" ht="66" customHeight="1" x14ac:dyDescent="0.45">
      <c r="A1" s="17" t="s">
        <v>43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x14ac:dyDescent="0.45">
      <c r="A2" s="12" t="s">
        <v>27</v>
      </c>
      <c r="B2" s="13">
        <f>Swap!C3</f>
        <v>0.5</v>
      </c>
      <c r="C2" s="7"/>
      <c r="D2" s="7"/>
      <c r="E2" s="7"/>
      <c r="F2" s="7"/>
      <c r="G2" s="7"/>
      <c r="H2" s="7"/>
      <c r="I2" s="7"/>
      <c r="J2" s="7"/>
      <c r="K2" s="7"/>
      <c r="L2" s="7"/>
    </row>
    <row r="3" spans="1:12" x14ac:dyDescent="0.45">
      <c r="A3" s="4"/>
    </row>
    <row r="4" spans="1:12" x14ac:dyDescent="0.45">
      <c r="B4" s="1">
        <v>0</v>
      </c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  <c r="K4" s="1">
        <v>9</v>
      </c>
      <c r="L4" s="1">
        <v>10</v>
      </c>
    </row>
    <row r="5" spans="1:12" x14ac:dyDescent="0.45">
      <c r="A5" s="1">
        <v>10</v>
      </c>
      <c r="B5" s="5" t="str">
        <f>IF(B$4&gt;=$A5,($B$2*C5+$B$2*C4)/(1+'Short rate lattice'!B21),"")</f>
        <v/>
      </c>
      <c r="C5" s="5" t="str">
        <f>IF(C$4&gt;=$A5,($B$2*D5+$B$2*D4)/(1+'Short rate lattice'!C21),"")</f>
        <v/>
      </c>
      <c r="D5" s="5" t="str">
        <f>IF(D$4&gt;=$A5,($B$2*E5+$B$2*E4)/(1+'Short rate lattice'!D21),"")</f>
        <v/>
      </c>
      <c r="E5" s="5" t="str">
        <f>IF(E$4&gt;=$A5,($B$2*F5+$B$2*F4)/(1+'Short rate lattice'!E21),"")</f>
        <v/>
      </c>
      <c r="F5" s="5" t="str">
        <f>IF(F$4&gt;=$A5,($B$2*G5+$B$2*G4)/(1+'Short rate lattice'!F21),"")</f>
        <v/>
      </c>
      <c r="G5" s="5" t="str">
        <f>IF(G$4&gt;=$A5,($B$2*H5+$B$2*H4)/(1+'Short rate lattice'!G21),"")</f>
        <v/>
      </c>
      <c r="H5" s="5" t="str">
        <f>IF(H$4&gt;=$A5,($B$2*I5+$B$2*I4)/(1+'Short rate lattice'!H21),"")</f>
        <v/>
      </c>
      <c r="I5" s="5" t="str">
        <f>IF(I$4&gt;=$A5,($B$2*J5+$B$2*J4)/(1+'Short rate lattice'!I21),"")</f>
        <v/>
      </c>
      <c r="J5" s="5" t="str">
        <f>IF(J$4&gt;=$A5,($B$2*K5+$B$2*K4)/(1+'Short rate lattice'!J21),"")</f>
        <v/>
      </c>
      <c r="K5" s="5" t="str">
        <f>IF(K$4&gt;=$A5,($B$2*L5+$B$2*L4)/(1+'Short rate lattice'!K21),"")</f>
        <v/>
      </c>
      <c r="L5" s="5">
        <f>MAX(0,Swap!M17-0)</f>
        <v>5.3527735690645187E-2</v>
      </c>
    </row>
    <row r="6" spans="1:12" x14ac:dyDescent="0.45">
      <c r="A6" s="1">
        <v>9</v>
      </c>
      <c r="B6" s="5" t="str">
        <f>IF(B$4&gt;=$A6,($B$2*C6+$B$2*C5)/(1+'Short rate lattice'!B22),"")</f>
        <v/>
      </c>
      <c r="C6" s="5" t="str">
        <f>IF(C$4&gt;=$A6,($B$2*D6+$B$2*D5)/(1+'Short rate lattice'!C22),"")</f>
        <v/>
      </c>
      <c r="D6" s="5" t="str">
        <f>IF(D$4&gt;=$A6,($B$2*E6+$B$2*E5)/(1+'Short rate lattice'!D22),"")</f>
        <v/>
      </c>
      <c r="E6" s="5" t="str">
        <f>IF(E$4&gt;=$A6,($B$2*F6+$B$2*F5)/(1+'Short rate lattice'!E22),"")</f>
        <v/>
      </c>
      <c r="F6" s="5" t="str">
        <f>IF(F$4&gt;=$A6,($B$2*G6+$B$2*G5)/(1+'Short rate lattice'!F22),"")</f>
        <v/>
      </c>
      <c r="G6" s="5" t="str">
        <f>IF(G$4&gt;=$A6,($B$2*H6+$B$2*H5)/(1+'Short rate lattice'!G22),"")</f>
        <v/>
      </c>
      <c r="H6" s="5" t="str">
        <f>IF(H$4&gt;=$A6,($B$2*I6+$B$2*I5)/(1+'Short rate lattice'!H22),"")</f>
        <v/>
      </c>
      <c r="I6" s="5" t="str">
        <f>IF(I$4&gt;=$A6,($B$2*J6+$B$2*J5)/(1+'Short rate lattice'!I22),"")</f>
        <v/>
      </c>
      <c r="J6" s="5" t="str">
        <f>IF(J$4&gt;=$A6,($B$2*K6+$B$2*K5)/(1+'Short rate lattice'!J22),"")</f>
        <v/>
      </c>
      <c r="K6" s="5">
        <f>IF(K$4&gt;=$A6,($B$2*L6+$B$2*L5)/(1+'Short rate lattice'!K22),"")</f>
        <v>4.89428553230127E-2</v>
      </c>
      <c r="L6" s="5">
        <f>MAX(0,Swap!M18-0)</f>
        <v>4.9733677951537721E-2</v>
      </c>
    </row>
    <row r="7" spans="1:12" x14ac:dyDescent="0.45">
      <c r="A7" s="1">
        <v>8</v>
      </c>
      <c r="B7" s="5" t="str">
        <f>IF(B$4&gt;=$A7,($B$2*C7+$B$2*C6)/(1+'Short rate lattice'!B23),"")</f>
        <v/>
      </c>
      <c r="C7" s="5" t="str">
        <f>IF(C$4&gt;=$A7,($B$2*D7+$B$2*D6)/(1+'Short rate lattice'!C23),"")</f>
        <v/>
      </c>
      <c r="D7" s="5" t="str">
        <f>IF(D$4&gt;=$A7,($B$2*E7+$B$2*E6)/(1+'Short rate lattice'!D23),"")</f>
        <v/>
      </c>
      <c r="E7" s="5" t="str">
        <f>IF(E$4&gt;=$A7,($B$2*F7+$B$2*F6)/(1+'Short rate lattice'!E23),"")</f>
        <v/>
      </c>
      <c r="F7" s="5" t="str">
        <f>IF(F$4&gt;=$A7,($B$2*G7+$B$2*G6)/(1+'Short rate lattice'!F23),"")</f>
        <v/>
      </c>
      <c r="G7" s="5" t="str">
        <f>IF(G$4&gt;=$A7,($B$2*H7+$B$2*H6)/(1+'Short rate lattice'!G23),"")</f>
        <v/>
      </c>
      <c r="H7" s="5" t="str">
        <f>IF(H$4&gt;=$A7,($B$2*I7+$B$2*I6)/(1+'Short rate lattice'!H23),"")</f>
        <v/>
      </c>
      <c r="I7" s="5" t="str">
        <f>IF(I$4&gt;=$A7,($B$2*J7+$B$2*J6)/(1+'Short rate lattice'!I23),"")</f>
        <v/>
      </c>
      <c r="J7" s="5">
        <f>IF(J$4&gt;=$A7,($B$2*K7+$B$2*K6)/(1+'Short rate lattice'!J23),"")</f>
        <v>4.4871139463021792E-2</v>
      </c>
      <c r="K7" s="5">
        <f>IF(K$4&gt;=$A7,($B$2*L7+$B$2*L6)/(1+'Short rate lattice'!K23),"")</f>
        <v>4.5379055512721533E-2</v>
      </c>
      <c r="L7" s="5">
        <f>MAX(0,Swap!M19-0)</f>
        <v>4.5959107123918069E-2</v>
      </c>
    </row>
    <row r="8" spans="1:12" x14ac:dyDescent="0.45">
      <c r="A8" s="1">
        <v>7</v>
      </c>
      <c r="B8" s="5" t="str">
        <f>IF(B$4&gt;=$A8,($B$2*C8+$B$2*C7)/(1+'Short rate lattice'!B24),"")</f>
        <v/>
      </c>
      <c r="C8" s="5" t="str">
        <f>IF(C$4&gt;=$A8,($B$2*D8+$B$2*D7)/(1+'Short rate lattice'!C24),"")</f>
        <v/>
      </c>
      <c r="D8" s="5" t="str">
        <f>IF(D$4&gt;=$A8,($B$2*E8+$B$2*E7)/(1+'Short rate lattice'!D24),"")</f>
        <v/>
      </c>
      <c r="E8" s="5" t="str">
        <f>IF(E$4&gt;=$A8,($B$2*F8+$B$2*F7)/(1+'Short rate lattice'!E24),"")</f>
        <v/>
      </c>
      <c r="F8" s="5" t="str">
        <f>IF(F$4&gt;=$A8,($B$2*G8+$B$2*G7)/(1+'Short rate lattice'!F24),"")</f>
        <v/>
      </c>
      <c r="G8" s="5" t="str">
        <f>IF(G$4&gt;=$A8,($B$2*H8+$B$2*H7)/(1+'Short rate lattice'!G24),"")</f>
        <v/>
      </c>
      <c r="H8" s="5" t="str">
        <f>IF(H$4&gt;=$A8,($B$2*I8+$B$2*I7)/(1+'Short rate lattice'!H24),"")</f>
        <v/>
      </c>
      <c r="I8" s="5">
        <f>IF(I$4&gt;=$A8,($B$2*J8+$B$2*J7)/(1+'Short rate lattice'!I24),"")</f>
        <v>4.108953599451131E-2</v>
      </c>
      <c r="J8" s="5">
        <f>IF(J$4&gt;=$A8,($B$2*K8+$B$2*K7)/(1+'Short rate lattice'!J24),"")</f>
        <v>4.1507378206203448E-2</v>
      </c>
      <c r="K8" s="5">
        <f>IF(K$4&gt;=$A8,($B$2*L8+$B$2*L7)/(1+'Short rate lattice'!K24),"")</f>
        <v>4.1829868992116478E-2</v>
      </c>
      <c r="L8" s="5">
        <f>MAX(0,Swap!M20-0)</f>
        <v>4.2204093648444574E-2</v>
      </c>
    </row>
    <row r="9" spans="1:12" x14ac:dyDescent="0.45">
      <c r="A9" s="1">
        <v>6</v>
      </c>
      <c r="B9" s="5" t="str">
        <f>IF(B$4&gt;=$A9,($B$2*C9+$B$2*C8)/(1+'Short rate lattice'!B25),"")</f>
        <v/>
      </c>
      <c r="C9" s="5" t="str">
        <f>IF(C$4&gt;=$A9,($B$2*D9+$B$2*D8)/(1+'Short rate lattice'!C25),"")</f>
        <v/>
      </c>
      <c r="D9" s="5" t="str">
        <f>IF(D$4&gt;=$A9,($B$2*E9+$B$2*E8)/(1+'Short rate lattice'!D25),"")</f>
        <v/>
      </c>
      <c r="E9" s="5" t="str">
        <f>IF(E$4&gt;=$A9,($B$2*F9+$B$2*F8)/(1+'Short rate lattice'!E25),"")</f>
        <v/>
      </c>
      <c r="F9" s="5" t="str">
        <f>IF(F$4&gt;=$A9,($B$2*G9+$B$2*G8)/(1+'Short rate lattice'!F25),"")</f>
        <v/>
      </c>
      <c r="G9" s="5" t="str">
        <f>IF(G$4&gt;=$A9,($B$2*H9+$B$2*H8)/(1+'Short rate lattice'!G25),"")</f>
        <v/>
      </c>
      <c r="H9" s="5">
        <f>IF(H$4&gt;=$A9,($B$2*I9+$B$2*I8)/(1+'Short rate lattice'!H25),"")</f>
        <v>3.7758751446076232E-2</v>
      </c>
      <c r="I9" s="5">
        <f>IF(I$4&gt;=$A9,($B$2*J9+$B$2*J8)/(1+'Short rate lattice'!I25),"")</f>
        <v>3.7912668219440802E-2</v>
      </c>
      <c r="J9" s="5">
        <f>IF(J$4&gt;=$A9,($B$2*K9+$B$2*K8)/(1+'Short rate lattice'!J25),"")</f>
        <v>3.8154166142953187E-2</v>
      </c>
      <c r="K9" s="5">
        <f>IF(K$4&gt;=$A9,($B$2*L9+$B$2*L8)/(1+'Short rate lattice'!K25),"")</f>
        <v>3.8295440367738992E-2</v>
      </c>
      <c r="L9" s="5">
        <f>MAX(0,Swap!M21-0)</f>
        <v>3.8468704345951586E-2</v>
      </c>
    </row>
    <row r="10" spans="1:12" x14ac:dyDescent="0.45">
      <c r="A10" s="1">
        <v>5</v>
      </c>
      <c r="B10" s="5" t="str">
        <f>IF(B$4&gt;=$A10,($B$2*C10+$B$2*C9)/(1+'Short rate lattice'!B26),"")</f>
        <v/>
      </c>
      <c r="C10" s="5" t="str">
        <f>IF(C$4&gt;=$A10,($B$2*D10+$B$2*D9)/(1+'Short rate lattice'!C26),"")</f>
        <v/>
      </c>
      <c r="D10" s="5" t="str">
        <f>IF(D$4&gt;=$A10,($B$2*E10+$B$2*E9)/(1+'Short rate lattice'!D26),"")</f>
        <v/>
      </c>
      <c r="E10" s="5" t="str">
        <f>IF(E$4&gt;=$A10,($B$2*F10+$B$2*F9)/(1+'Short rate lattice'!E26),"")</f>
        <v/>
      </c>
      <c r="F10" s="5" t="str">
        <f>IF(F$4&gt;=$A10,($B$2*G10+$B$2*G9)/(1+'Short rate lattice'!F26),"")</f>
        <v/>
      </c>
      <c r="G10" s="5">
        <f>IF(G$4&gt;=$A10,($B$2*H10+$B$2*H9)/(1+'Short rate lattice'!G26),"")</f>
        <v>3.4741073054525749E-2</v>
      </c>
      <c r="H10" s="5">
        <f>IF(H$4&gt;=$A10,($B$2*I10+$B$2*I9)/(1+'Short rate lattice'!H26),"")</f>
        <v>3.4740555937937699E-2</v>
      </c>
      <c r="I10" s="5">
        <f>IF(I$4&gt;=$A10,($B$2*J10+$B$2*J9)/(1+'Short rate lattice'!I26),"")</f>
        <v>3.474269823031377E-2</v>
      </c>
      <c r="J10" s="5">
        <f>IF(J$4&gt;=$A10,($B$2*K10+$B$2*K9)/(1+'Short rate lattice'!J26),"")</f>
        <v>3.4811704251259241E-2</v>
      </c>
      <c r="K10" s="5">
        <f>IF(K$4&gt;=$A10,($B$2*L10+$B$2*L9)/(1+'Short rate lattice'!K26),"")</f>
        <v>3.477590992577894E-2</v>
      </c>
      <c r="L10" s="5">
        <f>MAX(0,Swap!M22-0)</f>
        <v>3.4753002461376963E-2</v>
      </c>
    </row>
    <row r="11" spans="1:12" x14ac:dyDescent="0.45">
      <c r="A11" s="1">
        <v>4</v>
      </c>
      <c r="B11" s="5" t="str">
        <f>IF(B$4&gt;=$A11,($B$2*C11+$B$2*C10)/(1+'Short rate lattice'!B27),"")</f>
        <v/>
      </c>
      <c r="C11" s="5" t="str">
        <f>IF(C$4&gt;=$A11,($B$2*D11+$B$2*D10)/(1+'Short rate lattice'!C27),"")</f>
        <v/>
      </c>
      <c r="D11" s="5" t="str">
        <f>IF(D$4&gt;=$A11,($B$2*E11+$B$2*E10)/(1+'Short rate lattice'!D27),"")</f>
        <v/>
      </c>
      <c r="E11" s="5" t="str">
        <f>IF(E$4&gt;=$A11,($B$2*F11+$B$2*F10)/(1+'Short rate lattice'!E27),"")</f>
        <v/>
      </c>
      <c r="F11" s="5">
        <f>IF(F$4&gt;=$A11,($B$2*G11+$B$2*G10)/(1+'Short rate lattice'!F27),"")</f>
        <v>3.2092673997289781E-2</v>
      </c>
      <c r="G11" s="5">
        <f>IF(G$4&gt;=$A11,($B$2*H11+$B$2*H10)/(1+'Short rate lattice'!G27),"")</f>
        <v>3.1863560170981728E-2</v>
      </c>
      <c r="H11" s="5">
        <f>IF(H$4&gt;=$A11,($B$2*I11+$B$2*I10)/(1+'Short rate lattice'!H27),"")</f>
        <v>3.1726287370402888E-2</v>
      </c>
      <c r="I11" s="5">
        <f>IF(I$4&gt;=$A11,($B$2*J11+$B$2*J10)/(1+'Short rate lattice'!I27),"")</f>
        <v>3.1579872559801415E-2</v>
      </c>
      <c r="J11" s="5">
        <f>IF(J$4&gt;=$A11,($B$2*K11+$B$2*K10)/(1+'Short rate lattice'!J27),"")</f>
        <v>3.1480188829025577E-2</v>
      </c>
      <c r="K11" s="5">
        <f>IF(K$4&gt;=$A11,($B$2*L11+$B$2*L10)/(1+'Short rate lattice'!K27),"")</f>
        <v>3.1271413672573335E-2</v>
      </c>
      <c r="L11" s="5">
        <f>MAX(0,Swap!M23-0)</f>
        <v>3.1057047707989519E-2</v>
      </c>
    </row>
    <row r="12" spans="1:12" x14ac:dyDescent="0.45">
      <c r="A12" s="1">
        <v>3</v>
      </c>
      <c r="B12" s="5" t="str">
        <f>IF(B$4&gt;=$A12,($B$2*C12+$B$2*C11)/(1+'Short rate lattice'!B28),"")</f>
        <v/>
      </c>
      <c r="C12" s="5" t="str">
        <f>IF(C$4&gt;=$A12,($B$2*D12+$B$2*D11)/(1+'Short rate lattice'!C28),"")</f>
        <v/>
      </c>
      <c r="D12" s="5" t="str">
        <f>IF(D$4&gt;=$A12,($B$2*E12+$B$2*E11)/(1+'Short rate lattice'!D28),"")</f>
        <v/>
      </c>
      <c r="E12" s="5">
        <f>IF(E$4&gt;=$A12,($B$2*F12+$B$2*F11)/(1+'Short rate lattice'!E28),"")</f>
        <v>2.9731042357119406E-2</v>
      </c>
      <c r="F12" s="5">
        <f>IF(F$4&gt;=$A12,($B$2*G12+$B$2*G11)/(1+'Short rate lattice'!F28),"")</f>
        <v>2.9330954748894397E-2</v>
      </c>
      <c r="G12" s="5">
        <f>IF(G$4&gt;=$A12,($B$2*H12+$B$2*H11)/(1+'Short rate lattice'!G28),"")</f>
        <v>2.8987443398019376E-2</v>
      </c>
      <c r="H12" s="5">
        <f>IF(H$4&gt;=$A12,($B$2*I12+$B$2*I11)/(1+'Short rate lattice'!H28),"")</f>
        <v>2.8716225328800339E-2</v>
      </c>
      <c r="I12" s="5">
        <f>IF(I$4&gt;=$A12,($B$2*J12+$B$2*J11)/(1+'Short rate lattice'!I28),"")</f>
        <v>2.8424432939517456E-2</v>
      </c>
      <c r="J12" s="5">
        <f>IF(J$4&gt;=$A12,($B$2*K12+$B$2*K11)/(1+'Short rate lattice'!J28),"")</f>
        <v>2.8159811525828929E-2</v>
      </c>
      <c r="K12" s="5">
        <f>IF(K$4&gt;=$A12,($B$2*L12+$B$2*L11)/(1+'Short rate lattice'!K28),"")</f>
        <v>2.7782083375743304E-2</v>
      </c>
      <c r="L12" s="5">
        <f>MAX(0,Swap!M24-0)</f>
        <v>2.73808963118891E-2</v>
      </c>
    </row>
    <row r="13" spans="1:12" x14ac:dyDescent="0.45">
      <c r="A13" s="1">
        <v>2</v>
      </c>
      <c r="B13" s="5" t="str">
        <f>IF(B$4&gt;=$A13,($B$2*C13+$B$2*C12)/(1+'Short rate lattice'!B29),"")</f>
        <v/>
      </c>
      <c r="C13" s="5" t="str">
        <f>IF(C$4&gt;=$A13,($B$2*D13+$B$2*D12)/(1+'Short rate lattice'!C29),"")</f>
        <v/>
      </c>
      <c r="D13" s="5">
        <f>IF(D$4&gt;=$A13,($B$2*E13+$B$2*E12)/(1+'Short rate lattice'!D29),"")</f>
        <v>2.7648570994205493E-2</v>
      </c>
      <c r="E13" s="5">
        <f>IF(E$4&gt;=$A13,($B$2*F13+$B$2*F12)/(1+'Short rate lattice'!E29),"")</f>
        <v>2.7065827530337365E-2</v>
      </c>
      <c r="F13" s="5">
        <f>IF(F$4&gt;=$A13,($B$2*G13+$B$2*G12)/(1+'Short rate lattice'!F29),"")</f>
        <v>2.6568635301076893E-2</v>
      </c>
      <c r="G13" s="5">
        <f>IF(G$4&gt;=$A13,($B$2*H13+$B$2*H12)/(1+'Short rate lattice'!G29),"")</f>
        <v>2.6113027123241303E-2</v>
      </c>
      <c r="H13" s="5">
        <f>IF(H$4&gt;=$A13,($B$2*I13+$B$2*I12)/(1+'Short rate lattice'!H29),"")</f>
        <v>2.5710644649803167E-2</v>
      </c>
      <c r="I13" s="5">
        <f>IF(I$4&gt;=$A13,($B$2*J13+$B$2*J12)/(1+'Short rate lattice'!I29),"")</f>
        <v>2.5276616319016693E-2</v>
      </c>
      <c r="J13" s="5">
        <f>IF(J$4&gt;=$A13,($B$2*K13+$B$2*K12)/(1+'Short rate lattice'!J29),"")</f>
        <v>2.4850759375697366E-2</v>
      </c>
      <c r="K13" s="5">
        <f>IF(K$4&gt;=$A13,($B$2*L13+$B$2*L12)/(1+'Short rate lattice'!K29),"")</f>
        <v>2.4308046605934584E-2</v>
      </c>
      <c r="L13" s="5">
        <f>MAX(0,Swap!M25-0)</f>
        <v>2.3724601056752805E-2</v>
      </c>
    </row>
    <row r="14" spans="1:12" x14ac:dyDescent="0.45">
      <c r="A14" s="1">
        <v>1</v>
      </c>
      <c r="B14" s="5" t="str">
        <f>IF(B$4&gt;=$A14,($B$2*C14+$B$2*C13)/(1+'Short rate lattice'!B30),"")</f>
        <v/>
      </c>
      <c r="C14" s="5">
        <f>IF(C$4&gt;=$A14,($B$2*D14+$B$2*D13)/(1+'Short rate lattice'!C30),"")</f>
        <v>2.5843864541106432E-2</v>
      </c>
      <c r="D14" s="5">
        <f>IF(D$4&gt;=$A14,($B$2*E14+$B$2*E13)/(1+'Short rate lattice'!D30),"")</f>
        <v>2.5059245567653078E-2</v>
      </c>
      <c r="E14" s="5">
        <f>IF(E$4&gt;=$A14,($B$2*F14+$B$2*F13)/(1+'Short rate lattice'!E30),"")</f>
        <v>2.4398414966658212E-2</v>
      </c>
      <c r="F14" s="5">
        <f>IF(F$4&gt;=$A14,($B$2*G14+$B$2*G13)/(1+'Short rate lattice'!F30),"")</f>
        <v>2.3806037131583465E-2</v>
      </c>
      <c r="G14" s="5">
        <f>IF(G$4&gt;=$A14,($B$2*H14+$B$2*H13)/(1+'Short rate lattice'!G30),"")</f>
        <v>2.3240611152361111E-2</v>
      </c>
      <c r="H14" s="5">
        <f>IF(H$4&gt;=$A14,($B$2*I14+$B$2*I13)/(1+'Short rate lattice'!H30),"")</f>
        <v>2.2709815426718891E-2</v>
      </c>
      <c r="I14" s="5">
        <f>IF(I$4&gt;=$A14,($B$2*J14+$B$2*J13)/(1+'Short rate lattice'!I30),"")</f>
        <v>2.2136654886224742E-2</v>
      </c>
      <c r="J14" s="5">
        <f>IF(J$4&gt;=$A14,($B$2*K14+$B$2*K13)/(1+'Short rate lattice'!J30),"")</f>
        <v>2.1553214830868975E-2</v>
      </c>
      <c r="K14" s="5">
        <f>IF(K$4&gt;=$A14,($B$2*L14+$B$2*L13)/(1+'Short rate lattice'!K30),"")</f>
        <v>2.084942677912759E-2</v>
      </c>
      <c r="L14" s="5">
        <f>MAX(0,Swap!M26-0)</f>
        <v>2.0088211328801422E-2</v>
      </c>
    </row>
    <row r="15" spans="1:12" x14ac:dyDescent="0.45">
      <c r="A15" s="1">
        <v>0</v>
      </c>
      <c r="B15" s="5">
        <f>IF(B$4&gt;=$A15,($B$2*C15+$B$2*C14)/(1+'Short rate lattice'!B31),"")</f>
        <v>2.4225303265477071E-2</v>
      </c>
      <c r="C15" s="5">
        <f>IF(C$4&gt;=$A15,($B$2*D15+$B$2*D14)/(1+'Short rate lattice'!C31),"")</f>
        <v>2.330747391695499E-2</v>
      </c>
      <c r="D15" s="5">
        <f>IF(D$4&gt;=$A15,($B$2*E15+$B$2*E14)/(1+'Short rate lattice'!D31),"")</f>
        <v>2.2466521563214523E-2</v>
      </c>
      <c r="E15" s="5">
        <f>IF(E$4&gt;=$A15,($B$2*F15+$B$2*F14)/(1+'Short rate lattice'!E31),"")</f>
        <v>2.1729137989548439E-2</v>
      </c>
      <c r="F15" s="5">
        <f>IF(F$4&gt;=$A15,($B$2*G15+$B$2*G14)/(1+'Short rate lattice'!F31),"")</f>
        <v>2.1043477353145771E-2</v>
      </c>
      <c r="G15" s="5">
        <f>IF(G$4&gt;=$A15,($B$2*H15+$B$2*H14)/(1+'Short rate lattice'!G31),"")</f>
        <v>2.0370490700342438E-2</v>
      </c>
      <c r="H15" s="5">
        <f>IF(H$4&gt;=$A15,($B$2*I15+$B$2*I14)/(1+'Short rate lattice'!H31),"")</f>
        <v>1.9714003016574121E-2</v>
      </c>
      <c r="I15" s="5">
        <f>IF(I$4&gt;=$A15,($B$2*J15+$B$2*J14)/(1+'Short rate lattice'!I31),"")</f>
        <v>1.9004776089252457E-2</v>
      </c>
      <c r="J15" s="5">
        <f>IF(J$4&gt;=$A15,($B$2*K15+$B$2*K14)/(1+'Short rate lattice'!J31),"")</f>
        <v>1.8267355796490085E-2</v>
      </c>
      <c r="K15" s="5">
        <f>IF(K$4&gt;=$A15,($B$2*L15+$B$2*L14)/(1+'Short rate lattice'!K31),"")</f>
        <v>1.7406343199483351E-2</v>
      </c>
      <c r="L15" s="5">
        <f>MAX(0,Swap!M27-0)</f>
        <v>1.6471773161960697E-2</v>
      </c>
    </row>
  </sheetData>
  <mergeCells count="1">
    <mergeCell ref="A1:L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Information</vt:lpstr>
      <vt:lpstr>Short rate lattice</vt:lpstr>
      <vt:lpstr>Sheet1</vt:lpstr>
      <vt:lpstr>Elementary security</vt:lpstr>
      <vt:lpstr>Swap</vt:lpstr>
      <vt:lpstr>Swaption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2024-10-20T10:27:03Z</dcterms:created>
  <dcterms:modified xsi:type="dcterms:W3CDTF">2024-10-27T08:59:32Z</dcterms:modified>
</cp:coreProperties>
</file>