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E3B32D68-1BB0-41CE-98EB-EF6814F00DAB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INPUT" sheetId="1" r:id="rId1"/>
    <sheet name="Hợp nhấ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4" l="1"/>
  <c r="U18" i="4"/>
  <c r="U19" i="4"/>
  <c r="U20" i="4"/>
  <c r="U21" i="4"/>
  <c r="U22" i="4"/>
  <c r="U23" i="4"/>
  <c r="U24" i="4"/>
  <c r="U25" i="4"/>
  <c r="U26" i="4"/>
  <c r="U27" i="4"/>
  <c r="U16" i="4"/>
  <c r="T22" i="4"/>
  <c r="S22" i="4"/>
  <c r="T27" i="4"/>
  <c r="S27" i="4"/>
  <c r="R27" i="4"/>
  <c r="R22" i="4"/>
  <c r="T23" i="4"/>
  <c r="T17" i="4"/>
  <c r="S26" i="4"/>
  <c r="S25" i="4"/>
  <c r="S24" i="4"/>
  <c r="R24" i="4"/>
  <c r="R18" i="4"/>
  <c r="L38" i="4"/>
  <c r="R32" i="4"/>
  <c r="R33" i="4"/>
  <c r="R34" i="4"/>
  <c r="R35" i="4"/>
  <c r="R36" i="4"/>
  <c r="R37" i="4"/>
  <c r="R39" i="4"/>
  <c r="R31" i="4"/>
  <c r="Q32" i="4"/>
  <c r="Q33" i="4"/>
  <c r="Q34" i="4"/>
  <c r="Q35" i="4"/>
  <c r="Q36" i="4"/>
  <c r="Q37" i="4"/>
  <c r="Q39" i="4"/>
  <c r="Q31" i="4"/>
  <c r="Q27" i="4"/>
  <c r="Q26" i="4"/>
  <c r="Q25" i="4"/>
  <c r="Q24" i="4"/>
  <c r="Q23" i="4"/>
  <c r="Q21" i="4"/>
  <c r="Q22" i="4"/>
  <c r="Q19" i="4"/>
  <c r="Q18" i="4"/>
  <c r="Q16" i="4"/>
  <c r="P32" i="4"/>
  <c r="P33" i="4"/>
  <c r="P34" i="4"/>
  <c r="P35" i="4"/>
  <c r="P36" i="4"/>
  <c r="P37" i="4"/>
  <c r="P38" i="4"/>
  <c r="P39" i="4"/>
  <c r="P31" i="4"/>
  <c r="P17" i="4"/>
  <c r="P18" i="4"/>
  <c r="P19" i="4"/>
  <c r="P20" i="4"/>
  <c r="P22" i="4"/>
  <c r="P23" i="4"/>
  <c r="P24" i="4"/>
  <c r="P25" i="4"/>
  <c r="P26" i="4"/>
  <c r="P27" i="4"/>
  <c r="P16" i="4"/>
  <c r="O39" i="4"/>
  <c r="O16" i="4"/>
  <c r="O17" i="4"/>
  <c r="O18" i="4"/>
  <c r="O19" i="4"/>
  <c r="O20" i="4"/>
  <c r="O22" i="4"/>
  <c r="O23" i="4"/>
  <c r="O24" i="4"/>
  <c r="O25" i="4"/>
  <c r="O26" i="4"/>
  <c r="O27" i="4"/>
  <c r="O31" i="4"/>
  <c r="O32" i="4"/>
  <c r="O33" i="4"/>
  <c r="O34" i="4"/>
  <c r="O35" i="4"/>
  <c r="O36" i="4"/>
  <c r="O37" i="4"/>
  <c r="O38" i="4"/>
  <c r="M32" i="4"/>
  <c r="M33" i="4"/>
  <c r="M34" i="4"/>
  <c r="M35" i="4"/>
  <c r="M36" i="4"/>
  <c r="M37" i="4"/>
  <c r="M38" i="4"/>
  <c r="Q38" i="4" s="1"/>
  <c r="R38" i="4" s="1"/>
  <c r="M39" i="4"/>
  <c r="M31" i="4"/>
  <c r="L17" i="4"/>
  <c r="L18" i="4"/>
  <c r="L19" i="4"/>
  <c r="L20" i="4"/>
  <c r="L21" i="4"/>
  <c r="L22" i="4"/>
  <c r="L23" i="4"/>
  <c r="L24" i="4"/>
  <c r="L25" i="4"/>
  <c r="L26" i="4"/>
  <c r="L27" i="4"/>
  <c r="L16" i="4"/>
  <c r="L39" i="4"/>
  <c r="K25" i="4"/>
  <c r="K33" i="4"/>
  <c r="K35" i="4" s="1"/>
  <c r="K38" i="4" s="1"/>
  <c r="K37" i="4"/>
  <c r="K27" i="4"/>
  <c r="J27" i="4"/>
  <c r="K22" i="4"/>
  <c r="J22" i="4"/>
  <c r="K21" i="4"/>
  <c r="J19" i="4"/>
  <c r="J32" i="4"/>
  <c r="J33" i="4" s="1"/>
  <c r="J35" i="4" s="1"/>
  <c r="J38" i="4" s="1"/>
  <c r="J25" i="4" s="1"/>
  <c r="J31" i="4"/>
  <c r="B10" i="4"/>
  <c r="H33" i="4"/>
  <c r="H35" i="4" s="1"/>
  <c r="C32" i="4"/>
  <c r="C34" i="4" s="1"/>
  <c r="B32" i="4"/>
  <c r="B34" i="4" s="1"/>
  <c r="I27" i="4"/>
  <c r="C26" i="4"/>
  <c r="C27" i="4" s="1"/>
  <c r="H24" i="4"/>
  <c r="I22" i="4"/>
  <c r="H22" i="4"/>
  <c r="C21" i="4"/>
  <c r="B17" i="4"/>
  <c r="B21" i="4" s="1"/>
  <c r="I28" i="4" l="1"/>
  <c r="B35" i="4"/>
  <c r="B37" i="4" s="1"/>
  <c r="B24" i="4" s="1"/>
  <c r="B26" i="4" s="1"/>
  <c r="B27" i="4" s="1"/>
  <c r="C35" i="4"/>
  <c r="C37" i="4" s="1"/>
  <c r="H36" i="4"/>
  <c r="H38" i="4" s="1"/>
  <c r="H25" i="4" s="1"/>
  <c r="H27" i="4" s="1"/>
  <c r="H28" i="4" s="1"/>
  <c r="H25" i="1" l="1"/>
  <c r="C25" i="1"/>
  <c r="C31" i="1"/>
  <c r="C33" i="1" s="1"/>
  <c r="B31" i="1"/>
  <c r="B33" i="1" s="1"/>
  <c r="G31" i="1"/>
  <c r="G33" i="1" s="1"/>
  <c r="H26" i="1"/>
  <c r="B17" i="1"/>
  <c r="G23" i="1"/>
  <c r="G21" i="1"/>
  <c r="H21" i="1"/>
  <c r="C21" i="1"/>
  <c r="B21" i="1"/>
  <c r="C34" i="1" l="1"/>
  <c r="C36" i="1" s="1"/>
  <c r="G34" i="1"/>
  <c r="C26" i="1"/>
  <c r="B34" i="1"/>
  <c r="G36" i="1"/>
  <c r="B36" i="1" l="1"/>
  <c r="B24" i="1" s="1"/>
  <c r="G24" i="1"/>
  <c r="G25" i="1" l="1"/>
  <c r="G26" i="1" s="1"/>
  <c r="B25" i="1"/>
  <c r="B26" i="1" s="1"/>
</calcChain>
</file>

<file path=xl/sharedStrings.xml><?xml version="1.0" encoding="utf-8"?>
<sst xmlns="http://schemas.openxmlformats.org/spreadsheetml/2006/main" count="166" uniqueCount="69">
  <si>
    <t>Tiền</t>
  </si>
  <si>
    <t>Đầu tư vào công ty con</t>
  </si>
  <si>
    <t>Chi phí quản lý</t>
  </si>
  <si>
    <t>HTK</t>
  </si>
  <si>
    <t>Tài sản khác</t>
  </si>
  <si>
    <t>Vốn CSH</t>
  </si>
  <si>
    <t>Nợ phải trả</t>
  </si>
  <si>
    <t>TỔNG TÀI SẢN</t>
  </si>
  <si>
    <t>TỔNG NGUỒN VỐN</t>
  </si>
  <si>
    <t>31/12/20x1</t>
  </si>
  <si>
    <t>31/12/20x0</t>
  </si>
  <si>
    <t>CÂN ĐỐI KẾ TOÁN</t>
  </si>
  <si>
    <t>BÁO CÁO KẾT QUẢ KINH DOANH</t>
  </si>
  <si>
    <t>Thông tin chung:</t>
  </si>
  <si>
    <t>CÔNG TY A - CÔNG TY MẸ</t>
  </si>
  <si>
    <t>CÔNG TY C - CÔNG TY CON</t>
  </si>
  <si>
    <t>Ngày 01/03/20x1, Công ty A góp vốn cùng công ty B thành lập Công ty C với tỷ lệ góp vốn:</t>
  </si>
  <si>
    <t>- Công ty A</t>
  </si>
  <si>
    <t>- Công ty B</t>
  </si>
  <si>
    <t>-&gt; Công ty B là Cổ đông không kiểm soát</t>
  </si>
  <si>
    <t>Bằng Tiền</t>
  </si>
  <si>
    <t>Tên hàng</t>
  </si>
  <si>
    <t>Giá gốc</t>
  </si>
  <si>
    <t>Số lượng bán</t>
  </si>
  <si>
    <t>Tên CSH</t>
  </si>
  <si>
    <t>Tỷ lệ góp vốn</t>
  </si>
  <si>
    <t>Hình thức</t>
  </si>
  <si>
    <t>Note</t>
  </si>
  <si>
    <t>Doanh thu</t>
  </si>
  <si>
    <t>Giá vốn</t>
  </si>
  <si>
    <t>LN Gộp</t>
  </si>
  <si>
    <t>LN trước thuế</t>
  </si>
  <si>
    <t>Thuế TNDN hiện hành</t>
  </si>
  <si>
    <t>Thuế TNDN hoãn lại</t>
  </si>
  <si>
    <t>LN sau thuế</t>
  </si>
  <si>
    <t>Số tiền góp vốn</t>
  </si>
  <si>
    <t>Năm 20x1</t>
  </si>
  <si>
    <t>Năm 20x0</t>
  </si>
  <si>
    <t>LNST chưa pp</t>
  </si>
  <si>
    <t>Phải thu khách hàng</t>
  </si>
  <si>
    <t>Trong năm Công ty A có giao dịch MUA hàng hoá từ Công ty C như sau:</t>
  </si>
  <si>
    <t>Giá bán cho A</t>
  </si>
  <si>
    <t>Giá A bán cho bên thứ 3</t>
  </si>
  <si>
    <t>Số lượng hàng A đã bán</t>
  </si>
  <si>
    <t>Hàng X</t>
  </si>
  <si>
    <t>B1: Xử lý riêng bc công ty mẹ</t>
  </si>
  <si>
    <t>B2: Xử lý riêng bc công ty con</t>
  </si>
  <si>
    <t>Lợi nhuận chưa thực hiện</t>
  </si>
  <si>
    <t>Loại trừ lợi nhuận chưa thực hiện</t>
  </si>
  <si>
    <t>Lợi ích NCI</t>
  </si>
  <si>
    <t>Ghi nhận Thuế hoãn lại</t>
  </si>
  <si>
    <t>Tài sản thuế hoãn lại</t>
  </si>
  <si>
    <t>Ghi nhận thuế hoãn lại</t>
  </si>
  <si>
    <t>Tách NCI</t>
  </si>
  <si>
    <t>LN sau thuế Công ty mẹ</t>
  </si>
  <si>
    <t>LN sau thuế Nci</t>
  </si>
  <si>
    <t>CDKT cộng ngang</t>
  </si>
  <si>
    <t>KQKD cộng ngang</t>
  </si>
  <si>
    <t>B3 Hợp nhất</t>
  </si>
  <si>
    <t>Nci</t>
  </si>
  <si>
    <t>CDKT</t>
  </si>
  <si>
    <t>KQKD</t>
  </si>
  <si>
    <t>Mẹ</t>
  </si>
  <si>
    <t>Con</t>
  </si>
  <si>
    <t>KQKD hợp nhất</t>
  </si>
  <si>
    <t>Loại trừ khoản đầu tư</t>
  </si>
  <si>
    <t>Tách Nci</t>
  </si>
  <si>
    <t>CDKT hợp nhất</t>
  </si>
  <si>
    <t>Loại trừ phải thu phải trả nội bộ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</si>
</sst>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65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quotePrefix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65" fontId="0" fillId="0" borderId="1" xfId="1" applyNumberFormat="1" applyFont="1" applyFill="1" applyBorder="1"/>
    <xf numFmtId="165" fontId="2" fillId="0" borderId="0" xfId="1" applyNumberFormat="1" applyFont="1"/>
    <xf numFmtId="0" fontId="0" fillId="0" borderId="0" xfId="0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165" fontId="2" fillId="0" borderId="2" xfId="1" applyNumberFormat="1" applyFont="1" applyBorder="1"/>
    <xf numFmtId="165" fontId="2" fillId="0" borderId="2" xfId="0" applyNumberFormat="1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7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A6" workbookViewId="0">
      <selection activeCell="E12" sqref="E12:H12"/>
    </sheetView>
  </sheetViews>
  <sheetFormatPr defaultRowHeight="14.25" x14ac:dyDescent="0.45"/>
  <cols>
    <col min="1" max="1" width="33.3984375" customWidth="1"/>
    <col min="2" max="3" width="17.73046875" customWidth="1"/>
    <col min="4" max="4" width="16" customWidth="1"/>
    <col min="5" max="5" width="10.59765625" bestFit="1" customWidth="1"/>
    <col min="6" max="6" width="9.59765625" bestFit="1" customWidth="1"/>
    <col min="7" max="7" width="18" bestFit="1" customWidth="1"/>
    <col min="8" max="8" width="11" bestFit="1" customWidth="1"/>
  </cols>
  <sheetData>
    <row r="1" spans="1:8" x14ac:dyDescent="0.45">
      <c r="A1" s="3" t="s">
        <v>13</v>
      </c>
    </row>
    <row r="2" spans="1:8" x14ac:dyDescent="0.45">
      <c r="A2" t="s">
        <v>16</v>
      </c>
    </row>
    <row r="3" spans="1:8" s="14" customFormat="1" x14ac:dyDescent="0.45">
      <c r="A3" s="5" t="s">
        <v>24</v>
      </c>
      <c r="B3" s="5" t="s">
        <v>35</v>
      </c>
      <c r="C3" s="5" t="s">
        <v>25</v>
      </c>
      <c r="D3" s="5" t="s">
        <v>26</v>
      </c>
      <c r="E3" s="5" t="s">
        <v>27</v>
      </c>
    </row>
    <row r="4" spans="1:8" x14ac:dyDescent="0.45">
      <c r="A4" s="8" t="s">
        <v>17</v>
      </c>
      <c r="B4" s="15">
        <v>7000000000</v>
      </c>
      <c r="C4" s="9">
        <v>0.7</v>
      </c>
      <c r="D4" s="10" t="s">
        <v>20</v>
      </c>
      <c r="E4" s="10"/>
    </row>
    <row r="5" spans="1:8" ht="57" x14ac:dyDescent="0.45">
      <c r="A5" s="8" t="s">
        <v>18</v>
      </c>
      <c r="B5" s="15">
        <v>3000000000</v>
      </c>
      <c r="C5" s="9">
        <v>0.3</v>
      </c>
      <c r="D5" s="10" t="s">
        <v>20</v>
      </c>
      <c r="E5" s="11" t="s">
        <v>19</v>
      </c>
    </row>
    <row r="7" spans="1:8" x14ac:dyDescent="0.45">
      <c r="A7" t="s">
        <v>40</v>
      </c>
    </row>
    <row r="8" spans="1:8" ht="42.75" x14ac:dyDescent="0.45">
      <c r="A8" s="5" t="s">
        <v>21</v>
      </c>
      <c r="B8" s="5" t="s">
        <v>23</v>
      </c>
      <c r="C8" s="5" t="s">
        <v>22</v>
      </c>
      <c r="D8" s="5" t="s">
        <v>41</v>
      </c>
      <c r="E8" s="5" t="s">
        <v>42</v>
      </c>
      <c r="F8" s="5" t="s">
        <v>43</v>
      </c>
    </row>
    <row r="9" spans="1:8" x14ac:dyDescent="0.45">
      <c r="A9" s="6" t="s">
        <v>44</v>
      </c>
      <c r="B9" s="7">
        <v>5000</v>
      </c>
      <c r="C9" s="7">
        <v>3000000</v>
      </c>
      <c r="D9" s="7">
        <v>3500000</v>
      </c>
      <c r="E9" s="7">
        <v>4000000</v>
      </c>
      <c r="F9" s="12">
        <v>3000</v>
      </c>
    </row>
    <row r="12" spans="1:8" s="2" customFormat="1" x14ac:dyDescent="0.45">
      <c r="A12" s="32" t="s">
        <v>14</v>
      </c>
      <c r="B12" s="32"/>
      <c r="C12" s="32"/>
      <c r="E12" s="32" t="s">
        <v>15</v>
      </c>
      <c r="F12" s="32"/>
      <c r="G12" s="32"/>
      <c r="H12" s="32"/>
    </row>
    <row r="13" spans="1:8" x14ac:dyDescent="0.45">
      <c r="A13" s="3" t="s">
        <v>11</v>
      </c>
    </row>
    <row r="14" spans="1:8" x14ac:dyDescent="0.45">
      <c r="A14" s="3"/>
    </row>
    <row r="15" spans="1:8" s="1" customFormat="1" x14ac:dyDescent="0.45">
      <c r="A15" s="19"/>
      <c r="B15" s="20" t="s">
        <v>9</v>
      </c>
      <c r="C15" s="20" t="s">
        <v>10</v>
      </c>
      <c r="E15" s="19"/>
      <c r="F15" s="19"/>
      <c r="G15" s="20" t="s">
        <v>9</v>
      </c>
      <c r="H15" s="20" t="s">
        <v>10</v>
      </c>
    </row>
    <row r="16" spans="1:8" x14ac:dyDescent="0.45">
      <c r="A16" t="s">
        <v>0</v>
      </c>
      <c r="B16" s="4">
        <v>3000000000</v>
      </c>
      <c r="C16" s="4">
        <v>1200000000</v>
      </c>
      <c r="E16" t="s">
        <v>0</v>
      </c>
      <c r="G16" s="4">
        <v>1000000000</v>
      </c>
      <c r="H16" s="4">
        <v>0</v>
      </c>
    </row>
    <row r="17" spans="1:8" x14ac:dyDescent="0.45">
      <c r="A17" t="s">
        <v>1</v>
      </c>
      <c r="B17" s="4">
        <f>B4</f>
        <v>7000000000</v>
      </c>
      <c r="C17" s="4">
        <v>0</v>
      </c>
      <c r="E17" t="s">
        <v>1</v>
      </c>
      <c r="G17" s="4"/>
      <c r="H17" s="4">
        <v>0</v>
      </c>
    </row>
    <row r="18" spans="1:8" x14ac:dyDescent="0.45">
      <c r="A18" t="s">
        <v>39</v>
      </c>
      <c r="B18" s="4">
        <v>5000000000</v>
      </c>
      <c r="C18" s="4">
        <v>0</v>
      </c>
      <c r="E18" t="s">
        <v>39</v>
      </c>
      <c r="G18" s="4">
        <v>7000000000</v>
      </c>
      <c r="H18" s="4"/>
    </row>
    <row r="19" spans="1:8" x14ac:dyDescent="0.45">
      <c r="A19" t="s">
        <v>3</v>
      </c>
      <c r="B19" s="4">
        <v>35000000000</v>
      </c>
      <c r="C19" s="4">
        <v>35000000000</v>
      </c>
      <c r="E19" t="s">
        <v>3</v>
      </c>
      <c r="G19" s="4">
        <v>24500000000</v>
      </c>
      <c r="H19" s="4">
        <v>0</v>
      </c>
    </row>
    <row r="20" spans="1:8" x14ac:dyDescent="0.45">
      <c r="A20" t="s">
        <v>4</v>
      </c>
      <c r="B20" s="4">
        <v>2000000000</v>
      </c>
      <c r="C20" s="4">
        <v>5000000000</v>
      </c>
      <c r="E20" t="s">
        <v>4</v>
      </c>
      <c r="G20" s="4"/>
      <c r="H20" s="4">
        <v>0</v>
      </c>
    </row>
    <row r="21" spans="1:8" x14ac:dyDescent="0.45">
      <c r="A21" s="2" t="s">
        <v>7</v>
      </c>
      <c r="B21" s="13">
        <f>SUM(B16:B20)</f>
        <v>52000000000</v>
      </c>
      <c r="C21" s="13">
        <f>SUM(C16:C20)</f>
        <v>41200000000</v>
      </c>
      <c r="E21" s="2" t="s">
        <v>7</v>
      </c>
      <c r="G21" s="17">
        <f>SUM(G16:G20)</f>
        <v>32500000000</v>
      </c>
      <c r="H21" s="17">
        <f>SUM(H16:H20)</f>
        <v>0</v>
      </c>
    </row>
    <row r="22" spans="1:8" x14ac:dyDescent="0.45">
      <c r="A22" t="s">
        <v>6</v>
      </c>
      <c r="B22" s="4">
        <v>13000000000</v>
      </c>
      <c r="C22" s="4">
        <v>6200000000</v>
      </c>
      <c r="E22" t="s">
        <v>6</v>
      </c>
      <c r="G22" s="4">
        <v>18500000000</v>
      </c>
      <c r="H22" s="4">
        <v>0</v>
      </c>
    </row>
    <row r="23" spans="1:8" x14ac:dyDescent="0.45">
      <c r="A23" t="s">
        <v>5</v>
      </c>
      <c r="B23" s="4">
        <v>30000000000</v>
      </c>
      <c r="C23" s="4">
        <v>30000000000</v>
      </c>
      <c r="E23" t="s">
        <v>5</v>
      </c>
      <c r="G23" s="4">
        <f>B4+B5</f>
        <v>10000000000</v>
      </c>
      <c r="H23" s="4">
        <v>0</v>
      </c>
    </row>
    <row r="24" spans="1:8" x14ac:dyDescent="0.45">
      <c r="A24" t="s">
        <v>38</v>
      </c>
      <c r="B24" s="4">
        <f>C24+B36</f>
        <v>9000000000</v>
      </c>
      <c r="C24" s="4">
        <v>5000000000</v>
      </c>
      <c r="E24" t="s">
        <v>38</v>
      </c>
      <c r="G24" s="4">
        <f>G36</f>
        <v>4000000000</v>
      </c>
      <c r="H24" s="4"/>
    </row>
    <row r="25" spans="1:8" x14ac:dyDescent="0.45">
      <c r="A25" s="23" t="s">
        <v>8</v>
      </c>
      <c r="B25" s="24">
        <f>SUM(B22:B24)</f>
        <v>52000000000</v>
      </c>
      <c r="C25" s="24">
        <f>SUM(C22:C24)</f>
        <v>41200000000</v>
      </c>
      <c r="E25" s="23" t="s">
        <v>8</v>
      </c>
      <c r="F25" s="22"/>
      <c r="G25" s="25">
        <f>SUM(G22:G24)</f>
        <v>32500000000</v>
      </c>
      <c r="H25" s="25">
        <f>SUM(H22:H24)</f>
        <v>0</v>
      </c>
    </row>
    <row r="26" spans="1:8" x14ac:dyDescent="0.45">
      <c r="B26" s="16">
        <f>B25-B21</f>
        <v>0</v>
      </c>
      <c r="C26" s="16">
        <f>C25-C21</f>
        <v>0</v>
      </c>
      <c r="G26" s="16">
        <f t="shared" ref="G26:H26" si="0">G25-G21</f>
        <v>0</v>
      </c>
      <c r="H26" s="16">
        <f t="shared" si="0"/>
        <v>0</v>
      </c>
    </row>
    <row r="27" spans="1:8" x14ac:dyDescent="0.45">
      <c r="A27" s="3" t="s">
        <v>12</v>
      </c>
      <c r="E27" s="3" t="s">
        <v>12</v>
      </c>
    </row>
    <row r="28" spans="1:8" x14ac:dyDescent="0.45">
      <c r="A28" s="21"/>
      <c r="B28" s="20" t="s">
        <v>36</v>
      </c>
      <c r="C28" s="20" t="s">
        <v>37</v>
      </c>
      <c r="E28" s="21"/>
      <c r="F28" s="22"/>
      <c r="G28" s="20" t="s">
        <v>36</v>
      </c>
      <c r="H28" s="20" t="s">
        <v>37</v>
      </c>
    </row>
    <row r="29" spans="1:8" x14ac:dyDescent="0.45">
      <c r="A29" t="s">
        <v>28</v>
      </c>
      <c r="B29" s="18">
        <v>150000000000</v>
      </c>
      <c r="C29" s="18">
        <v>140000000000</v>
      </c>
      <c r="E29" t="s">
        <v>28</v>
      </c>
      <c r="G29" s="18">
        <v>50000000000</v>
      </c>
      <c r="H29" s="18">
        <v>0</v>
      </c>
    </row>
    <row r="30" spans="1:8" x14ac:dyDescent="0.45">
      <c r="A30" t="s">
        <v>29</v>
      </c>
      <c r="B30" s="4">
        <v>105000000000</v>
      </c>
      <c r="C30" s="4">
        <v>95000000000</v>
      </c>
      <c r="E30" t="s">
        <v>29</v>
      </c>
      <c r="G30" s="4">
        <v>43000000000</v>
      </c>
      <c r="H30" s="4">
        <v>0</v>
      </c>
    </row>
    <row r="31" spans="1:8" x14ac:dyDescent="0.45">
      <c r="A31" s="2" t="s">
        <v>30</v>
      </c>
      <c r="B31" s="13">
        <f>B29-B30</f>
        <v>45000000000</v>
      </c>
      <c r="C31" s="13">
        <f>C29-C30</f>
        <v>45000000000</v>
      </c>
      <c r="E31" t="s">
        <v>30</v>
      </c>
      <c r="G31" s="4">
        <f>G29-G30</f>
        <v>7000000000</v>
      </c>
      <c r="H31" s="4">
        <v>0</v>
      </c>
    </row>
    <row r="32" spans="1:8" x14ac:dyDescent="0.45">
      <c r="A32" t="s">
        <v>2</v>
      </c>
      <c r="B32" s="4">
        <v>40000000000</v>
      </c>
      <c r="C32" s="4">
        <v>40000000000</v>
      </c>
      <c r="E32" t="s">
        <v>2</v>
      </c>
      <c r="G32" s="4">
        <v>2000000000</v>
      </c>
      <c r="H32" s="4">
        <v>0</v>
      </c>
    </row>
    <row r="33" spans="1:8" s="2" customFormat="1" x14ac:dyDescent="0.45">
      <c r="A33" s="2" t="s">
        <v>31</v>
      </c>
      <c r="B33" s="13">
        <f>B31-B32</f>
        <v>5000000000</v>
      </c>
      <c r="C33" s="13">
        <f>C31-C32</f>
        <v>5000000000</v>
      </c>
      <c r="E33" s="2" t="s">
        <v>31</v>
      </c>
      <c r="G33" s="13">
        <f>G31-G32</f>
        <v>5000000000</v>
      </c>
      <c r="H33" s="13">
        <v>0</v>
      </c>
    </row>
    <row r="34" spans="1:8" x14ac:dyDescent="0.45">
      <c r="A34" t="s">
        <v>32</v>
      </c>
      <c r="B34" s="4">
        <f>B33*20%</f>
        <v>1000000000</v>
      </c>
      <c r="C34" s="4">
        <f>C33*20%</f>
        <v>1000000000</v>
      </c>
      <c r="E34" t="s">
        <v>32</v>
      </c>
      <c r="G34" s="4">
        <f>G33*20%</f>
        <v>1000000000</v>
      </c>
      <c r="H34" s="4">
        <v>0</v>
      </c>
    </row>
    <row r="35" spans="1:8" x14ac:dyDescent="0.45">
      <c r="A35" t="s">
        <v>33</v>
      </c>
      <c r="B35" s="4"/>
      <c r="C35" s="4"/>
      <c r="E35" t="s">
        <v>33</v>
      </c>
      <c r="G35" s="4"/>
      <c r="H35" s="4">
        <v>0</v>
      </c>
    </row>
    <row r="36" spans="1:8" s="2" customFormat="1" x14ac:dyDescent="0.45">
      <c r="A36" s="23" t="s">
        <v>34</v>
      </c>
      <c r="B36" s="24">
        <f>B33-B34</f>
        <v>4000000000</v>
      </c>
      <c r="C36" s="24">
        <f>C33-C34</f>
        <v>4000000000</v>
      </c>
      <c r="E36" s="23" t="s">
        <v>34</v>
      </c>
      <c r="F36" s="23"/>
      <c r="G36" s="24">
        <f>G33-G34</f>
        <v>4000000000</v>
      </c>
      <c r="H36" s="24">
        <v>0</v>
      </c>
    </row>
  </sheetData>
  <mergeCells count="2">
    <mergeCell ref="A12:C12"/>
    <mergeCell ref="E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AFE5-03FB-404C-80D5-0E664E43805B}">
  <dimension ref="A1:U39"/>
  <sheetViews>
    <sheetView tabSelected="1" topLeftCell="E12" workbookViewId="0">
      <selection activeCell="M13" sqref="M13"/>
    </sheetView>
  </sheetViews>
  <sheetFormatPr defaultRowHeight="14.25" x14ac:dyDescent="0.45"/>
  <cols>
    <col min="1" max="1" width="33.3984375" customWidth="1"/>
    <col min="2" max="3" width="17.73046875" customWidth="1"/>
    <col min="4" max="4" width="16" customWidth="1"/>
    <col min="5" max="5" width="10.59765625" bestFit="1" customWidth="1"/>
    <col min="6" max="6" width="9.59765625" bestFit="1" customWidth="1"/>
    <col min="7" max="7" width="23" customWidth="1"/>
    <col min="8" max="9" width="20.796875" customWidth="1"/>
    <col min="10" max="11" width="18.53125" customWidth="1"/>
    <col min="12" max="12" width="16.33203125" customWidth="1"/>
    <col min="13" max="13" width="18.3984375" customWidth="1"/>
    <col min="15" max="24" width="19.9296875" customWidth="1"/>
  </cols>
  <sheetData>
    <row r="1" spans="1:21" x14ac:dyDescent="0.45">
      <c r="A1" s="3" t="s">
        <v>13</v>
      </c>
    </row>
    <row r="2" spans="1:21" x14ac:dyDescent="0.45">
      <c r="A2" t="s">
        <v>16</v>
      </c>
    </row>
    <row r="3" spans="1:21" s="14" customFormat="1" x14ac:dyDescent="0.45">
      <c r="A3" s="5" t="s">
        <v>24</v>
      </c>
      <c r="B3" s="5" t="s">
        <v>35</v>
      </c>
      <c r="C3" s="5" t="s">
        <v>25</v>
      </c>
      <c r="D3" s="5" t="s">
        <v>26</v>
      </c>
      <c r="E3" s="5" t="s">
        <v>27</v>
      </c>
    </row>
    <row r="4" spans="1:21" x14ac:dyDescent="0.45">
      <c r="A4" s="8" t="s">
        <v>17</v>
      </c>
      <c r="B4" s="15">
        <v>7000000000</v>
      </c>
      <c r="C4" s="9">
        <v>0.7</v>
      </c>
      <c r="D4" s="10" t="s">
        <v>20</v>
      </c>
      <c r="E4" s="10"/>
    </row>
    <row r="5" spans="1:21" ht="57" x14ac:dyDescent="0.45">
      <c r="A5" s="8" t="s">
        <v>18</v>
      </c>
      <c r="B5" s="15">
        <v>3000000000</v>
      </c>
      <c r="C5" s="9">
        <v>0.3</v>
      </c>
      <c r="D5" s="10" t="s">
        <v>20</v>
      </c>
      <c r="E5" s="11" t="s">
        <v>19</v>
      </c>
    </row>
    <row r="7" spans="1:21" x14ac:dyDescent="0.45">
      <c r="A7" t="s">
        <v>40</v>
      </c>
    </row>
    <row r="8" spans="1:21" ht="42.75" x14ac:dyDescent="0.45">
      <c r="A8" s="5" t="s">
        <v>21</v>
      </c>
      <c r="B8" s="5" t="s">
        <v>23</v>
      </c>
      <c r="C8" s="5" t="s">
        <v>22</v>
      </c>
      <c r="D8" s="5" t="s">
        <v>41</v>
      </c>
      <c r="E8" s="5" t="s">
        <v>42</v>
      </c>
      <c r="F8" s="5" t="s">
        <v>43</v>
      </c>
    </row>
    <row r="9" spans="1:21" x14ac:dyDescent="0.45">
      <c r="A9" s="6" t="s">
        <v>44</v>
      </c>
      <c r="B9" s="7">
        <v>5000</v>
      </c>
      <c r="C9" s="7">
        <v>3000000</v>
      </c>
      <c r="D9" s="7">
        <v>3500000</v>
      </c>
      <c r="E9" s="7">
        <v>4000000</v>
      </c>
      <c r="F9" s="12">
        <v>3000</v>
      </c>
    </row>
    <row r="10" spans="1:21" x14ac:dyDescent="0.45">
      <c r="A10" t="s">
        <v>47</v>
      </c>
      <c r="B10">
        <f>(B9-F9)*(D9-C9)</f>
        <v>1000000000</v>
      </c>
    </row>
    <row r="11" spans="1:21" x14ac:dyDescent="0.45">
      <c r="A11" t="s">
        <v>45</v>
      </c>
      <c r="G11" t="s">
        <v>46</v>
      </c>
      <c r="O11" t="s">
        <v>58</v>
      </c>
    </row>
    <row r="12" spans="1:21" s="2" customFormat="1" x14ac:dyDescent="0.45">
      <c r="A12" s="32" t="s">
        <v>14</v>
      </c>
      <c r="B12" s="32"/>
      <c r="C12" s="32"/>
      <c r="G12" s="27" t="s">
        <v>15</v>
      </c>
      <c r="H12" s="26"/>
      <c r="I12" s="26"/>
    </row>
    <row r="13" spans="1:21" x14ac:dyDescent="0.45">
      <c r="A13" s="3" t="s">
        <v>11</v>
      </c>
    </row>
    <row r="14" spans="1:21" x14ac:dyDescent="0.45">
      <c r="A14" s="3"/>
      <c r="O14" s="1" t="s">
        <v>60</v>
      </c>
    </row>
    <row r="15" spans="1:21" s="1" customFormat="1" ht="28.5" x14ac:dyDescent="0.45">
      <c r="A15" s="19"/>
      <c r="B15" s="20" t="s">
        <v>9</v>
      </c>
      <c r="C15" s="20" t="s">
        <v>10</v>
      </c>
      <c r="G15" s="19"/>
      <c r="H15" s="20" t="s">
        <v>9</v>
      </c>
      <c r="I15" s="20" t="s">
        <v>10</v>
      </c>
      <c r="J15" s="29" t="s">
        <v>48</v>
      </c>
      <c r="K15" s="29" t="s">
        <v>50</v>
      </c>
      <c r="L15" s="30" t="s">
        <v>56</v>
      </c>
      <c r="O15" s="30"/>
      <c r="P15" s="30" t="s">
        <v>62</v>
      </c>
      <c r="Q15" s="30" t="s">
        <v>63</v>
      </c>
      <c r="R15" s="30" t="s">
        <v>65</v>
      </c>
      <c r="S15" s="30" t="s">
        <v>66</v>
      </c>
      <c r="T15" s="29" t="s">
        <v>68</v>
      </c>
      <c r="U15" s="30" t="s">
        <v>67</v>
      </c>
    </row>
    <row r="16" spans="1:21" x14ac:dyDescent="0.45">
      <c r="A16" t="s">
        <v>0</v>
      </c>
      <c r="B16" s="4">
        <v>3000000000</v>
      </c>
      <c r="C16" s="4">
        <v>1200000000</v>
      </c>
      <c r="G16" t="s">
        <v>0</v>
      </c>
      <c r="H16" s="4">
        <v>1000000000</v>
      </c>
      <c r="I16" s="4">
        <v>0</v>
      </c>
      <c r="L16" s="16">
        <f>SUM(H16,J16:K16)</f>
        <v>1000000000</v>
      </c>
      <c r="O16" s="1" t="str">
        <f t="shared" ref="O16:O20" si="0">A16</f>
        <v>Tiền</v>
      </c>
      <c r="P16" s="16">
        <f>B16</f>
        <v>3000000000</v>
      </c>
      <c r="Q16" s="16">
        <f>L16</f>
        <v>1000000000</v>
      </c>
      <c r="T16" s="16"/>
      <c r="U16" s="16">
        <f>SUM(P16:T16)</f>
        <v>4000000000</v>
      </c>
    </row>
    <row r="17" spans="1:21" x14ac:dyDescent="0.45">
      <c r="A17" t="s">
        <v>1</v>
      </c>
      <c r="B17" s="4">
        <f>B4</f>
        <v>7000000000</v>
      </c>
      <c r="C17" s="4">
        <v>0</v>
      </c>
      <c r="G17" t="s">
        <v>1</v>
      </c>
      <c r="H17" s="4"/>
      <c r="I17" s="4">
        <v>0</v>
      </c>
      <c r="L17" s="16">
        <f t="shared" ref="L17:L27" si="1">SUM(H17,J17:K17)</f>
        <v>0</v>
      </c>
      <c r="O17" s="1" t="str">
        <f t="shared" si="0"/>
        <v>Đầu tư vào công ty con</v>
      </c>
      <c r="P17" s="16">
        <f t="shared" ref="P17:P20" si="2">B17</f>
        <v>7000000000</v>
      </c>
      <c r="T17">
        <f>-3000000000</f>
        <v>-3000000000</v>
      </c>
      <c r="U17" s="16">
        <f t="shared" ref="U17:U27" si="3">SUM(P17:T17)</f>
        <v>4000000000</v>
      </c>
    </row>
    <row r="18" spans="1:21" x14ac:dyDescent="0.45">
      <c r="A18" t="s">
        <v>39</v>
      </c>
      <c r="B18" s="4">
        <v>5000000000</v>
      </c>
      <c r="C18" s="4">
        <v>0</v>
      </c>
      <c r="G18" t="s">
        <v>39</v>
      </c>
      <c r="H18" s="4">
        <v>7000000000</v>
      </c>
      <c r="I18" s="4"/>
      <c r="L18" s="16">
        <f t="shared" si="1"/>
        <v>7000000000</v>
      </c>
      <c r="O18" s="1" t="str">
        <f t="shared" si="0"/>
        <v>Phải thu khách hàng</v>
      </c>
      <c r="P18" s="16">
        <f t="shared" si="2"/>
        <v>5000000000</v>
      </c>
      <c r="Q18" s="16">
        <f>L18</f>
        <v>7000000000</v>
      </c>
      <c r="R18" s="16">
        <f>-Q18</f>
        <v>-7000000000</v>
      </c>
      <c r="U18" s="16">
        <f t="shared" si="3"/>
        <v>5000000000</v>
      </c>
    </row>
    <row r="19" spans="1:21" x14ac:dyDescent="0.45">
      <c r="A19" t="s">
        <v>3</v>
      </c>
      <c r="B19" s="4">
        <v>35000000000</v>
      </c>
      <c r="C19" s="4">
        <v>35000000000</v>
      </c>
      <c r="G19" t="s">
        <v>3</v>
      </c>
      <c r="H19" s="4">
        <v>24500000000</v>
      </c>
      <c r="I19" s="4">
        <v>0</v>
      </c>
      <c r="J19" s="16">
        <f>J25</f>
        <v>-1000000000</v>
      </c>
      <c r="L19" s="16">
        <f t="shared" si="1"/>
        <v>23500000000</v>
      </c>
      <c r="O19" s="1" t="str">
        <f t="shared" si="0"/>
        <v>HTK</v>
      </c>
      <c r="P19" s="16">
        <f t="shared" si="2"/>
        <v>35000000000</v>
      </c>
      <c r="Q19" s="16">
        <f>L19</f>
        <v>23500000000</v>
      </c>
      <c r="U19" s="16">
        <f t="shared" si="3"/>
        <v>58500000000</v>
      </c>
    </row>
    <row r="20" spans="1:21" x14ac:dyDescent="0.45">
      <c r="A20" t="s">
        <v>4</v>
      </c>
      <c r="B20" s="4">
        <v>2000000000</v>
      </c>
      <c r="C20" s="4">
        <v>5000000000</v>
      </c>
      <c r="G20" t="s">
        <v>4</v>
      </c>
      <c r="H20" s="4"/>
      <c r="I20" s="4">
        <v>0</v>
      </c>
      <c r="L20" s="16">
        <f t="shared" si="1"/>
        <v>0</v>
      </c>
      <c r="O20" s="1" t="str">
        <f t="shared" si="0"/>
        <v>Tài sản khác</v>
      </c>
      <c r="P20" s="16">
        <f t="shared" si="2"/>
        <v>2000000000</v>
      </c>
      <c r="U20" s="16">
        <f t="shared" si="3"/>
        <v>2000000000</v>
      </c>
    </row>
    <row r="21" spans="1:21" x14ac:dyDescent="0.45">
      <c r="A21" s="2" t="s">
        <v>7</v>
      </c>
      <c r="B21" s="13">
        <f>SUM(B16:B20)</f>
        <v>52000000000</v>
      </c>
      <c r="C21" s="13">
        <f>SUM(C16:C20)</f>
        <v>41200000000</v>
      </c>
      <c r="G21" s="28" t="s">
        <v>51</v>
      </c>
      <c r="K21">
        <f>-J19*0.2</f>
        <v>200000000</v>
      </c>
      <c r="L21" s="16">
        <f t="shared" si="1"/>
        <v>200000000</v>
      </c>
      <c r="O21" t="s">
        <v>51</v>
      </c>
      <c r="Q21" s="16">
        <f t="shared" ref="Q21:Q27" si="4">L21</f>
        <v>200000000</v>
      </c>
      <c r="U21" s="16">
        <f t="shared" si="3"/>
        <v>200000000</v>
      </c>
    </row>
    <row r="22" spans="1:21" x14ac:dyDescent="0.45">
      <c r="A22" t="s">
        <v>6</v>
      </c>
      <c r="B22" s="4">
        <v>13000000000</v>
      </c>
      <c r="C22" s="4">
        <v>6200000000</v>
      </c>
      <c r="G22" s="2" t="s">
        <v>7</v>
      </c>
      <c r="H22" s="17">
        <f>SUM(H16:H20)</f>
        <v>32500000000</v>
      </c>
      <c r="I22" s="17">
        <f>SUM(I16:I20)</f>
        <v>0</v>
      </c>
      <c r="J22" s="2">
        <f>SUM(J16:J21)</f>
        <v>-1000000000</v>
      </c>
      <c r="K22" s="2">
        <f>SUM(K16:K21)</f>
        <v>200000000</v>
      </c>
      <c r="L22" s="17">
        <f t="shared" si="1"/>
        <v>31700000000</v>
      </c>
      <c r="O22" s="30" t="str">
        <f t="shared" ref="O22:P27" si="5">A21</f>
        <v>TỔNG TÀI SẢN</v>
      </c>
      <c r="P22" s="17">
        <f t="shared" si="5"/>
        <v>52000000000</v>
      </c>
      <c r="Q22" s="17">
        <f t="shared" si="4"/>
        <v>31700000000</v>
      </c>
      <c r="R22" s="2">
        <f>SUM(R16:R21)</f>
        <v>-7000000000</v>
      </c>
      <c r="S22" s="2">
        <f>SUM(S16:S21)</f>
        <v>0</v>
      </c>
      <c r="T22" s="2">
        <f>SUM(T16:T21)</f>
        <v>-3000000000</v>
      </c>
      <c r="U22" s="17">
        <f t="shared" si="3"/>
        <v>73700000000</v>
      </c>
    </row>
    <row r="23" spans="1:21" x14ac:dyDescent="0.45">
      <c r="A23" t="s">
        <v>5</v>
      </c>
      <c r="B23" s="4">
        <v>30000000000</v>
      </c>
      <c r="C23" s="4">
        <v>30000000000</v>
      </c>
      <c r="G23" t="s">
        <v>6</v>
      </c>
      <c r="H23" s="4">
        <v>18500000000</v>
      </c>
      <c r="I23" s="4">
        <v>0</v>
      </c>
      <c r="L23" s="16">
        <f t="shared" si="1"/>
        <v>18500000000</v>
      </c>
      <c r="O23" s="1" t="str">
        <f t="shared" si="5"/>
        <v>Nợ phải trả</v>
      </c>
      <c r="P23" s="16">
        <f t="shared" si="5"/>
        <v>13000000000</v>
      </c>
      <c r="Q23" s="16">
        <f t="shared" si="4"/>
        <v>18500000000</v>
      </c>
      <c r="T23">
        <f>T17</f>
        <v>-3000000000</v>
      </c>
      <c r="U23" s="16">
        <f t="shared" si="3"/>
        <v>28500000000</v>
      </c>
    </row>
    <row r="24" spans="1:21" x14ac:dyDescent="0.45">
      <c r="A24" t="s">
        <v>38</v>
      </c>
      <c r="B24" s="4">
        <f>C24+B37</f>
        <v>9000000000</v>
      </c>
      <c r="C24" s="4">
        <v>5000000000</v>
      </c>
      <c r="G24" t="s">
        <v>5</v>
      </c>
      <c r="H24" s="4">
        <f>B4+B5</f>
        <v>10000000000</v>
      </c>
      <c r="I24" s="4">
        <v>0</v>
      </c>
      <c r="L24" s="16">
        <f t="shared" si="1"/>
        <v>10000000000</v>
      </c>
      <c r="O24" s="1" t="str">
        <f t="shared" si="5"/>
        <v>Vốn CSH</v>
      </c>
      <c r="P24" s="16">
        <f t="shared" si="5"/>
        <v>30000000000</v>
      </c>
      <c r="Q24" s="16">
        <f t="shared" si="4"/>
        <v>10000000000</v>
      </c>
      <c r="R24" s="16">
        <f>R18</f>
        <v>-7000000000</v>
      </c>
      <c r="S24" s="31">
        <f>-3000000000</f>
        <v>-3000000000</v>
      </c>
      <c r="U24" s="16">
        <f t="shared" si="3"/>
        <v>30000000000</v>
      </c>
    </row>
    <row r="25" spans="1:21" x14ac:dyDescent="0.45">
      <c r="A25" t="s">
        <v>49</v>
      </c>
      <c r="G25" t="s">
        <v>38</v>
      </c>
      <c r="H25" s="4">
        <f>H38</f>
        <v>4000000000</v>
      </c>
      <c r="I25" s="4"/>
      <c r="J25" s="16">
        <f>J38</f>
        <v>-1000000000</v>
      </c>
      <c r="K25" s="16">
        <f>K38</f>
        <v>200000000</v>
      </c>
      <c r="L25" s="16">
        <f t="shared" si="1"/>
        <v>3200000000</v>
      </c>
      <c r="O25" s="1" t="str">
        <f t="shared" si="5"/>
        <v>LNST chưa pp</v>
      </c>
      <c r="P25" s="16">
        <f t="shared" si="5"/>
        <v>9000000000</v>
      </c>
      <c r="Q25" s="16">
        <f t="shared" si="4"/>
        <v>3200000000</v>
      </c>
      <c r="S25" s="16">
        <f>-R39</f>
        <v>-960000000</v>
      </c>
      <c r="U25" s="16">
        <f t="shared" si="3"/>
        <v>11240000000</v>
      </c>
    </row>
    <row r="26" spans="1:21" x14ac:dyDescent="0.45">
      <c r="A26" s="23" t="s">
        <v>8</v>
      </c>
      <c r="B26" s="24">
        <f>SUM(B22:B24)</f>
        <v>52000000000</v>
      </c>
      <c r="C26" s="24">
        <f>SUM(C22:C24)</f>
        <v>41200000000</v>
      </c>
      <c r="G26" t="s">
        <v>49</v>
      </c>
      <c r="L26" s="16">
        <f t="shared" si="1"/>
        <v>0</v>
      </c>
      <c r="O26" s="1" t="str">
        <f t="shared" si="5"/>
        <v>Lợi ích NCI</v>
      </c>
      <c r="P26" s="16">
        <f t="shared" si="5"/>
        <v>0</v>
      </c>
      <c r="Q26" s="16">
        <f t="shared" si="4"/>
        <v>0</v>
      </c>
      <c r="S26" s="16">
        <f>-S24-S25</f>
        <v>3960000000</v>
      </c>
      <c r="U26" s="16">
        <f t="shared" si="3"/>
        <v>3960000000</v>
      </c>
    </row>
    <row r="27" spans="1:21" x14ac:dyDescent="0.45">
      <c r="B27" s="16">
        <f>B26-B21</f>
        <v>0</v>
      </c>
      <c r="C27" s="16">
        <f>C26-C21</f>
        <v>0</v>
      </c>
      <c r="G27" s="23" t="s">
        <v>8</v>
      </c>
      <c r="H27" s="25">
        <f>SUM(H23:H25)</f>
        <v>32500000000</v>
      </c>
      <c r="I27" s="25">
        <f>SUM(I23:I25)</f>
        <v>0</v>
      </c>
      <c r="J27" s="2">
        <f>SUM(J23:J26)</f>
        <v>-1000000000</v>
      </c>
      <c r="K27" s="2">
        <f>SUM(K23:K26)</f>
        <v>200000000</v>
      </c>
      <c r="L27" s="17">
        <f t="shared" si="1"/>
        <v>31700000000</v>
      </c>
      <c r="O27" s="30" t="str">
        <f t="shared" si="5"/>
        <v>TỔNG NGUỒN VỐN</v>
      </c>
      <c r="P27" s="17">
        <f t="shared" si="5"/>
        <v>52000000000</v>
      </c>
      <c r="Q27" s="17">
        <f t="shared" si="4"/>
        <v>31700000000</v>
      </c>
      <c r="R27" s="2">
        <f>SUM(R23:R26)</f>
        <v>-7000000000</v>
      </c>
      <c r="S27" s="2">
        <f>SUM(S23:S26)</f>
        <v>0</v>
      </c>
      <c r="T27" s="2">
        <f>SUM(T23:T26)</f>
        <v>-3000000000</v>
      </c>
      <c r="U27" s="17">
        <f t="shared" si="3"/>
        <v>73700000000</v>
      </c>
    </row>
    <row r="28" spans="1:21" x14ac:dyDescent="0.45">
      <c r="A28" s="3" t="s">
        <v>12</v>
      </c>
      <c r="H28" s="16">
        <f>H27-H22</f>
        <v>0</v>
      </c>
      <c r="I28" s="16">
        <f>I27-I22</f>
        <v>0</v>
      </c>
      <c r="O28" s="1"/>
      <c r="U28" s="16"/>
    </row>
    <row r="29" spans="1:21" x14ac:dyDescent="0.45">
      <c r="A29" s="21"/>
      <c r="B29" s="20" t="s">
        <v>36</v>
      </c>
      <c r="C29" s="20" t="s">
        <v>37</v>
      </c>
      <c r="G29" s="3" t="s">
        <v>12</v>
      </c>
      <c r="O29" s="1" t="s">
        <v>61</v>
      </c>
    </row>
    <row r="30" spans="1:21" ht="28.5" x14ac:dyDescent="0.45">
      <c r="A30" t="s">
        <v>28</v>
      </c>
      <c r="B30" s="18">
        <v>150000000000</v>
      </c>
      <c r="C30" s="18">
        <v>140000000000</v>
      </c>
      <c r="G30" s="21"/>
      <c r="H30" s="20" t="s">
        <v>36</v>
      </c>
      <c r="I30" s="20" t="s">
        <v>37</v>
      </c>
      <c r="J30" s="29" t="s">
        <v>48</v>
      </c>
      <c r="K30" s="2" t="s">
        <v>52</v>
      </c>
      <c r="L30" s="2" t="s">
        <v>53</v>
      </c>
      <c r="M30" s="2" t="s">
        <v>57</v>
      </c>
      <c r="O30" s="1"/>
      <c r="P30" s="2" t="s">
        <v>62</v>
      </c>
      <c r="Q30" s="2" t="s">
        <v>63</v>
      </c>
      <c r="R30" s="2" t="s">
        <v>64</v>
      </c>
    </row>
    <row r="31" spans="1:21" x14ac:dyDescent="0.45">
      <c r="A31" t="s">
        <v>29</v>
      </c>
      <c r="B31" s="4">
        <v>105000000000</v>
      </c>
      <c r="C31" s="4">
        <v>95000000000</v>
      </c>
      <c r="G31" t="s">
        <v>28</v>
      </c>
      <c r="H31" s="18">
        <v>50000000000</v>
      </c>
      <c r="I31" s="18">
        <v>0</v>
      </c>
      <c r="J31" s="16">
        <f>-B9*D9</f>
        <v>-17500000000</v>
      </c>
      <c r="M31" s="16">
        <f>SUM(H31,J31:L31)</f>
        <v>32500000000</v>
      </c>
      <c r="O31" s="1" t="str">
        <f t="shared" ref="O31:O39" si="6">A30</f>
        <v>Doanh thu</v>
      </c>
      <c r="P31" s="16">
        <f t="shared" ref="P31:P39" si="7">B30</f>
        <v>150000000000</v>
      </c>
      <c r="Q31" s="16">
        <f>M31</f>
        <v>32500000000</v>
      </c>
      <c r="R31" s="16">
        <f>P31+Q31</f>
        <v>182500000000</v>
      </c>
    </row>
    <row r="32" spans="1:21" x14ac:dyDescent="0.45">
      <c r="A32" s="2" t="s">
        <v>30</v>
      </c>
      <c r="B32" s="13">
        <f>B30-B31</f>
        <v>45000000000</v>
      </c>
      <c r="C32" s="13">
        <f>C30-C31</f>
        <v>45000000000</v>
      </c>
      <c r="G32" t="s">
        <v>29</v>
      </c>
      <c r="H32" s="4">
        <v>43000000000</v>
      </c>
      <c r="I32" s="4">
        <v>0</v>
      </c>
      <c r="J32" s="16">
        <f>J31+B10</f>
        <v>-16500000000</v>
      </c>
      <c r="M32" s="16">
        <f t="shared" ref="M32:M39" si="8">SUM(H32,J32:L32)</f>
        <v>26500000000</v>
      </c>
      <c r="O32" s="1" t="str">
        <f t="shared" si="6"/>
        <v>Giá vốn</v>
      </c>
      <c r="P32" s="16">
        <f t="shared" si="7"/>
        <v>105000000000</v>
      </c>
      <c r="Q32" s="16">
        <f t="shared" ref="Q32:Q39" si="9">M32</f>
        <v>26500000000</v>
      </c>
      <c r="R32" s="16">
        <f t="shared" ref="R32:R39" si="10">P32+Q32</f>
        <v>131500000000</v>
      </c>
    </row>
    <row r="33" spans="1:18" s="2" customFormat="1" x14ac:dyDescent="0.45">
      <c r="A33" t="s">
        <v>2</v>
      </c>
      <c r="B33" s="4">
        <v>40000000000</v>
      </c>
      <c r="C33" s="4">
        <v>40000000000</v>
      </c>
      <c r="G33" s="2" t="s">
        <v>30</v>
      </c>
      <c r="H33" s="13">
        <f>H31-H32</f>
        <v>7000000000</v>
      </c>
      <c r="I33" s="13">
        <v>0</v>
      </c>
      <c r="J33" s="17">
        <f>J31-J32</f>
        <v>-1000000000</v>
      </c>
      <c r="K33" s="17">
        <f>K31-K32</f>
        <v>0</v>
      </c>
      <c r="M33" s="17">
        <f t="shared" si="8"/>
        <v>6000000000</v>
      </c>
      <c r="O33" s="1" t="str">
        <f t="shared" si="6"/>
        <v>LN Gộp</v>
      </c>
      <c r="P33" s="16">
        <f t="shared" si="7"/>
        <v>45000000000</v>
      </c>
      <c r="Q33" s="16">
        <f t="shared" si="9"/>
        <v>6000000000</v>
      </c>
      <c r="R33" s="16">
        <f t="shared" si="10"/>
        <v>51000000000</v>
      </c>
    </row>
    <row r="34" spans="1:18" x14ac:dyDescent="0.45">
      <c r="A34" s="2" t="s">
        <v>31</v>
      </c>
      <c r="B34" s="13">
        <f>B32-B33</f>
        <v>5000000000</v>
      </c>
      <c r="C34" s="13">
        <f>C32-C33</f>
        <v>5000000000</v>
      </c>
      <c r="G34" t="s">
        <v>2</v>
      </c>
      <c r="H34" s="4">
        <v>2000000000</v>
      </c>
      <c r="I34" s="4">
        <v>0</v>
      </c>
      <c r="M34" s="16">
        <f t="shared" si="8"/>
        <v>2000000000</v>
      </c>
      <c r="O34" s="1" t="str">
        <f t="shared" si="6"/>
        <v>Chi phí quản lý</v>
      </c>
      <c r="P34" s="16">
        <f t="shared" si="7"/>
        <v>40000000000</v>
      </c>
      <c r="Q34" s="16">
        <f t="shared" si="9"/>
        <v>2000000000</v>
      </c>
      <c r="R34" s="16">
        <f t="shared" si="10"/>
        <v>42000000000</v>
      </c>
    </row>
    <row r="35" spans="1:18" x14ac:dyDescent="0.45">
      <c r="A35" t="s">
        <v>32</v>
      </c>
      <c r="B35" s="4">
        <f>B34*20%</f>
        <v>1000000000</v>
      </c>
      <c r="C35" s="4">
        <f>C34*20%</f>
        <v>1000000000</v>
      </c>
      <c r="G35" s="2" t="s">
        <v>31</v>
      </c>
      <c r="H35" s="13">
        <f>H33-H34</f>
        <v>5000000000</v>
      </c>
      <c r="I35" s="13">
        <v>0</v>
      </c>
      <c r="J35" s="17">
        <f>J33-J34</f>
        <v>-1000000000</v>
      </c>
      <c r="K35" s="17">
        <f>K33-K34</f>
        <v>0</v>
      </c>
      <c r="M35" s="17">
        <f t="shared" si="8"/>
        <v>4000000000</v>
      </c>
      <c r="O35" s="1" t="str">
        <f t="shared" si="6"/>
        <v>LN trước thuế</v>
      </c>
      <c r="P35" s="16">
        <f t="shared" si="7"/>
        <v>5000000000</v>
      </c>
      <c r="Q35" s="16">
        <f t="shared" si="9"/>
        <v>4000000000</v>
      </c>
      <c r="R35" s="16">
        <f t="shared" si="10"/>
        <v>9000000000</v>
      </c>
    </row>
    <row r="36" spans="1:18" s="2" customFormat="1" x14ac:dyDescent="0.45">
      <c r="A36" t="s">
        <v>33</v>
      </c>
      <c r="B36" s="4"/>
      <c r="C36" s="4"/>
      <c r="G36" t="s">
        <v>32</v>
      </c>
      <c r="H36" s="4">
        <f>H35*20%</f>
        <v>1000000000</v>
      </c>
      <c r="I36" s="4">
        <v>0</v>
      </c>
      <c r="J36"/>
      <c r="M36" s="16">
        <f t="shared" si="8"/>
        <v>1000000000</v>
      </c>
      <c r="O36" s="1" t="str">
        <f t="shared" si="6"/>
        <v>Thuế TNDN hiện hành</v>
      </c>
      <c r="P36" s="16">
        <f t="shared" si="7"/>
        <v>1000000000</v>
      </c>
      <c r="Q36" s="16">
        <f t="shared" si="9"/>
        <v>1000000000</v>
      </c>
      <c r="R36" s="16">
        <f t="shared" si="10"/>
        <v>2000000000</v>
      </c>
    </row>
    <row r="37" spans="1:18" x14ac:dyDescent="0.45">
      <c r="A37" s="23" t="s">
        <v>54</v>
      </c>
      <c r="B37" s="24">
        <f>B34-B35</f>
        <v>4000000000</v>
      </c>
      <c r="C37" s="24">
        <f>C34-C35</f>
        <v>4000000000</v>
      </c>
      <c r="G37" t="s">
        <v>33</v>
      </c>
      <c r="H37" s="4"/>
      <c r="I37" s="4">
        <v>0</v>
      </c>
      <c r="K37">
        <f>-K21</f>
        <v>-200000000</v>
      </c>
      <c r="M37" s="16">
        <f t="shared" si="8"/>
        <v>-200000000</v>
      </c>
      <c r="O37" s="1" t="str">
        <f t="shared" si="6"/>
        <v>Thuế TNDN hoãn lại</v>
      </c>
      <c r="P37" s="16">
        <f t="shared" si="7"/>
        <v>0</v>
      </c>
      <c r="Q37" s="16">
        <f t="shared" si="9"/>
        <v>-200000000</v>
      </c>
      <c r="R37" s="16">
        <f t="shared" si="10"/>
        <v>-200000000</v>
      </c>
    </row>
    <row r="38" spans="1:18" x14ac:dyDescent="0.45">
      <c r="A38" t="s">
        <v>59</v>
      </c>
      <c r="G38" s="23" t="s">
        <v>54</v>
      </c>
      <c r="H38" s="24">
        <f>H35-H36</f>
        <v>4000000000</v>
      </c>
      <c r="I38" s="24">
        <v>0</v>
      </c>
      <c r="J38" s="17">
        <f>J35-J36-J37</f>
        <v>-1000000000</v>
      </c>
      <c r="K38" s="17">
        <f>K35-K36-K37</f>
        <v>200000000</v>
      </c>
      <c r="L38" s="17">
        <f>-L39</f>
        <v>-960000000</v>
      </c>
      <c r="M38" s="17">
        <f t="shared" si="8"/>
        <v>2240000000</v>
      </c>
      <c r="O38" s="1" t="str">
        <f t="shared" si="6"/>
        <v>LN sau thuế Công ty mẹ</v>
      </c>
      <c r="P38" s="16">
        <f t="shared" si="7"/>
        <v>4000000000</v>
      </c>
      <c r="Q38" s="16">
        <f t="shared" si="9"/>
        <v>2240000000</v>
      </c>
      <c r="R38" s="16">
        <f t="shared" si="10"/>
        <v>6240000000</v>
      </c>
    </row>
    <row r="39" spans="1:18" x14ac:dyDescent="0.45">
      <c r="G39" t="s">
        <v>55</v>
      </c>
      <c r="L39" s="16">
        <f>SUM(H38,J38:K38)*30%</f>
        <v>960000000</v>
      </c>
      <c r="M39" s="16">
        <f t="shared" si="8"/>
        <v>960000000</v>
      </c>
      <c r="O39" s="1" t="str">
        <f t="shared" si="6"/>
        <v>Nci</v>
      </c>
      <c r="P39" s="16">
        <f t="shared" si="7"/>
        <v>0</v>
      </c>
      <c r="Q39" s="16">
        <f t="shared" si="9"/>
        <v>960000000</v>
      </c>
      <c r="R39" s="16">
        <f t="shared" si="10"/>
        <v>960000000</v>
      </c>
    </row>
  </sheetData>
  <mergeCells count="1">
    <mergeCell ref="A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Hợp nhất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2025-08-01T01:45:04Z</dcterms:modified>
</cp:coreProperties>
</file>