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68146D5C-9896-4123-ADBD-A382675664B2}" xr6:coauthVersionLast="47" xr6:coauthVersionMax="47" xr10:uidLastSave="{00000000-0000-0000-0000-000000000000}"/>
  <bookViews>
    <workbookView xWindow="-98" yWindow="-98" windowWidth="21795" windowHeight="13695" activeTab="1" xr2:uid="{00000000-000D-0000-FFFF-FFFF00000000}"/>
  </bookViews>
  <sheets>
    <sheet name="INPUT" sheetId="1" r:id="rId1"/>
    <sheet name="Hợp nhất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6" i="5" l="1"/>
  <c r="X17" i="5"/>
  <c r="X18" i="5"/>
  <c r="X19" i="5"/>
  <c r="X20" i="5"/>
  <c r="X21" i="5"/>
  <c r="X22" i="5"/>
  <c r="X23" i="5"/>
  <c r="X24" i="5"/>
  <c r="X25" i="5"/>
  <c r="X26" i="5"/>
  <c r="X15" i="5"/>
  <c r="W26" i="5"/>
  <c r="W21" i="5"/>
  <c r="W22" i="5"/>
  <c r="E11" i="5"/>
  <c r="V21" i="5"/>
  <c r="M26" i="5"/>
  <c r="E35" i="5"/>
  <c r="S36" i="5"/>
  <c r="S33" i="5"/>
  <c r="S32" i="5"/>
  <c r="S31" i="5"/>
  <c r="S30" i="5"/>
  <c r="M28" i="5"/>
  <c r="S26" i="5" s="1"/>
  <c r="S25" i="5"/>
  <c r="T25" i="5" s="1"/>
  <c r="S24" i="5"/>
  <c r="V24" i="5" s="1"/>
  <c r="S23" i="5"/>
  <c r="V23" i="5" s="1"/>
  <c r="S22" i="5"/>
  <c r="S21" i="5"/>
  <c r="S15" i="5"/>
  <c r="Q32" i="5"/>
  <c r="Q33" i="5"/>
  <c r="Q34" i="5"/>
  <c r="Q35" i="5"/>
  <c r="Q36" i="5"/>
  <c r="Q15" i="5"/>
  <c r="Q16" i="5"/>
  <c r="Q17" i="5"/>
  <c r="Q18" i="5"/>
  <c r="Q19" i="5"/>
  <c r="Q20" i="5"/>
  <c r="Q21" i="5"/>
  <c r="Q22" i="5"/>
  <c r="Q23" i="5"/>
  <c r="Q24" i="5"/>
  <c r="Q26" i="5"/>
  <c r="Q28" i="5"/>
  <c r="Q30" i="5"/>
  <c r="Q31" i="5"/>
  <c r="F18" i="5"/>
  <c r="R16" i="5" s="1"/>
  <c r="T16" i="5" s="1"/>
  <c r="F19" i="5"/>
  <c r="R17" i="5" s="1"/>
  <c r="T17" i="5" s="1"/>
  <c r="F21" i="5"/>
  <c r="R19" i="5" s="1"/>
  <c r="T19" i="5" s="1"/>
  <c r="F24" i="5"/>
  <c r="R22" i="5" s="1"/>
  <c r="T22" i="5" s="1"/>
  <c r="F25" i="5"/>
  <c r="R23" i="5" s="1"/>
  <c r="T23" i="5" s="1"/>
  <c r="F17" i="5"/>
  <c r="R15" i="5" s="1"/>
  <c r="T15" i="5" s="1"/>
  <c r="F34" i="5"/>
  <c r="R33" i="5" s="1"/>
  <c r="T33" i="5" s="1"/>
  <c r="U33" i="5" s="1"/>
  <c r="B11" i="5"/>
  <c r="D20" i="5" s="1"/>
  <c r="D32" i="5" s="1"/>
  <c r="F32" i="5" s="1"/>
  <c r="R31" i="5" s="1"/>
  <c r="T31" i="5" s="1"/>
  <c r="U31" i="5" s="1"/>
  <c r="D31" i="5"/>
  <c r="F31" i="5" s="1"/>
  <c r="R30" i="5" s="1"/>
  <c r="T30" i="5" s="1"/>
  <c r="U30" i="5" s="1"/>
  <c r="M34" i="5"/>
  <c r="M36" i="5" s="1"/>
  <c r="S34" i="5" s="1"/>
  <c r="C33" i="5"/>
  <c r="C35" i="5" s="1"/>
  <c r="B33" i="5"/>
  <c r="B35" i="5" s="1"/>
  <c r="N28" i="5"/>
  <c r="C27" i="5"/>
  <c r="M25" i="5"/>
  <c r="N23" i="5"/>
  <c r="C23" i="5"/>
  <c r="M20" i="5"/>
  <c r="M23" i="5" s="1"/>
  <c r="B18" i="5"/>
  <c r="B23" i="5" s="1"/>
  <c r="V25" i="5" l="1"/>
  <c r="V26" i="5" s="1"/>
  <c r="D38" i="5"/>
  <c r="E22" i="5"/>
  <c r="D35" i="5"/>
  <c r="D26" i="5"/>
  <c r="D27" i="5" s="1"/>
  <c r="D23" i="5"/>
  <c r="F33" i="5"/>
  <c r="F20" i="5"/>
  <c r="R18" i="5" s="1"/>
  <c r="T18" i="5" s="1"/>
  <c r="S18" i="5"/>
  <c r="U16" i="5"/>
  <c r="C28" i="5"/>
  <c r="N29" i="5"/>
  <c r="B36" i="5"/>
  <c r="C36" i="5"/>
  <c r="C38" i="5" s="1"/>
  <c r="M37" i="5"/>
  <c r="S35" i="5" s="1"/>
  <c r="F23" i="5" l="1"/>
  <c r="R21" i="5" s="1"/>
  <c r="T21" i="5" s="1"/>
  <c r="F35" i="5"/>
  <c r="R32" i="5"/>
  <c r="T32" i="5" s="1"/>
  <c r="U32" i="5" s="1"/>
  <c r="E23" i="5"/>
  <c r="F22" i="5"/>
  <c r="R20" i="5" s="1"/>
  <c r="T20" i="5" s="1"/>
  <c r="E26" i="5"/>
  <c r="B38" i="5"/>
  <c r="B26" i="5" s="1"/>
  <c r="F36" i="5"/>
  <c r="R35" i="5" s="1"/>
  <c r="T35" i="5" s="1"/>
  <c r="U35" i="5" s="1"/>
  <c r="U21" i="5"/>
  <c r="U23" i="5"/>
  <c r="M39" i="5"/>
  <c r="S37" i="5" s="1"/>
  <c r="M40" i="5"/>
  <c r="S38" i="5" s="1"/>
  <c r="T38" i="5" s="1"/>
  <c r="U38" i="5" s="1"/>
  <c r="H25" i="1"/>
  <c r="G19" i="1"/>
  <c r="C25" i="1"/>
  <c r="C31" i="1"/>
  <c r="C33" i="1" s="1"/>
  <c r="B31" i="1"/>
  <c r="B33" i="1" s="1"/>
  <c r="G31" i="1"/>
  <c r="G33" i="1"/>
  <c r="B17" i="1"/>
  <c r="G23" i="1"/>
  <c r="G21" i="1"/>
  <c r="H21" i="1"/>
  <c r="H26" i="1" s="1"/>
  <c r="C21" i="1"/>
  <c r="B21" i="1"/>
  <c r="B27" i="5" l="1"/>
  <c r="B28" i="5" s="1"/>
  <c r="F26" i="5"/>
  <c r="R24" i="5" s="1"/>
  <c r="T24" i="5" s="1"/>
  <c r="E37" i="5"/>
  <c r="E27" i="5"/>
  <c r="F27" i="5" s="1"/>
  <c r="R26" i="5" s="1"/>
  <c r="T26" i="5" s="1"/>
  <c r="R34" i="5"/>
  <c r="T34" i="5" s="1"/>
  <c r="U34" i="5" s="1"/>
  <c r="U26" i="5"/>
  <c r="C34" i="1"/>
  <c r="C36" i="1"/>
  <c r="G34" i="1"/>
  <c r="C26" i="1"/>
  <c r="B34" i="1"/>
  <c r="F37" i="5" l="1"/>
  <c r="E38" i="5"/>
  <c r="G36" i="1"/>
  <c r="B36" i="1"/>
  <c r="B24" i="1" s="1"/>
  <c r="R36" i="5" l="1"/>
  <c r="T36" i="5" s="1"/>
  <c r="U36" i="5" s="1"/>
  <c r="F38" i="5"/>
  <c r="R37" i="5" s="1"/>
  <c r="T37" i="5" s="1"/>
  <c r="U37" i="5" s="1"/>
  <c r="B25" i="1"/>
  <c r="B26" i="1" s="1"/>
  <c r="G24" i="1"/>
  <c r="G25" i="1" l="1"/>
  <c r="G26" i="1" s="1"/>
</calcChain>
</file>

<file path=xl/sharedStrings.xml><?xml version="1.0" encoding="utf-8"?>
<sst xmlns="http://schemas.openxmlformats.org/spreadsheetml/2006/main" count="166" uniqueCount="67">
  <si>
    <t>Tiền</t>
  </si>
  <si>
    <t>Đầu tư vào công ty con</t>
  </si>
  <si>
    <t>Chi phí quản lý</t>
  </si>
  <si>
    <t>HTK</t>
  </si>
  <si>
    <t>Tài sản khác</t>
  </si>
  <si>
    <t>Vốn CSH</t>
  </si>
  <si>
    <t>Nợ phải trả</t>
  </si>
  <si>
    <t>TỔNG TÀI SẢN</t>
  </si>
  <si>
    <t>TỔNG NGUỒN VỐN</t>
  </si>
  <si>
    <t>31/12/20x1</t>
  </si>
  <si>
    <t>31/12/20x0</t>
  </si>
  <si>
    <t>CÂN ĐỐI KẾ TOÁN</t>
  </si>
  <si>
    <t>BÁO CÁO KẾT QUẢ KINH DOANH</t>
  </si>
  <si>
    <t>Thông tin chung:</t>
  </si>
  <si>
    <t>CÔNG TY A - CÔNG TY MẸ</t>
  </si>
  <si>
    <t>CÔNG TY C - CÔNG TY CON</t>
  </si>
  <si>
    <t>Ngày 01/03/20x1, Công ty A góp vốn cùng công ty B thành lập Công ty C với tỷ lệ góp vốn:</t>
  </si>
  <si>
    <t>- Công ty A</t>
  </si>
  <si>
    <t>- Công ty B</t>
  </si>
  <si>
    <t>-&gt; Công ty B là Cổ đông không kiểm soát</t>
  </si>
  <si>
    <t>Bằng Tiền</t>
  </si>
  <si>
    <t>Tên hàng</t>
  </si>
  <si>
    <t>Giá gốc</t>
  </si>
  <si>
    <t>Giá bán cho C</t>
  </si>
  <si>
    <t>Giá C bán cho bên thứ 3</t>
  </si>
  <si>
    <t>Số lượng bán</t>
  </si>
  <si>
    <t>Hàng A</t>
  </si>
  <si>
    <t>Tên CSH</t>
  </si>
  <si>
    <t>Tỷ lệ góp vốn</t>
  </si>
  <si>
    <t>Hình thức</t>
  </si>
  <si>
    <t>Note</t>
  </si>
  <si>
    <t>Số lượng hàng C đã bán</t>
  </si>
  <si>
    <t>Trong năm Công ty A có giao dịch bán cho Công ty C hàng hoá như sau:</t>
  </si>
  <si>
    <t>Doanh thu</t>
  </si>
  <si>
    <t>Giá vốn</t>
  </si>
  <si>
    <t>LN Gộp</t>
  </si>
  <si>
    <t>LN trước thuế</t>
  </si>
  <si>
    <t>Thuế TNDN hiện hành</t>
  </si>
  <si>
    <t>Thuế TNDN hoãn lại</t>
  </si>
  <si>
    <t>LN sau thuế</t>
  </si>
  <si>
    <t>Số tiền góp vốn</t>
  </si>
  <si>
    <t>Năm 20x1</t>
  </si>
  <si>
    <t>Năm 20x0</t>
  </si>
  <si>
    <t>LNST chưa pp</t>
  </si>
  <si>
    <t>Cộng ngang</t>
  </si>
  <si>
    <t>Phải thu khách hàng</t>
  </si>
  <si>
    <t>LNST của cđctm</t>
  </si>
  <si>
    <t>LN sau thuế NCI</t>
  </si>
  <si>
    <t>LN sau thuế cđctm</t>
  </si>
  <si>
    <t>Lợi nhuận chưa thực hiện</t>
  </si>
  <si>
    <t>Điều chỉnh lợi nhuận chưa thực hiện</t>
  </si>
  <si>
    <t>Kết quả kinh doanh để cộng ngang</t>
  </si>
  <si>
    <t>Tài sản thuế thu nhập hoãn lại</t>
  </si>
  <si>
    <t>Bảng cân đối cộng ngang</t>
  </si>
  <si>
    <t>B1: Xử lý bctc riêng mẹ</t>
  </si>
  <si>
    <t>B2: Xử lý bctc riêng con</t>
  </si>
  <si>
    <t>B3: Cộng gộp</t>
  </si>
  <si>
    <t>Mẹ</t>
  </si>
  <si>
    <t>Con</t>
  </si>
  <si>
    <t>Lợi ích Nci</t>
  </si>
  <si>
    <t>Lợi ích NCI</t>
  </si>
  <si>
    <t>Loại bỏ khoản đầu tư</t>
  </si>
  <si>
    <t>KQKD hợp nhất</t>
  </si>
  <si>
    <t>Tách Nci</t>
  </si>
  <si>
    <t>CDKT hợp nhất</t>
  </si>
  <si>
    <t>Phải thu, phải trả nội bộ</t>
  </si>
  <si>
    <t>Loại trừ phải thu/phải trả nội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</si>
</sst>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165" fontId="0" fillId="0" borderId="0" xfId="1" applyNumberFormat="1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1" xfId="0" quotePrefix="1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165" fontId="0" fillId="0" borderId="1" xfId="1" applyNumberFormat="1" applyFont="1" applyFill="1" applyBorder="1"/>
    <xf numFmtId="165" fontId="2" fillId="0" borderId="0" xfId="1" applyNumberFormat="1" applyFont="1"/>
    <xf numFmtId="0" fontId="0" fillId="0" borderId="0" xfId="0" applyAlignment="1">
      <alignment horizontal="center"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0" xfId="0" applyNumberFormat="1"/>
    <xf numFmtId="165" fontId="2" fillId="0" borderId="0" xfId="0" applyNumberFormat="1" applyFont="1"/>
    <xf numFmtId="165" fontId="0" fillId="0" borderId="0" xfId="1" applyNumberFormat="1" applyFont="1" applyBorder="1"/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/>
    <xf numFmtId="0" fontId="0" fillId="0" borderId="2" xfId="0" applyBorder="1"/>
    <xf numFmtId="3" fontId="0" fillId="0" borderId="0" xfId="0" applyNumberFormat="1"/>
    <xf numFmtId="0" fontId="0" fillId="0" borderId="0" xfId="0" applyAlignment="1">
      <alignment wrapText="1"/>
    </xf>
    <xf numFmtId="37" fontId="0" fillId="0" borderId="0" xfId="0" applyNumberFormat="1"/>
    <xf numFmtId="37" fontId="2" fillId="0" borderId="0" xfId="0" applyNumberFormat="1" applyFont="1"/>
    <xf numFmtId="165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workbookViewId="0">
      <selection activeCell="C9" sqref="C9"/>
    </sheetView>
  </sheetViews>
  <sheetFormatPr defaultRowHeight="14.25" x14ac:dyDescent="0.45"/>
  <cols>
    <col min="1" max="1" width="33.3984375" customWidth="1"/>
    <col min="2" max="3" width="17.73046875" customWidth="1"/>
    <col min="4" max="4" width="16" customWidth="1"/>
    <col min="5" max="5" width="10.59765625" bestFit="1" customWidth="1"/>
    <col min="6" max="6" width="9.59765625" bestFit="1" customWidth="1"/>
    <col min="7" max="7" width="18" bestFit="1" customWidth="1"/>
    <col min="8" max="8" width="11" bestFit="1" customWidth="1"/>
  </cols>
  <sheetData>
    <row r="1" spans="1:8" x14ac:dyDescent="0.45">
      <c r="A1" s="3" t="s">
        <v>13</v>
      </c>
    </row>
    <row r="2" spans="1:8" x14ac:dyDescent="0.45">
      <c r="A2" t="s">
        <v>16</v>
      </c>
    </row>
    <row r="3" spans="1:8" s="14" customFormat="1" x14ac:dyDescent="0.45">
      <c r="A3" s="5" t="s">
        <v>27</v>
      </c>
      <c r="B3" s="5" t="s">
        <v>40</v>
      </c>
      <c r="C3" s="5" t="s">
        <v>28</v>
      </c>
      <c r="D3" s="5" t="s">
        <v>29</v>
      </c>
      <c r="E3" s="5" t="s">
        <v>30</v>
      </c>
    </row>
    <row r="4" spans="1:8" x14ac:dyDescent="0.45">
      <c r="A4" s="8" t="s">
        <v>17</v>
      </c>
      <c r="B4" s="15">
        <v>7000000000</v>
      </c>
      <c r="C4" s="9">
        <v>0.7</v>
      </c>
      <c r="D4" s="10" t="s">
        <v>20</v>
      </c>
      <c r="E4" s="10"/>
    </row>
    <row r="5" spans="1:8" ht="57" x14ac:dyDescent="0.45">
      <c r="A5" s="8" t="s">
        <v>18</v>
      </c>
      <c r="B5" s="15">
        <v>3000000000</v>
      </c>
      <c r="C5" s="9">
        <v>0.3</v>
      </c>
      <c r="D5" s="10" t="s">
        <v>20</v>
      </c>
      <c r="E5" s="11" t="s">
        <v>19</v>
      </c>
    </row>
    <row r="7" spans="1:8" x14ac:dyDescent="0.45">
      <c r="A7" t="s">
        <v>32</v>
      </c>
    </row>
    <row r="8" spans="1:8" ht="42.75" x14ac:dyDescent="0.45">
      <c r="A8" s="5" t="s">
        <v>21</v>
      </c>
      <c r="B8" s="5" t="s">
        <v>25</v>
      </c>
      <c r="C8" s="5" t="s">
        <v>22</v>
      </c>
      <c r="D8" s="5" t="s">
        <v>23</v>
      </c>
      <c r="E8" s="5" t="s">
        <v>24</v>
      </c>
      <c r="F8" s="5" t="s">
        <v>31</v>
      </c>
    </row>
    <row r="9" spans="1:8" x14ac:dyDescent="0.45">
      <c r="A9" s="6" t="s">
        <v>26</v>
      </c>
      <c r="B9" s="7">
        <v>5000</v>
      </c>
      <c r="C9" s="7">
        <v>3000000</v>
      </c>
      <c r="D9" s="7">
        <v>3500000</v>
      </c>
      <c r="E9" s="7">
        <v>4000000</v>
      </c>
      <c r="F9" s="12">
        <v>3000</v>
      </c>
    </row>
    <row r="12" spans="1:8" s="2" customFormat="1" x14ac:dyDescent="0.45">
      <c r="A12" s="28" t="s">
        <v>14</v>
      </c>
      <c r="B12" s="28"/>
      <c r="C12" s="28"/>
      <c r="E12" s="28" t="s">
        <v>15</v>
      </c>
      <c r="F12" s="28"/>
      <c r="G12" s="28"/>
      <c r="H12" s="28"/>
    </row>
    <row r="13" spans="1:8" x14ac:dyDescent="0.45">
      <c r="A13" s="3" t="s">
        <v>11</v>
      </c>
    </row>
    <row r="14" spans="1:8" x14ac:dyDescent="0.45">
      <c r="A14" s="3"/>
    </row>
    <row r="15" spans="1:8" s="1" customFormat="1" x14ac:dyDescent="0.45">
      <c r="A15" s="19"/>
      <c r="B15" s="20" t="s">
        <v>9</v>
      </c>
      <c r="C15" s="20" t="s">
        <v>10</v>
      </c>
      <c r="E15" s="19"/>
      <c r="F15" s="19"/>
      <c r="G15" s="20" t="s">
        <v>9</v>
      </c>
      <c r="H15" s="20" t="s">
        <v>10</v>
      </c>
    </row>
    <row r="16" spans="1:8" x14ac:dyDescent="0.45">
      <c r="A16" t="s">
        <v>0</v>
      </c>
      <c r="B16" s="4">
        <v>3000000000</v>
      </c>
      <c r="C16" s="4">
        <v>1200000000</v>
      </c>
      <c r="E16" t="s">
        <v>0</v>
      </c>
      <c r="G16" s="4">
        <v>1000000000</v>
      </c>
      <c r="H16" s="4">
        <v>0</v>
      </c>
    </row>
    <row r="17" spans="1:8" x14ac:dyDescent="0.45">
      <c r="A17" t="s">
        <v>1</v>
      </c>
      <c r="B17" s="4">
        <f>B4</f>
        <v>7000000000</v>
      </c>
      <c r="C17" s="4">
        <v>0</v>
      </c>
      <c r="E17" t="s">
        <v>1</v>
      </c>
      <c r="G17" s="4"/>
      <c r="H17" s="4">
        <v>0</v>
      </c>
    </row>
    <row r="18" spans="1:8" x14ac:dyDescent="0.45">
      <c r="A18" t="s">
        <v>45</v>
      </c>
      <c r="B18" s="4">
        <v>5000000000</v>
      </c>
      <c r="C18" s="4">
        <v>0</v>
      </c>
      <c r="E18" t="s">
        <v>45</v>
      </c>
      <c r="G18" s="4"/>
      <c r="H18" s="4"/>
    </row>
    <row r="19" spans="1:8" x14ac:dyDescent="0.45">
      <c r="A19" t="s">
        <v>3</v>
      </c>
      <c r="B19" s="4">
        <v>35000000000</v>
      </c>
      <c r="C19" s="4">
        <v>35000000000</v>
      </c>
      <c r="E19" t="s">
        <v>3</v>
      </c>
      <c r="G19" s="4">
        <f>B9*D9+14000000000</f>
        <v>31500000000</v>
      </c>
      <c r="H19" s="4">
        <v>0</v>
      </c>
    </row>
    <row r="20" spans="1:8" x14ac:dyDescent="0.45">
      <c r="A20" t="s">
        <v>4</v>
      </c>
      <c r="B20" s="4">
        <v>2000000000</v>
      </c>
      <c r="C20" s="4">
        <v>5000000000</v>
      </c>
      <c r="E20" t="s">
        <v>4</v>
      </c>
      <c r="G20" s="4"/>
      <c r="H20" s="4">
        <v>0</v>
      </c>
    </row>
    <row r="21" spans="1:8" x14ac:dyDescent="0.45">
      <c r="A21" s="2" t="s">
        <v>7</v>
      </c>
      <c r="B21" s="13">
        <f>SUM(B16:B20)</f>
        <v>52000000000</v>
      </c>
      <c r="C21" s="13">
        <f>SUM(C16:C20)</f>
        <v>41200000000</v>
      </c>
      <c r="E21" s="2" t="s">
        <v>7</v>
      </c>
      <c r="G21" s="17">
        <f>SUM(G16:G20)</f>
        <v>32500000000</v>
      </c>
      <c r="H21" s="17">
        <f>SUM(H16:H20)</f>
        <v>0</v>
      </c>
    </row>
    <row r="22" spans="1:8" x14ac:dyDescent="0.45">
      <c r="A22" t="s">
        <v>6</v>
      </c>
      <c r="B22" s="4">
        <v>13000000000</v>
      </c>
      <c r="C22" s="4">
        <v>6200000000</v>
      </c>
      <c r="E22" t="s">
        <v>6</v>
      </c>
      <c r="G22" s="4">
        <v>18500000000</v>
      </c>
      <c r="H22" s="4">
        <v>0</v>
      </c>
    </row>
    <row r="23" spans="1:8" x14ac:dyDescent="0.45">
      <c r="A23" t="s">
        <v>5</v>
      </c>
      <c r="B23" s="4">
        <v>30000000000</v>
      </c>
      <c r="C23" s="4">
        <v>30000000000</v>
      </c>
      <c r="E23" t="s">
        <v>5</v>
      </c>
      <c r="G23" s="4">
        <f>B4+B5</f>
        <v>10000000000</v>
      </c>
      <c r="H23" s="4">
        <v>0</v>
      </c>
    </row>
    <row r="24" spans="1:8" x14ac:dyDescent="0.45">
      <c r="A24" t="s">
        <v>43</v>
      </c>
      <c r="B24" s="4">
        <f>C24+B36</f>
        <v>9000000000</v>
      </c>
      <c r="C24" s="4">
        <v>5000000000</v>
      </c>
      <c r="E24" t="s">
        <v>43</v>
      </c>
      <c r="G24" s="4">
        <f>G36</f>
        <v>4000000000</v>
      </c>
      <c r="H24" s="4"/>
    </row>
    <row r="25" spans="1:8" x14ac:dyDescent="0.45">
      <c r="A25" s="2" t="s">
        <v>8</v>
      </c>
      <c r="B25" s="13">
        <f>SUM(B22:B24)</f>
        <v>52000000000</v>
      </c>
      <c r="C25" s="13">
        <f>SUM(C22:C24)</f>
        <v>41200000000</v>
      </c>
      <c r="E25" s="2" t="s">
        <v>8</v>
      </c>
      <c r="G25" s="17">
        <f>SUM(G22:G24)</f>
        <v>32500000000</v>
      </c>
      <c r="H25" s="17">
        <f>SUM(H22:H24)</f>
        <v>0</v>
      </c>
    </row>
    <row r="26" spans="1:8" x14ac:dyDescent="0.45">
      <c r="B26" s="16">
        <f>B25-B21</f>
        <v>0</v>
      </c>
      <c r="C26" s="16">
        <f>C25-C21</f>
        <v>0</v>
      </c>
      <c r="G26" s="16">
        <f t="shared" ref="G26:H26" si="0">G25-G21</f>
        <v>0</v>
      </c>
      <c r="H26" s="16">
        <f t="shared" si="0"/>
        <v>0</v>
      </c>
    </row>
    <row r="27" spans="1:8" x14ac:dyDescent="0.45">
      <c r="A27" s="3" t="s">
        <v>12</v>
      </c>
      <c r="E27" s="3" t="s">
        <v>12</v>
      </c>
    </row>
    <row r="28" spans="1:8" x14ac:dyDescent="0.45">
      <c r="A28" s="21"/>
      <c r="B28" s="20" t="s">
        <v>41</v>
      </c>
      <c r="C28" s="20" t="s">
        <v>42</v>
      </c>
      <c r="E28" s="21"/>
      <c r="F28" s="22"/>
      <c r="G28" s="20" t="s">
        <v>41</v>
      </c>
      <c r="H28" s="20" t="s">
        <v>42</v>
      </c>
    </row>
    <row r="29" spans="1:8" x14ac:dyDescent="0.45">
      <c r="A29" t="s">
        <v>33</v>
      </c>
      <c r="B29" s="18">
        <v>150000000000</v>
      </c>
      <c r="C29" s="18">
        <v>140000000000</v>
      </c>
      <c r="E29" t="s">
        <v>33</v>
      </c>
      <c r="G29" s="18">
        <v>50000000000</v>
      </c>
      <c r="H29" s="18">
        <v>0</v>
      </c>
    </row>
    <row r="30" spans="1:8" x14ac:dyDescent="0.45">
      <c r="A30" t="s">
        <v>34</v>
      </c>
      <c r="B30" s="4">
        <v>105000000000</v>
      </c>
      <c r="C30" s="4">
        <v>95000000000</v>
      </c>
      <c r="E30" t="s">
        <v>34</v>
      </c>
      <c r="G30" s="4">
        <v>43000000000</v>
      </c>
      <c r="H30" s="4">
        <v>0</v>
      </c>
    </row>
    <row r="31" spans="1:8" x14ac:dyDescent="0.45">
      <c r="A31" s="2" t="s">
        <v>35</v>
      </c>
      <c r="B31" s="13">
        <f>B29-B30</f>
        <v>45000000000</v>
      </c>
      <c r="C31" s="13">
        <f>C29-C30</f>
        <v>45000000000</v>
      </c>
      <c r="E31" t="s">
        <v>35</v>
      </c>
      <c r="G31" s="4">
        <f>G29-G30</f>
        <v>7000000000</v>
      </c>
      <c r="H31" s="4">
        <v>0</v>
      </c>
    </row>
    <row r="32" spans="1:8" x14ac:dyDescent="0.45">
      <c r="A32" t="s">
        <v>2</v>
      </c>
      <c r="B32" s="4">
        <v>40000000000</v>
      </c>
      <c r="C32" s="4">
        <v>40000000000</v>
      </c>
      <c r="E32" t="s">
        <v>2</v>
      </c>
      <c r="G32" s="4">
        <v>2000000000</v>
      </c>
      <c r="H32" s="4">
        <v>0</v>
      </c>
    </row>
    <row r="33" spans="1:8" s="2" customFormat="1" x14ac:dyDescent="0.45">
      <c r="A33" s="2" t="s">
        <v>36</v>
      </c>
      <c r="B33" s="13">
        <f>B31-B32</f>
        <v>5000000000</v>
      </c>
      <c r="C33" s="13">
        <f>C31-C32</f>
        <v>5000000000</v>
      </c>
      <c r="E33" s="2" t="s">
        <v>36</v>
      </c>
      <c r="G33" s="13">
        <f>G31-G32</f>
        <v>5000000000</v>
      </c>
      <c r="H33" s="13">
        <v>0</v>
      </c>
    </row>
    <row r="34" spans="1:8" x14ac:dyDescent="0.45">
      <c r="A34" t="s">
        <v>37</v>
      </c>
      <c r="B34" s="4">
        <f>B33*20%</f>
        <v>1000000000</v>
      </c>
      <c r="C34" s="4">
        <f>C33*20%</f>
        <v>1000000000</v>
      </c>
      <c r="E34" t="s">
        <v>37</v>
      </c>
      <c r="G34" s="4">
        <f>G33*20%</f>
        <v>1000000000</v>
      </c>
      <c r="H34" s="4">
        <v>0</v>
      </c>
    </row>
    <row r="35" spans="1:8" x14ac:dyDescent="0.45">
      <c r="A35" t="s">
        <v>38</v>
      </c>
      <c r="B35" s="4"/>
      <c r="C35" s="4"/>
      <c r="E35" t="s">
        <v>38</v>
      </c>
      <c r="G35" s="4"/>
      <c r="H35" s="4">
        <v>0</v>
      </c>
    </row>
    <row r="36" spans="1:8" s="2" customFormat="1" x14ac:dyDescent="0.45">
      <c r="A36" s="2" t="s">
        <v>39</v>
      </c>
      <c r="B36" s="13">
        <f>B33-B34</f>
        <v>4000000000</v>
      </c>
      <c r="C36" s="13">
        <f>C33-C34</f>
        <v>4000000000</v>
      </c>
      <c r="E36" s="2" t="s">
        <v>39</v>
      </c>
      <c r="G36" s="13">
        <f>G33-G34</f>
        <v>4000000000</v>
      </c>
      <c r="H36" s="13">
        <v>0</v>
      </c>
    </row>
  </sheetData>
  <mergeCells count="2">
    <mergeCell ref="A12:C12"/>
    <mergeCell ref="E12:H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F8B5-0CDD-4883-9CF5-850267675A58}">
  <dimension ref="A1:X40"/>
  <sheetViews>
    <sheetView tabSelected="1" topLeftCell="A7" workbookViewId="0">
      <selection activeCell="C8" sqref="C8"/>
    </sheetView>
  </sheetViews>
  <sheetFormatPr defaultRowHeight="14.25" x14ac:dyDescent="0.45"/>
  <cols>
    <col min="1" max="1" width="33.3984375" customWidth="1"/>
    <col min="2" max="3" width="17.73046875" customWidth="1"/>
    <col min="4" max="4" width="16" customWidth="1"/>
    <col min="5" max="5" width="18" customWidth="1"/>
    <col min="6" max="6" width="20" customWidth="1"/>
    <col min="7" max="7" width="18" bestFit="1" customWidth="1"/>
    <col min="8" max="8" width="11" bestFit="1" customWidth="1"/>
    <col min="11" max="15" width="15.6640625" customWidth="1"/>
    <col min="17" max="25" width="18.59765625" customWidth="1"/>
  </cols>
  <sheetData>
    <row r="1" spans="1:24" x14ac:dyDescent="0.45">
      <c r="A1" s="3" t="s">
        <v>13</v>
      </c>
    </row>
    <row r="2" spans="1:24" x14ac:dyDescent="0.45">
      <c r="A2" t="s">
        <v>16</v>
      </c>
    </row>
    <row r="3" spans="1:24" s="14" customFormat="1" x14ac:dyDescent="0.45">
      <c r="A3" s="5" t="s">
        <v>27</v>
      </c>
      <c r="B3" s="5" t="s">
        <v>40</v>
      </c>
      <c r="C3" s="5" t="s">
        <v>28</v>
      </c>
      <c r="D3" s="5" t="s">
        <v>29</v>
      </c>
      <c r="E3" s="5" t="s">
        <v>30</v>
      </c>
    </row>
    <row r="4" spans="1:24" x14ac:dyDescent="0.45">
      <c r="A4" s="8" t="s">
        <v>17</v>
      </c>
      <c r="B4" s="15">
        <v>7000000000</v>
      </c>
      <c r="C4" s="9">
        <v>0.7</v>
      </c>
      <c r="D4" s="10" t="s">
        <v>20</v>
      </c>
      <c r="E4" s="10"/>
    </row>
    <row r="5" spans="1:24" ht="42.75" x14ac:dyDescent="0.45">
      <c r="A5" s="8" t="s">
        <v>18</v>
      </c>
      <c r="B5" s="15">
        <v>3000000000</v>
      </c>
      <c r="C5" s="9">
        <v>0.3</v>
      </c>
      <c r="D5" s="10" t="s">
        <v>20</v>
      </c>
      <c r="E5" s="11" t="s">
        <v>19</v>
      </c>
    </row>
    <row r="7" spans="1:24" x14ac:dyDescent="0.45">
      <c r="A7" t="s">
        <v>32</v>
      </c>
    </row>
    <row r="8" spans="1:24" ht="28.5" x14ac:dyDescent="0.45">
      <c r="A8" s="5" t="s">
        <v>21</v>
      </c>
      <c r="B8" s="5" t="s">
        <v>25</v>
      </c>
      <c r="C8" s="5" t="s">
        <v>22</v>
      </c>
      <c r="D8" s="5" t="s">
        <v>23</v>
      </c>
      <c r="E8" s="5" t="s">
        <v>24</v>
      </c>
      <c r="F8" s="5" t="s">
        <v>31</v>
      </c>
    </row>
    <row r="9" spans="1:24" x14ac:dyDescent="0.45">
      <c r="A9" s="6" t="s">
        <v>26</v>
      </c>
      <c r="B9" s="7">
        <v>5000</v>
      </c>
      <c r="C9" s="7">
        <v>3000000</v>
      </c>
      <c r="D9" s="7">
        <v>3500000</v>
      </c>
      <c r="E9" s="7">
        <v>4000000</v>
      </c>
      <c r="F9" s="12">
        <v>3000</v>
      </c>
    </row>
    <row r="11" spans="1:24" x14ac:dyDescent="0.45">
      <c r="A11" t="s">
        <v>49</v>
      </c>
      <c r="B11">
        <f>(B9-F9)*(D9-C9)</f>
        <v>1000000000</v>
      </c>
      <c r="D11" t="s">
        <v>65</v>
      </c>
      <c r="E11" s="23">
        <f>B9*D9</f>
        <v>17500000000</v>
      </c>
    </row>
    <row r="12" spans="1:24" x14ac:dyDescent="0.45">
      <c r="A12" t="s">
        <v>54</v>
      </c>
      <c r="K12" t="s">
        <v>55</v>
      </c>
      <c r="Q12" t="s">
        <v>56</v>
      </c>
    </row>
    <row r="13" spans="1:24" s="2" customFormat="1" x14ac:dyDescent="0.45">
      <c r="A13" s="28" t="s">
        <v>14</v>
      </c>
      <c r="B13" s="28"/>
      <c r="C13" s="28"/>
      <c r="K13" s="28" t="s">
        <v>15</v>
      </c>
      <c r="L13" s="28"/>
      <c r="M13" s="28"/>
      <c r="N13" s="28"/>
    </row>
    <row r="14" spans="1:24" ht="28.5" x14ac:dyDescent="0.45">
      <c r="A14" s="3" t="s">
        <v>11</v>
      </c>
      <c r="R14" t="s">
        <v>57</v>
      </c>
      <c r="S14" t="s">
        <v>58</v>
      </c>
      <c r="T14" t="s">
        <v>44</v>
      </c>
      <c r="U14" t="s">
        <v>61</v>
      </c>
      <c r="V14" t="s">
        <v>63</v>
      </c>
      <c r="W14" s="24" t="s">
        <v>66</v>
      </c>
      <c r="X14" t="s">
        <v>64</v>
      </c>
    </row>
    <row r="15" spans="1:24" x14ac:dyDescent="0.45">
      <c r="A15" s="3"/>
      <c r="Q15" t="str">
        <f t="shared" ref="Q15:Q24" si="0">A17</f>
        <v>Tiền</v>
      </c>
      <c r="R15" s="25">
        <f t="shared" ref="R15:R24" si="1">F17</f>
        <v>3000000000</v>
      </c>
      <c r="S15" s="16">
        <f>M17</f>
        <v>1000000000</v>
      </c>
      <c r="T15" s="16">
        <f>R15+S15</f>
        <v>4000000000</v>
      </c>
      <c r="V15" s="16"/>
      <c r="X15" s="16">
        <f>SUM(T15:W15)</f>
        <v>4000000000</v>
      </c>
    </row>
    <row r="16" spans="1:24" s="1" customFormat="1" ht="42.75" x14ac:dyDescent="0.45">
      <c r="A16" s="19"/>
      <c r="B16" s="20" t="s">
        <v>9</v>
      </c>
      <c r="C16" s="20" t="s">
        <v>10</v>
      </c>
      <c r="D16" s="14" t="s">
        <v>50</v>
      </c>
      <c r="E16" s="14" t="s">
        <v>52</v>
      </c>
      <c r="F16" s="14" t="s">
        <v>53</v>
      </c>
      <c r="K16" s="19"/>
      <c r="L16" s="19"/>
      <c r="M16" s="20" t="s">
        <v>9</v>
      </c>
      <c r="N16" s="20" t="s">
        <v>10</v>
      </c>
      <c r="Q16" t="str">
        <f t="shared" si="0"/>
        <v>Đầu tư vào công ty con</v>
      </c>
      <c r="R16" s="25">
        <f t="shared" si="1"/>
        <v>7000000000</v>
      </c>
      <c r="T16" s="16">
        <f t="shared" ref="T16:T26" si="2">R16+S16</f>
        <v>7000000000</v>
      </c>
      <c r="U16" s="27">
        <f>-T16</f>
        <v>-7000000000</v>
      </c>
      <c r="V16" s="16"/>
      <c r="X16" s="16">
        <f t="shared" ref="X16:X26" si="3">SUM(T16:W16)</f>
        <v>0</v>
      </c>
    </row>
    <row r="17" spans="1:24" x14ac:dyDescent="0.45">
      <c r="A17" t="s">
        <v>0</v>
      </c>
      <c r="B17" s="4">
        <v>3000000000</v>
      </c>
      <c r="C17" s="4">
        <v>1200000000</v>
      </c>
      <c r="F17" s="16">
        <f t="shared" ref="F17:F27" si="4">SUM(B17,D17:E17)</f>
        <v>3000000000</v>
      </c>
      <c r="K17" t="s">
        <v>0</v>
      </c>
      <c r="M17" s="4">
        <v>1000000000</v>
      </c>
      <c r="N17" s="4">
        <v>0</v>
      </c>
      <c r="Q17" t="str">
        <f t="shared" si="0"/>
        <v>Phải thu khách hàng</v>
      </c>
      <c r="R17" s="25">
        <f t="shared" si="1"/>
        <v>5000000000</v>
      </c>
      <c r="T17" s="16">
        <f t="shared" si="2"/>
        <v>5000000000</v>
      </c>
      <c r="V17" s="16"/>
      <c r="W17">
        <v>-3000000000</v>
      </c>
      <c r="X17" s="16">
        <f t="shared" si="3"/>
        <v>2000000000</v>
      </c>
    </row>
    <row r="18" spans="1:24" x14ac:dyDescent="0.45">
      <c r="A18" t="s">
        <v>1</v>
      </c>
      <c r="B18" s="4">
        <f>B4</f>
        <v>7000000000</v>
      </c>
      <c r="C18" s="4">
        <v>0</v>
      </c>
      <c r="F18" s="16">
        <f t="shared" si="4"/>
        <v>7000000000</v>
      </c>
      <c r="K18" t="s">
        <v>1</v>
      </c>
      <c r="M18" s="4"/>
      <c r="N18" s="4">
        <v>0</v>
      </c>
      <c r="Q18" t="str">
        <f t="shared" si="0"/>
        <v>HTK</v>
      </c>
      <c r="R18" s="25">
        <f t="shared" si="1"/>
        <v>34000000000</v>
      </c>
      <c r="S18" s="16">
        <f>M20</f>
        <v>31500000000</v>
      </c>
      <c r="T18" s="16">
        <f t="shared" si="2"/>
        <v>65500000000</v>
      </c>
      <c r="V18" s="16"/>
      <c r="X18" s="16">
        <f t="shared" si="3"/>
        <v>65500000000</v>
      </c>
    </row>
    <row r="19" spans="1:24" x14ac:dyDescent="0.45">
      <c r="A19" t="s">
        <v>45</v>
      </c>
      <c r="B19" s="4">
        <v>5000000000</v>
      </c>
      <c r="C19" s="4">
        <v>0</v>
      </c>
      <c r="F19" s="16">
        <f t="shared" si="4"/>
        <v>5000000000</v>
      </c>
      <c r="K19" t="s">
        <v>45</v>
      </c>
      <c r="M19" s="4"/>
      <c r="N19" s="4"/>
      <c r="Q19" t="str">
        <f t="shared" si="0"/>
        <v>Tài sản khác</v>
      </c>
      <c r="R19" s="25">
        <f t="shared" si="1"/>
        <v>2000000000</v>
      </c>
      <c r="T19" s="16">
        <f t="shared" si="2"/>
        <v>2000000000</v>
      </c>
      <c r="V19" s="16"/>
      <c r="X19" s="16">
        <f t="shared" si="3"/>
        <v>2000000000</v>
      </c>
    </row>
    <row r="20" spans="1:24" x14ac:dyDescent="0.45">
      <c r="A20" t="s">
        <v>3</v>
      </c>
      <c r="B20" s="4">
        <v>35000000000</v>
      </c>
      <c r="C20" s="4">
        <v>35000000000</v>
      </c>
      <c r="D20">
        <f>-B11</f>
        <v>-1000000000</v>
      </c>
      <c r="F20" s="16">
        <f t="shared" si="4"/>
        <v>34000000000</v>
      </c>
      <c r="K20" t="s">
        <v>3</v>
      </c>
      <c r="M20" s="4">
        <f>B9*D9+14000000000</f>
        <v>31500000000</v>
      </c>
      <c r="N20" s="4">
        <v>0</v>
      </c>
      <c r="Q20" t="str">
        <f t="shared" si="0"/>
        <v>Tài sản thuế thu nhập hoãn lại</v>
      </c>
      <c r="R20" s="25">
        <f t="shared" si="1"/>
        <v>200000000</v>
      </c>
      <c r="T20" s="16">
        <f t="shared" si="2"/>
        <v>200000000</v>
      </c>
      <c r="V20" s="16"/>
      <c r="X20" s="16">
        <f t="shared" si="3"/>
        <v>200000000</v>
      </c>
    </row>
    <row r="21" spans="1:24" x14ac:dyDescent="0.45">
      <c r="A21" t="s">
        <v>4</v>
      </c>
      <c r="B21" s="4">
        <v>2000000000</v>
      </c>
      <c r="C21" s="4">
        <v>5000000000</v>
      </c>
      <c r="F21" s="16">
        <f t="shared" si="4"/>
        <v>2000000000</v>
      </c>
      <c r="K21" t="s">
        <v>4</v>
      </c>
      <c r="M21" s="4"/>
      <c r="N21" s="4">
        <v>0</v>
      </c>
      <c r="Q21" s="2" t="str">
        <f t="shared" si="0"/>
        <v>TỔNG TÀI SẢN</v>
      </c>
      <c r="R21" s="26">
        <f t="shared" si="1"/>
        <v>51200000000</v>
      </c>
      <c r="S21" s="17">
        <f t="shared" ref="S21:S26" si="5">M23</f>
        <v>32500000000</v>
      </c>
      <c r="T21" s="17">
        <f t="shared" si="2"/>
        <v>83700000000</v>
      </c>
      <c r="U21" s="2">
        <f>SUM(U15:U20)</f>
        <v>-7000000000</v>
      </c>
      <c r="V21" s="2">
        <f>SUM(V15:V20)</f>
        <v>0</v>
      </c>
      <c r="W21" s="2">
        <f>SUM(W15:W20)</f>
        <v>-3000000000</v>
      </c>
      <c r="X21" s="17">
        <f t="shared" si="3"/>
        <v>73700000000</v>
      </c>
    </row>
    <row r="22" spans="1:24" x14ac:dyDescent="0.45">
      <c r="A22" t="s">
        <v>52</v>
      </c>
      <c r="B22" s="4"/>
      <c r="C22" s="4"/>
      <c r="E22">
        <f>-D20*20%</f>
        <v>200000000</v>
      </c>
      <c r="F22" s="16">
        <f t="shared" si="4"/>
        <v>200000000</v>
      </c>
      <c r="M22" s="4"/>
      <c r="N22" s="4"/>
      <c r="Q22" t="str">
        <f t="shared" si="0"/>
        <v>Nợ phải trả</v>
      </c>
      <c r="R22" s="25">
        <f t="shared" si="1"/>
        <v>13000000000</v>
      </c>
      <c r="S22" s="16">
        <f t="shared" si="5"/>
        <v>18500000000</v>
      </c>
      <c r="T22" s="16">
        <f t="shared" si="2"/>
        <v>31500000000</v>
      </c>
      <c r="V22" s="16"/>
      <c r="W22">
        <f>W17</f>
        <v>-3000000000</v>
      </c>
      <c r="X22" s="16">
        <f t="shared" si="3"/>
        <v>28500000000</v>
      </c>
    </row>
    <row r="23" spans="1:24" x14ac:dyDescent="0.45">
      <c r="A23" s="2" t="s">
        <v>7</v>
      </c>
      <c r="B23" s="13">
        <f>SUM(B17:B21)</f>
        <v>52000000000</v>
      </c>
      <c r="C23" s="13">
        <f>SUM(C17:C21)</f>
        <v>41200000000</v>
      </c>
      <c r="D23" s="2">
        <f>SUM(D17:D22)</f>
        <v>-1000000000</v>
      </c>
      <c r="E23" s="2">
        <f>SUM(E17:E22)</f>
        <v>200000000</v>
      </c>
      <c r="F23" s="17">
        <f t="shared" si="4"/>
        <v>51200000000</v>
      </c>
      <c r="K23" s="2" t="s">
        <v>7</v>
      </c>
      <c r="M23" s="17">
        <f>SUM(M17:M21)</f>
        <v>32500000000</v>
      </c>
      <c r="N23" s="17">
        <f>SUM(N17:N21)</f>
        <v>0</v>
      </c>
      <c r="Q23" t="str">
        <f t="shared" si="0"/>
        <v>Vốn CSH</v>
      </c>
      <c r="R23" s="25">
        <f t="shared" si="1"/>
        <v>30000000000</v>
      </c>
      <c r="S23" s="16">
        <f t="shared" si="5"/>
        <v>10000000000</v>
      </c>
      <c r="T23" s="16">
        <f t="shared" si="2"/>
        <v>40000000000</v>
      </c>
      <c r="U23" s="16">
        <f>U16</f>
        <v>-7000000000</v>
      </c>
      <c r="V23" s="16">
        <f>-S23*0.3</f>
        <v>-3000000000</v>
      </c>
      <c r="X23" s="16">
        <f t="shared" si="3"/>
        <v>30000000000</v>
      </c>
    </row>
    <row r="24" spans="1:24" x14ac:dyDescent="0.45">
      <c r="A24" t="s">
        <v>6</v>
      </c>
      <c r="B24" s="4">
        <v>13000000000</v>
      </c>
      <c r="C24" s="4">
        <v>6200000000</v>
      </c>
      <c r="F24" s="16">
        <f t="shared" si="4"/>
        <v>13000000000</v>
      </c>
      <c r="K24" t="s">
        <v>6</v>
      </c>
      <c r="M24" s="4">
        <v>18500000000</v>
      </c>
      <c r="N24" s="4">
        <v>0</v>
      </c>
      <c r="Q24" t="str">
        <f t="shared" si="0"/>
        <v>LNST chưa pp</v>
      </c>
      <c r="R24" s="25">
        <f t="shared" si="1"/>
        <v>8200000000</v>
      </c>
      <c r="S24" s="16">
        <f t="shared" si="5"/>
        <v>4000000000</v>
      </c>
      <c r="T24" s="16">
        <f t="shared" si="2"/>
        <v>12200000000</v>
      </c>
      <c r="V24" s="16">
        <f>-S24*0.3</f>
        <v>-1200000000</v>
      </c>
      <c r="X24" s="16">
        <f t="shared" si="3"/>
        <v>11000000000</v>
      </c>
    </row>
    <row r="25" spans="1:24" x14ac:dyDescent="0.45">
      <c r="A25" t="s">
        <v>5</v>
      </c>
      <c r="B25" s="4">
        <v>30000000000</v>
      </c>
      <c r="C25" s="4">
        <v>30000000000</v>
      </c>
      <c r="F25" s="16">
        <f t="shared" si="4"/>
        <v>30000000000</v>
      </c>
      <c r="K25" t="s">
        <v>5</v>
      </c>
      <c r="M25" s="4">
        <f>B4+B5</f>
        <v>10000000000</v>
      </c>
      <c r="N25" s="4">
        <v>0</v>
      </c>
      <c r="Q25" t="s">
        <v>60</v>
      </c>
      <c r="S25" s="16">
        <f t="shared" si="5"/>
        <v>0</v>
      </c>
      <c r="T25" s="16">
        <f t="shared" si="2"/>
        <v>0</v>
      </c>
      <c r="V25" s="16">
        <f>-V23-V24</f>
        <v>4200000000</v>
      </c>
      <c r="X25" s="16">
        <f t="shared" si="3"/>
        <v>4200000000</v>
      </c>
    </row>
    <row r="26" spans="1:24" x14ac:dyDescent="0.45">
      <c r="A26" t="s">
        <v>43</v>
      </c>
      <c r="B26" s="4">
        <f>C26+B38</f>
        <v>9000000000</v>
      </c>
      <c r="C26" s="4">
        <v>5000000000</v>
      </c>
      <c r="D26">
        <f>D20</f>
        <v>-1000000000</v>
      </c>
      <c r="E26" s="25">
        <f>E22</f>
        <v>200000000</v>
      </c>
      <c r="F26" s="16">
        <f t="shared" si="4"/>
        <v>8200000000</v>
      </c>
      <c r="K26" t="s">
        <v>46</v>
      </c>
      <c r="M26" s="4">
        <f>4000000000</f>
        <v>4000000000</v>
      </c>
      <c r="N26" s="4"/>
      <c r="Q26" s="2" t="str">
        <f>A27</f>
        <v>TỔNG NGUỒN VỐN</v>
      </c>
      <c r="R26" s="26">
        <f>F27</f>
        <v>51200000000</v>
      </c>
      <c r="S26" s="17">
        <f t="shared" si="5"/>
        <v>32500000000</v>
      </c>
      <c r="T26" s="17">
        <f t="shared" si="2"/>
        <v>83700000000</v>
      </c>
      <c r="U26" s="2">
        <f>SUM(U22:U25)</f>
        <v>-7000000000</v>
      </c>
      <c r="V26" s="2">
        <f>SUM(V22:V25)</f>
        <v>0</v>
      </c>
      <c r="W26" s="2">
        <f>SUM(W22:W25)</f>
        <v>-3000000000</v>
      </c>
      <c r="X26" s="17">
        <f t="shared" si="3"/>
        <v>73700000000</v>
      </c>
    </row>
    <row r="27" spans="1:24" x14ac:dyDescent="0.45">
      <c r="A27" s="2" t="s">
        <v>8</v>
      </c>
      <c r="B27" s="13">
        <f>SUM(B24:B26)</f>
        <v>52000000000</v>
      </c>
      <c r="C27" s="13">
        <f>SUM(C24:C26)</f>
        <v>41200000000</v>
      </c>
      <c r="D27" s="2">
        <f>SUM(D24:D26)</f>
        <v>-1000000000</v>
      </c>
      <c r="E27" s="2">
        <f>SUM(E24:E26)</f>
        <v>200000000</v>
      </c>
      <c r="F27" s="17">
        <f t="shared" si="4"/>
        <v>51200000000</v>
      </c>
      <c r="K27" t="s">
        <v>59</v>
      </c>
      <c r="M27" s="16"/>
      <c r="R27" s="25"/>
    </row>
    <row r="28" spans="1:24" x14ac:dyDescent="0.45">
      <c r="B28" s="16">
        <f>B27-B23</f>
        <v>0</v>
      </c>
      <c r="C28" s="16">
        <f>C27-C23</f>
        <v>0</v>
      </c>
      <c r="K28" s="2" t="s">
        <v>8</v>
      </c>
      <c r="M28" s="17">
        <f>SUM(M24:M27)</f>
        <v>32500000000</v>
      </c>
      <c r="N28" s="17">
        <f>SUM(N24:N26)</f>
        <v>0</v>
      </c>
      <c r="Q28" t="str">
        <f>A29</f>
        <v>BÁO CÁO KẾT QUẢ KINH DOANH</v>
      </c>
      <c r="R28" s="25"/>
    </row>
    <row r="29" spans="1:24" x14ac:dyDescent="0.45">
      <c r="A29" s="3" t="s">
        <v>12</v>
      </c>
      <c r="M29" s="16"/>
      <c r="N29" s="16">
        <f>N28-N23</f>
        <v>0</v>
      </c>
      <c r="R29" s="25" t="s">
        <v>57</v>
      </c>
      <c r="S29" t="s">
        <v>58</v>
      </c>
      <c r="T29" t="s">
        <v>44</v>
      </c>
      <c r="U29" t="s">
        <v>62</v>
      </c>
    </row>
    <row r="30" spans="1:24" ht="42.75" x14ac:dyDescent="0.45">
      <c r="A30" s="21"/>
      <c r="B30" s="20" t="s">
        <v>41</v>
      </c>
      <c r="C30" s="20" t="s">
        <v>42</v>
      </c>
      <c r="D30" s="14" t="s">
        <v>50</v>
      </c>
      <c r="E30" s="14" t="s">
        <v>52</v>
      </c>
      <c r="F30" s="24" t="s">
        <v>51</v>
      </c>
      <c r="K30" s="3" t="s">
        <v>12</v>
      </c>
      <c r="Q30" t="str">
        <f t="shared" ref="Q30:Q36" si="6">A31</f>
        <v>Doanh thu</v>
      </c>
      <c r="R30" s="25">
        <f t="shared" ref="R30:R37" si="7">F31</f>
        <v>132500000000</v>
      </c>
      <c r="S30" s="16">
        <f t="shared" ref="S30:S38" si="8">M32</f>
        <v>50000000000</v>
      </c>
      <c r="T30" s="16">
        <f>R30+S30</f>
        <v>182500000000</v>
      </c>
      <c r="U30" s="16">
        <f>T30</f>
        <v>182500000000</v>
      </c>
    </row>
    <row r="31" spans="1:24" x14ac:dyDescent="0.45">
      <c r="A31" t="s">
        <v>33</v>
      </c>
      <c r="B31" s="18">
        <v>150000000000</v>
      </c>
      <c r="C31" s="18">
        <v>140000000000</v>
      </c>
      <c r="D31" s="16">
        <f>-D9*B9</f>
        <v>-17500000000</v>
      </c>
      <c r="F31" s="16">
        <f>B31+D31</f>
        <v>132500000000</v>
      </c>
      <c r="K31" s="21"/>
      <c r="L31" s="22"/>
      <c r="M31" s="20" t="s">
        <v>41</v>
      </c>
      <c r="N31" s="20" t="s">
        <v>42</v>
      </c>
      <c r="Q31" t="str">
        <f t="shared" si="6"/>
        <v>Giá vốn</v>
      </c>
      <c r="R31" s="25">
        <f t="shared" si="7"/>
        <v>88500000000</v>
      </c>
      <c r="S31" s="16">
        <f t="shared" si="8"/>
        <v>43000000000</v>
      </c>
      <c r="T31" s="16">
        <f t="shared" ref="T31:T38" si="9">R31+S31</f>
        <v>131500000000</v>
      </c>
      <c r="U31" s="16">
        <f t="shared" ref="U31:U38" si="10">T31</f>
        <v>131500000000</v>
      </c>
    </row>
    <row r="32" spans="1:24" x14ac:dyDescent="0.45">
      <c r="A32" t="s">
        <v>34</v>
      </c>
      <c r="B32" s="4">
        <v>105000000000</v>
      </c>
      <c r="C32" s="4">
        <v>95000000000</v>
      </c>
      <c r="D32" s="16">
        <f>-(D20-D31)</f>
        <v>-16500000000</v>
      </c>
      <c r="F32" s="16">
        <f>B32+D32</f>
        <v>88500000000</v>
      </c>
      <c r="K32" t="s">
        <v>33</v>
      </c>
      <c r="M32" s="18">
        <v>50000000000</v>
      </c>
      <c r="N32" s="18">
        <v>0</v>
      </c>
      <c r="Q32" t="str">
        <f t="shared" si="6"/>
        <v>LN Gộp</v>
      </c>
      <c r="R32" s="25">
        <f t="shared" si="7"/>
        <v>44000000000</v>
      </c>
      <c r="S32" s="16">
        <f t="shared" si="8"/>
        <v>7000000000</v>
      </c>
      <c r="T32" s="16">
        <f t="shared" si="9"/>
        <v>51000000000</v>
      </c>
      <c r="U32" s="16">
        <f t="shared" si="10"/>
        <v>51000000000</v>
      </c>
    </row>
    <row r="33" spans="1:21" x14ac:dyDescent="0.45">
      <c r="A33" s="2" t="s">
        <v>35</v>
      </c>
      <c r="B33" s="13">
        <f>B31-B32</f>
        <v>45000000000</v>
      </c>
      <c r="C33" s="13">
        <f>C31-C32</f>
        <v>45000000000</v>
      </c>
      <c r="F33" s="16">
        <f>F31-F32</f>
        <v>44000000000</v>
      </c>
      <c r="K33" t="s">
        <v>34</v>
      </c>
      <c r="M33" s="4">
        <v>43000000000</v>
      </c>
      <c r="N33" s="4">
        <v>0</v>
      </c>
      <c r="Q33" t="str">
        <f t="shared" si="6"/>
        <v>Chi phí quản lý</v>
      </c>
      <c r="R33" s="25">
        <f t="shared" si="7"/>
        <v>40000000000</v>
      </c>
      <c r="S33" s="16">
        <f t="shared" si="8"/>
        <v>2000000000</v>
      </c>
      <c r="T33" s="16">
        <f t="shared" si="9"/>
        <v>42000000000</v>
      </c>
      <c r="U33" s="16">
        <f t="shared" si="10"/>
        <v>42000000000</v>
      </c>
    </row>
    <row r="34" spans="1:21" x14ac:dyDescent="0.45">
      <c r="A34" t="s">
        <v>2</v>
      </c>
      <c r="B34" s="4">
        <v>40000000000</v>
      </c>
      <c r="C34" s="4">
        <v>40000000000</v>
      </c>
      <c r="F34" s="16">
        <f>B34+D34</f>
        <v>40000000000</v>
      </c>
      <c r="K34" t="s">
        <v>35</v>
      </c>
      <c r="M34" s="4">
        <f>M32-M33</f>
        <v>7000000000</v>
      </c>
      <c r="N34" s="4">
        <v>0</v>
      </c>
      <c r="Q34" s="2" t="str">
        <f t="shared" si="6"/>
        <v>LN trước thuế</v>
      </c>
      <c r="R34" s="26">
        <f t="shared" si="7"/>
        <v>4000000000</v>
      </c>
      <c r="S34" s="17">
        <f t="shared" si="8"/>
        <v>5000000000</v>
      </c>
      <c r="T34" s="17">
        <f t="shared" si="9"/>
        <v>9000000000</v>
      </c>
      <c r="U34" s="17">
        <f t="shared" si="10"/>
        <v>9000000000</v>
      </c>
    </row>
    <row r="35" spans="1:21" s="2" customFormat="1" x14ac:dyDescent="0.45">
      <c r="A35" s="2" t="s">
        <v>36</v>
      </c>
      <c r="B35" s="13">
        <f>B33-B34</f>
        <v>5000000000</v>
      </c>
      <c r="C35" s="13">
        <f>C33-C34</f>
        <v>5000000000</v>
      </c>
      <c r="D35" s="17">
        <f>D31-D32-D34</f>
        <v>-1000000000</v>
      </c>
      <c r="E35" s="17">
        <f>E31-E32-E34</f>
        <v>0</v>
      </c>
      <c r="F35" s="17">
        <f>F33-F34</f>
        <v>4000000000</v>
      </c>
      <c r="K35" t="s">
        <v>2</v>
      </c>
      <c r="L35"/>
      <c r="M35" s="4">
        <v>2000000000</v>
      </c>
      <c r="N35" s="4">
        <v>0</v>
      </c>
      <c r="Q35" t="str">
        <f t="shared" si="6"/>
        <v>Thuế TNDN hiện hành</v>
      </c>
      <c r="R35" s="25">
        <f t="shared" si="7"/>
        <v>1000000000</v>
      </c>
      <c r="S35" s="16">
        <f t="shared" si="8"/>
        <v>1000000000</v>
      </c>
      <c r="T35" s="16">
        <f t="shared" si="9"/>
        <v>2000000000</v>
      </c>
      <c r="U35" s="16">
        <f t="shared" si="10"/>
        <v>2000000000</v>
      </c>
    </row>
    <row r="36" spans="1:21" x14ac:dyDescent="0.45">
      <c r="A36" t="s">
        <v>37</v>
      </c>
      <c r="B36" s="4">
        <f>B35*20%</f>
        <v>1000000000</v>
      </c>
      <c r="C36" s="4">
        <f>C35*20%</f>
        <v>1000000000</v>
      </c>
      <c r="F36" s="16">
        <f>B36+E36</f>
        <v>1000000000</v>
      </c>
      <c r="K36" s="2" t="s">
        <v>36</v>
      </c>
      <c r="L36" s="2"/>
      <c r="M36" s="13">
        <f>M34-M35</f>
        <v>5000000000</v>
      </c>
      <c r="N36" s="13">
        <v>0</v>
      </c>
      <c r="Q36" t="str">
        <f t="shared" si="6"/>
        <v>Thuế TNDN hoãn lại</v>
      </c>
      <c r="R36" s="25">
        <f t="shared" si="7"/>
        <v>-200000000</v>
      </c>
      <c r="S36" s="16">
        <f t="shared" si="8"/>
        <v>0</v>
      </c>
      <c r="T36" s="16">
        <f t="shared" si="9"/>
        <v>-200000000</v>
      </c>
      <c r="U36" s="16">
        <f t="shared" si="10"/>
        <v>-200000000</v>
      </c>
    </row>
    <row r="37" spans="1:21" x14ac:dyDescent="0.45">
      <c r="A37" t="s">
        <v>38</v>
      </c>
      <c r="B37" s="4"/>
      <c r="C37" s="4"/>
      <c r="E37" s="25">
        <f>-E26</f>
        <v>-200000000</v>
      </c>
      <c r="F37" s="16">
        <f>B37+E37</f>
        <v>-200000000</v>
      </c>
      <c r="K37" t="s">
        <v>37</v>
      </c>
      <c r="M37" s="4">
        <f>M36*20%</f>
        <v>1000000000</v>
      </c>
      <c r="N37" s="4">
        <v>0</v>
      </c>
      <c r="Q37" s="2" t="s">
        <v>48</v>
      </c>
      <c r="R37" s="26">
        <f t="shared" si="7"/>
        <v>3200000000</v>
      </c>
      <c r="S37" s="17">
        <f t="shared" si="8"/>
        <v>2800000000</v>
      </c>
      <c r="T37" s="17">
        <f t="shared" si="9"/>
        <v>6000000000</v>
      </c>
      <c r="U37" s="17">
        <f t="shared" si="10"/>
        <v>6000000000</v>
      </c>
    </row>
    <row r="38" spans="1:21" s="2" customFormat="1" x14ac:dyDescent="0.45">
      <c r="A38" s="2" t="s">
        <v>39</v>
      </c>
      <c r="B38" s="13">
        <f>B35-B36</f>
        <v>4000000000</v>
      </c>
      <c r="C38" s="13">
        <f>C35-C36</f>
        <v>4000000000</v>
      </c>
      <c r="D38" s="17">
        <f>D31-D32-D34-D36-D37</f>
        <v>-1000000000</v>
      </c>
      <c r="E38" s="17">
        <f>E31-E32-E34-E36-E37</f>
        <v>200000000</v>
      </c>
      <c r="F38" s="17">
        <f>F35-F36-F37</f>
        <v>3200000000</v>
      </c>
      <c r="K38" t="s">
        <v>38</v>
      </c>
      <c r="L38"/>
      <c r="M38" s="4"/>
      <c r="N38" s="4">
        <v>0</v>
      </c>
      <c r="Q38" t="s">
        <v>47</v>
      </c>
      <c r="S38" s="16">
        <f t="shared" si="8"/>
        <v>1200000000</v>
      </c>
      <c r="T38" s="16">
        <f t="shared" si="9"/>
        <v>1200000000</v>
      </c>
      <c r="U38" s="16">
        <f t="shared" si="10"/>
        <v>1200000000</v>
      </c>
    </row>
    <row r="39" spans="1:21" x14ac:dyDescent="0.45">
      <c r="K39" s="2" t="s">
        <v>48</v>
      </c>
      <c r="L39" s="2"/>
      <c r="M39" s="13">
        <f>(M36-M37)*70%</f>
        <v>2800000000</v>
      </c>
      <c r="N39" s="13">
        <v>0</v>
      </c>
    </row>
    <row r="40" spans="1:21" x14ac:dyDescent="0.45">
      <c r="K40" t="s">
        <v>47</v>
      </c>
      <c r="M40" s="16">
        <f>(M36-M37)*30%</f>
        <v>1200000000</v>
      </c>
    </row>
  </sheetData>
  <mergeCells count="2">
    <mergeCell ref="A13:C13"/>
    <mergeCell ref="K13:N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Hợp nhất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2025-08-01T01:43:10Z</dcterms:modified>
</cp:coreProperties>
</file>