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09A12AB0-7253-49B2-9D30-B699947BF8E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INPUT" sheetId="1" r:id="rId1"/>
    <sheet name="Hợp nhấ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4" l="1"/>
  <c r="G74" i="4"/>
  <c r="G86" i="4"/>
  <c r="B83" i="4"/>
  <c r="B82" i="4"/>
  <c r="B81" i="4"/>
  <c r="H87" i="4"/>
  <c r="H88" i="4"/>
  <c r="G87" i="4"/>
  <c r="B77" i="4"/>
  <c r="B78" i="4" s="1"/>
  <c r="F74" i="4"/>
  <c r="F75" i="4"/>
  <c r="F76" i="4"/>
  <c r="F77" i="4"/>
  <c r="F81" i="4"/>
  <c r="F84" i="4"/>
  <c r="F93" i="4"/>
  <c r="F94" i="4"/>
  <c r="F96" i="4"/>
  <c r="F97" i="4"/>
  <c r="F98" i="4"/>
  <c r="F99" i="4"/>
  <c r="F100" i="4"/>
  <c r="F101" i="4"/>
  <c r="F103" i="4"/>
  <c r="F73" i="4"/>
  <c r="E73" i="4"/>
  <c r="E75" i="4"/>
  <c r="H75" i="4" s="1"/>
  <c r="E76" i="4"/>
  <c r="E77" i="4"/>
  <c r="E78" i="4"/>
  <c r="E79" i="4"/>
  <c r="E80" i="4"/>
  <c r="E81" i="4"/>
  <c r="E84" i="4"/>
  <c r="E85" i="4"/>
  <c r="E86" i="4"/>
  <c r="E93" i="4"/>
  <c r="E94" i="4"/>
  <c r="E96" i="4"/>
  <c r="E97" i="4"/>
  <c r="H97" i="4" s="1"/>
  <c r="E98" i="4"/>
  <c r="E103" i="4"/>
  <c r="B73" i="4"/>
  <c r="B74" i="4"/>
  <c r="E61" i="4"/>
  <c r="H61" i="4" s="1"/>
  <c r="B63" i="4" s="1"/>
  <c r="G77" i="4" s="1"/>
  <c r="E60" i="4"/>
  <c r="H60" i="4" s="1"/>
  <c r="B62" i="4" s="1"/>
  <c r="G98" i="4" s="1"/>
  <c r="E59" i="4"/>
  <c r="H59" i="4" s="1"/>
  <c r="B61" i="4" s="1"/>
  <c r="G94" i="4" s="1"/>
  <c r="G46" i="4"/>
  <c r="B44" i="4"/>
  <c r="E58" i="4" s="1"/>
  <c r="F40" i="4"/>
  <c r="F46" i="4" s="1"/>
  <c r="C40" i="4"/>
  <c r="C46" i="4" s="1"/>
  <c r="B40" i="4"/>
  <c r="E95" i="4" s="1"/>
  <c r="G34" i="4"/>
  <c r="C34" i="4"/>
  <c r="F32" i="4"/>
  <c r="F86" i="4" s="1"/>
  <c r="F31" i="4"/>
  <c r="F85" i="4" s="1"/>
  <c r="G29" i="4"/>
  <c r="C27" i="4"/>
  <c r="F26" i="4"/>
  <c r="E56" i="4" s="1"/>
  <c r="C26" i="4"/>
  <c r="F56" i="4" s="1"/>
  <c r="B21" i="4"/>
  <c r="B29" i="4" s="1"/>
  <c r="E83" i="4" s="1"/>
  <c r="D12" i="4"/>
  <c r="F27" i="4" s="1"/>
  <c r="F80" i="4" s="1"/>
  <c r="B12" i="4"/>
  <c r="C12" i="4" s="1"/>
  <c r="C12" i="1"/>
  <c r="H84" i="4" l="1"/>
  <c r="H93" i="4"/>
  <c r="H73" i="4"/>
  <c r="H81" i="4"/>
  <c r="H76" i="4"/>
  <c r="H85" i="4"/>
  <c r="E99" i="4"/>
  <c r="H86" i="4"/>
  <c r="H96" i="4"/>
  <c r="F95" i="4"/>
  <c r="H94" i="4"/>
  <c r="H77" i="4"/>
  <c r="H98" i="4"/>
  <c r="C25" i="4"/>
  <c r="C29" i="4" s="1"/>
  <c r="C35" i="4" s="1"/>
  <c r="F79" i="4"/>
  <c r="E74" i="4"/>
  <c r="H74" i="4" s="1"/>
  <c r="H56" i="4"/>
  <c r="B58" i="4" s="1"/>
  <c r="G79" i="4" s="1"/>
  <c r="J60" i="4"/>
  <c r="F57" i="4"/>
  <c r="F25" i="4"/>
  <c r="E57" i="4"/>
  <c r="G35" i="4"/>
  <c r="B45" i="4"/>
  <c r="E100" i="4" s="1"/>
  <c r="H100" i="4" s="1"/>
  <c r="C47" i="4"/>
  <c r="C49" i="4" s="1"/>
  <c r="F47" i="4"/>
  <c r="H95" i="4" l="1"/>
  <c r="F49" i="4"/>
  <c r="F102" i="4"/>
  <c r="F29" i="4"/>
  <c r="F83" i="4" s="1"/>
  <c r="F78" i="4"/>
  <c r="H57" i="4"/>
  <c r="B60" i="4" s="1"/>
  <c r="H79" i="4"/>
  <c r="B46" i="4"/>
  <c r="F58" i="4"/>
  <c r="H58" i="4" s="1"/>
  <c r="B59" i="4" s="1"/>
  <c r="B75" i="4"/>
  <c r="F105" i="4" s="1"/>
  <c r="G26" i="1"/>
  <c r="D12" i="1"/>
  <c r="G27" i="1" s="1"/>
  <c r="G80" i="4" l="1"/>
  <c r="H80" i="4" s="1"/>
  <c r="H78" i="4" s="1"/>
  <c r="H101" i="4"/>
  <c r="B66" i="4"/>
  <c r="B67" i="4" s="1"/>
  <c r="B69" i="4" s="1"/>
  <c r="G82" i="4" s="1"/>
  <c r="G103" i="4" s="1"/>
  <c r="G99" i="4"/>
  <c r="H99" i="4" s="1"/>
  <c r="B47" i="4"/>
  <c r="E102" i="4" s="1"/>
  <c r="H102" i="4" s="1"/>
  <c r="E101" i="4"/>
  <c r="F33" i="4"/>
  <c r="F104" i="4"/>
  <c r="B76" i="4"/>
  <c r="F106" i="4" s="1"/>
  <c r="H106" i="4" s="1"/>
  <c r="G25" i="1"/>
  <c r="B49" i="4" l="1"/>
  <c r="B70" i="4"/>
  <c r="B33" i="4"/>
  <c r="E104" i="4"/>
  <c r="F34" i="4"/>
  <c r="F87" i="4"/>
  <c r="H82" i="4" l="1"/>
  <c r="H83" i="4" s="1"/>
  <c r="F89" i="4"/>
  <c r="F35" i="4"/>
  <c r="B34" i="4"/>
  <c r="E87" i="4"/>
  <c r="H29" i="1"/>
  <c r="G29" i="1"/>
  <c r="C27" i="1"/>
  <c r="C26" i="1"/>
  <c r="C25" i="1" s="1"/>
  <c r="C29" i="1" s="1"/>
  <c r="H103" i="4" l="1"/>
  <c r="H104" i="4" s="1"/>
  <c r="B35" i="4"/>
  <c r="E89" i="4"/>
  <c r="B44" i="1"/>
  <c r="B12" i="1"/>
  <c r="H89" i="4" l="1"/>
  <c r="H105" i="4"/>
  <c r="B45" i="1"/>
  <c r="H46" i="1"/>
  <c r="G31" i="1"/>
  <c r="H34" i="1" l="1"/>
  <c r="H35" i="1" s="1"/>
  <c r="C34" i="1"/>
  <c r="C35" i="1" s="1"/>
  <c r="C40" i="1"/>
  <c r="C46" i="1" s="1"/>
  <c r="B40" i="1"/>
  <c r="G40" i="1"/>
  <c r="B21" i="1"/>
  <c r="G32" i="1"/>
  <c r="B46" i="1" l="1"/>
  <c r="B29" i="1"/>
  <c r="G46" i="1"/>
  <c r="G47" i="1" s="1"/>
  <c r="B47" i="1"/>
  <c r="C47" i="1"/>
  <c r="C49" i="1" s="1"/>
  <c r="B49" i="1" l="1"/>
  <c r="B33" i="1" s="1"/>
  <c r="B34" i="1" l="1"/>
  <c r="B35" i="1" s="1"/>
  <c r="G49" i="1"/>
  <c r="G33" i="1" l="1"/>
  <c r="G34" i="1" l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5" authorId="0" shapeId="0" xr:uid="{ABECD05D-28DD-482E-A01F-2AC138480F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Nguyên giá tài sản cố định</t>
        </r>
      </text>
    </comment>
  </commentList>
</comments>
</file>

<file path=xl/sharedStrings.xml><?xml version="1.0" encoding="utf-8"?>
<sst xmlns="http://schemas.openxmlformats.org/spreadsheetml/2006/main" count="283" uniqueCount="116">
  <si>
    <t>Hợp nhất</t>
  </si>
  <si>
    <t>Tiền</t>
  </si>
  <si>
    <t>Đầu tư vào công ty con</t>
  </si>
  <si>
    <t>Chi phí quản lý</t>
  </si>
  <si>
    <t>HTK</t>
  </si>
  <si>
    <t>Tài sản khác</t>
  </si>
  <si>
    <t>Vốn CSH</t>
  </si>
  <si>
    <t>Nợ phải trả</t>
  </si>
  <si>
    <t>TỔNG TÀI SẢN</t>
  </si>
  <si>
    <t>TỔNG NGUỒN VỐN</t>
  </si>
  <si>
    <t>31/12/20x1</t>
  </si>
  <si>
    <t>31/12/20x0</t>
  </si>
  <si>
    <t>CÂN ĐỐI KẾ TOÁN</t>
  </si>
  <si>
    <t>BÁO CÁO KẾT QUẢ KINH DOANH</t>
  </si>
  <si>
    <t>Thông tin chung:</t>
  </si>
  <si>
    <t>CÔNG TY A - CÔNG TY MẸ</t>
  </si>
  <si>
    <t>CÔNG TY C - CÔNG TY CON</t>
  </si>
  <si>
    <t>Ngày 01/03/20x1, Công ty A góp vốn cùng công ty B thành lập Công ty C với tỷ lệ góp vốn:</t>
  </si>
  <si>
    <t>- Công ty A</t>
  </si>
  <si>
    <t>- Công ty B</t>
  </si>
  <si>
    <t>-&gt; Công ty B là Cổ đông không kiểm soát</t>
  </si>
  <si>
    <t>Bằng Tiền</t>
  </si>
  <si>
    <t>Tên CSH</t>
  </si>
  <si>
    <t>Tỷ lệ góp vốn</t>
  </si>
  <si>
    <t>Hình thức</t>
  </si>
  <si>
    <t>Note</t>
  </si>
  <si>
    <t>Doanh thu</t>
  </si>
  <si>
    <t>Giá vốn</t>
  </si>
  <si>
    <t>LN Gộp</t>
  </si>
  <si>
    <t>LN trước thuế</t>
  </si>
  <si>
    <t>Thuế TNDN hiện hành</t>
  </si>
  <si>
    <t>Thuế TNDN hoãn lại</t>
  </si>
  <si>
    <t>LN sau thuế</t>
  </si>
  <si>
    <t>Số tiền góp vốn</t>
  </si>
  <si>
    <t>Năm 20x1</t>
  </si>
  <si>
    <t>Năm 20x0</t>
  </si>
  <si>
    <t>LNST chưa pp</t>
  </si>
  <si>
    <t>Chỉ tiêu</t>
  </si>
  <si>
    <t>Công ty mẹ</t>
  </si>
  <si>
    <t>Công ty con</t>
  </si>
  <si>
    <t>Phải thu khách hàng</t>
  </si>
  <si>
    <t>Phải thu từ cho vay</t>
  </si>
  <si>
    <t>Vay và nợ thuê tài chính</t>
  </si>
  <si>
    <t>Doanh thu tài chính</t>
  </si>
  <si>
    <t>Chi phí tài chính</t>
  </si>
  <si>
    <t>Tên TSCĐ</t>
  </si>
  <si>
    <t>Máy móc A</t>
  </si>
  <si>
    <t>Nguyên giá</t>
  </si>
  <si>
    <t>Hao mòn luỹ kế</t>
  </si>
  <si>
    <t>Giá trị còn lại</t>
  </si>
  <si>
    <t>Thời gian khấu hao còn lại (năm)</t>
  </si>
  <si>
    <t>TSCĐ</t>
  </si>
  <si>
    <t>Khấu hao của TS theo giá gốc</t>
  </si>
  <si>
    <t>Khấu hao của TS theo giá mới</t>
  </si>
  <si>
    <t>Thu nhập khác</t>
  </si>
  <si>
    <t>Chi phí khác</t>
  </si>
  <si>
    <t>Thông tin khấu hao TSCĐ khi sử dụng ở công ty con:</t>
  </si>
  <si>
    <t>Giá vốn hàng bán</t>
  </si>
  <si>
    <t>Giá trị HTK</t>
  </si>
  <si>
    <t>Tổng</t>
  </si>
  <si>
    <t>- Nguyên giá</t>
  </si>
  <si>
    <t>- Hao mòn luỹ kế</t>
  </si>
  <si>
    <t>Thông tin TSCĐ tại 01/01/20x1</t>
  </si>
  <si>
    <t>Chênh lệch</t>
  </si>
  <si>
    <t>Mức khấu hao cũ</t>
  </si>
  <si>
    <t>Mức KH mới</t>
  </si>
  <si>
    <t>Giá đánh giá lại</t>
  </si>
  <si>
    <t>Thông tin TS đem đi góp vốn:</t>
  </si>
  <si>
    <t>*Giá trị residual = 2 năm khấu hao</t>
  </si>
  <si>
    <t>Bằng TSCĐ cũ</t>
  </si>
  <si>
    <t>Oke, cần loại bỏ 2 khoản:
+ Phần thừa so với giá gốc của TSCĐ
+ Chi phí khấu hao trong kỳ
+ Lợi nhuận từ bán TSCĐ</t>
  </si>
  <si>
    <t>B1: Loại bỏ chênh lệch giá gốc</t>
  </si>
  <si>
    <t>Có Khấu hao lũy kế</t>
  </si>
  <si>
    <t>nguyên giá</t>
  </si>
  <si>
    <t>khấu hao lũy kế</t>
  </si>
  <si>
    <t>Số liệu gộp TSCĐ tại thời điểm cuối năm</t>
  </si>
  <si>
    <t>Giá gốc</t>
  </si>
  <si>
    <t>Nợ Nguyên giá TSCĐ</t>
  </si>
  <si>
    <t>Chi phí khấu hao trong giá vốn hàng bán</t>
  </si>
  <si>
    <t>Chi phí khấu hao trong chi phí qldn</t>
  </si>
  <si>
    <t>Chi phí khấu hao trong HTK</t>
  </si>
  <si>
    <t>Nợ thu nhập khác</t>
  </si>
  <si>
    <t>Có Giá vốn hàng bán</t>
  </si>
  <si>
    <t>Có QLDN</t>
  </si>
  <si>
    <t>Có Hàng tồn kho</t>
  </si>
  <si>
    <t>((1))</t>
  </si>
  <si>
    <t>((2))</t>
  </si>
  <si>
    <t>Tỷ lệ sở hữu công ty mẹ</t>
  </si>
  <si>
    <t>Tỷ lệ sở hữu Nci</t>
  </si>
  <si>
    <t>Lợi nhuận sau thuế công ty mẹ</t>
  </si>
  <si>
    <t>B3: Chia lợi nhuận trong kỳ cho NCI</t>
  </si>
  <si>
    <t>((3))</t>
  </si>
  <si>
    <t>B2: Điều chỉnh Thuế TNDN hoãn lại</t>
  </si>
  <si>
    <t>Vì chi phí thuế đang đóng cao hơn thực tế (không có giao dịch nội bộ) =&gt; Sinh ra tài sản thuế tndn hoãn lại</t>
  </si>
  <si>
    <t>earning before tax - taxable income</t>
  </si>
  <si>
    <t>Chi phí thuế thu nhập hoãn lại</t>
  </si>
  <si>
    <t>Nợ Tài sản TTNHL</t>
  </si>
  <si>
    <t>Có Chi phí TTNHL</t>
  </si>
  <si>
    <t>KQKD</t>
  </si>
  <si>
    <t>CDKT</t>
  </si>
  <si>
    <t>Bút toán điều chỉnh</t>
  </si>
  <si>
    <t>Ghi chú</t>
  </si>
  <si>
    <t>LNST công ty mẹ</t>
  </si>
  <si>
    <t>((4))</t>
  </si>
  <si>
    <t>Tài sản TTNHL</t>
  </si>
  <si>
    <t>Lợi ích cổ đông thiểu số</t>
  </si>
  <si>
    <t>B4: Chia Vốn chủ sở hữu công ty con cho NCI</t>
  </si>
  <si>
    <t>Lợi ích cổ đông thiểu số (IS)</t>
  </si>
  <si>
    <t>Nợ LNST chưa pp</t>
  </si>
  <si>
    <t>Có lợi ích cổ đông thiểu số (BS)</t>
  </si>
  <si>
    <t>Nợ Vốn góp csh</t>
  </si>
  <si>
    <t>Có Đầu tư công ty con</t>
  </si>
  <si>
    <t>Có Lợi ích cổ đông thiểu sô</t>
  </si>
  <si>
    <t>((3)),((4))</t>
  </si>
  <si>
    <t>(Phải điều chỉnh cho từng công ty trước)</t>
  </si>
  <si>
    <t>(Để điều chỉnh thuế tnhl cho từng công 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</si>
</sst>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  <xf numFmtId="0" fontId="0" fillId="0" borderId="1" xfId="0" quotePrefix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65" fontId="2" fillId="0" borderId="0" xfId="1" applyNumberFormat="1" applyFont="1"/>
    <xf numFmtId="0" fontId="0" fillId="0" borderId="0" xfId="0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165" fontId="2" fillId="0" borderId="1" xfId="1" applyNumberFormat="1" applyFont="1" applyBorder="1"/>
    <xf numFmtId="165" fontId="0" fillId="0" borderId="1" xfId="0" applyNumberFormat="1" applyBorder="1"/>
    <xf numFmtId="0" fontId="4" fillId="0" borderId="0" xfId="0" applyFont="1"/>
    <xf numFmtId="0" fontId="2" fillId="0" borderId="2" xfId="0" applyFont="1" applyBorder="1"/>
    <xf numFmtId="165" fontId="2" fillId="0" borderId="2" xfId="1" applyNumberFormat="1" applyFont="1" applyBorder="1"/>
    <xf numFmtId="165" fontId="2" fillId="0" borderId="2" xfId="0" applyNumberFormat="1" applyFont="1" applyBorder="1"/>
    <xf numFmtId="165" fontId="1" fillId="0" borderId="0" xfId="1" applyNumberFormat="1" applyFont="1"/>
    <xf numFmtId="165" fontId="2" fillId="0" borderId="1" xfId="1" applyNumberFormat="1" applyFont="1" applyBorder="1" applyAlignment="1">
      <alignment wrapText="1"/>
    </xf>
    <xf numFmtId="0" fontId="4" fillId="0" borderId="0" xfId="0" quotePrefix="1" applyFont="1"/>
    <xf numFmtId="165" fontId="4" fillId="0" borderId="0" xfId="1" applyNumberFormat="1" applyFont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7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K20" sqref="J8:K20"/>
    </sheetView>
  </sheetViews>
  <sheetFormatPr defaultRowHeight="14.25" x14ac:dyDescent="0.45"/>
  <cols>
    <col min="1" max="1" width="33.3984375" customWidth="1"/>
    <col min="2" max="3" width="17.73046875" customWidth="1"/>
    <col min="4" max="4" width="16" customWidth="1"/>
    <col min="5" max="5" width="10.59765625" bestFit="1" customWidth="1"/>
    <col min="6" max="6" width="9.59765625" bestFit="1" customWidth="1"/>
    <col min="7" max="7" width="18" bestFit="1" customWidth="1"/>
    <col min="8" max="8" width="11" bestFit="1" customWidth="1"/>
  </cols>
  <sheetData>
    <row r="1" spans="1:8" x14ac:dyDescent="0.45">
      <c r="A1" s="3" t="s">
        <v>14</v>
      </c>
    </row>
    <row r="2" spans="1:8" x14ac:dyDescent="0.45">
      <c r="A2" t="s">
        <v>17</v>
      </c>
    </row>
    <row r="3" spans="1:8" s="14" customFormat="1" x14ac:dyDescent="0.45">
      <c r="A3" s="5" t="s">
        <v>22</v>
      </c>
      <c r="B3" s="5" t="s">
        <v>33</v>
      </c>
      <c r="C3" s="5" t="s">
        <v>23</v>
      </c>
      <c r="D3" s="5" t="s">
        <v>24</v>
      </c>
      <c r="E3" s="5" t="s">
        <v>25</v>
      </c>
    </row>
    <row r="4" spans="1:8" x14ac:dyDescent="0.45">
      <c r="A4" s="9" t="s">
        <v>18</v>
      </c>
      <c r="B4" s="15">
        <v>7000000000</v>
      </c>
      <c r="C4" s="10">
        <v>0.7</v>
      </c>
      <c r="D4" s="11" t="s">
        <v>69</v>
      </c>
      <c r="E4" s="11"/>
    </row>
    <row r="5" spans="1:8" ht="57" x14ac:dyDescent="0.45">
      <c r="A5" s="9" t="s">
        <v>19</v>
      </c>
      <c r="B5" s="15">
        <v>3000000000</v>
      </c>
      <c r="C5" s="10">
        <v>0.3</v>
      </c>
      <c r="D5" s="11" t="s">
        <v>21</v>
      </c>
      <c r="E5" s="12" t="s">
        <v>20</v>
      </c>
    </row>
    <row r="7" spans="1:8" x14ac:dyDescent="0.45">
      <c r="A7" t="s">
        <v>67</v>
      </c>
    </row>
    <row r="8" spans="1:8" ht="28.5" x14ac:dyDescent="0.45">
      <c r="A8" s="8" t="s">
        <v>37</v>
      </c>
      <c r="B8" s="30" t="s">
        <v>62</v>
      </c>
      <c r="C8" s="5" t="s">
        <v>52</v>
      </c>
      <c r="D8" s="5" t="s">
        <v>53</v>
      </c>
    </row>
    <row r="9" spans="1:8" x14ac:dyDescent="0.45">
      <c r="A9" s="8" t="s">
        <v>45</v>
      </c>
      <c r="B9" s="30" t="s">
        <v>46</v>
      </c>
      <c r="C9" s="5"/>
      <c r="D9" s="5"/>
    </row>
    <row r="10" spans="1:8" x14ac:dyDescent="0.45">
      <c r="A10" s="6" t="s">
        <v>47</v>
      </c>
      <c r="B10" s="7">
        <v>10000000000</v>
      </c>
      <c r="C10" s="6"/>
      <c r="D10" s="6"/>
    </row>
    <row r="11" spans="1:8" x14ac:dyDescent="0.45">
      <c r="A11" s="6" t="s">
        <v>48</v>
      </c>
      <c r="B11" s="7">
        <v>5000000000</v>
      </c>
      <c r="C11" s="24"/>
      <c r="D11" s="6"/>
    </row>
    <row r="12" spans="1:8" x14ac:dyDescent="0.45">
      <c r="A12" s="6" t="s">
        <v>49</v>
      </c>
      <c r="B12" s="7">
        <f>B10-B11</f>
        <v>5000000000</v>
      </c>
      <c r="C12" s="7">
        <f>(B12/B13)/12*10</f>
        <v>416666666.66666663</v>
      </c>
      <c r="D12" s="7">
        <f>(B14/B13)/12*10</f>
        <v>583333333.33333337</v>
      </c>
      <c r="G12" t="s">
        <v>68</v>
      </c>
    </row>
    <row r="13" spans="1:8" x14ac:dyDescent="0.45">
      <c r="A13" s="6" t="s">
        <v>50</v>
      </c>
      <c r="B13" s="7">
        <v>10</v>
      </c>
      <c r="C13" s="6"/>
      <c r="D13" s="6"/>
    </row>
    <row r="14" spans="1:8" x14ac:dyDescent="0.45">
      <c r="A14" s="6" t="s">
        <v>66</v>
      </c>
      <c r="B14" s="23">
        <v>7000000000</v>
      </c>
      <c r="C14" s="6"/>
      <c r="D14" s="6"/>
    </row>
    <row r="16" spans="1:8" s="2" customFormat="1" x14ac:dyDescent="0.45">
      <c r="A16" s="47" t="s">
        <v>15</v>
      </c>
      <c r="B16" s="47"/>
      <c r="C16" s="47"/>
      <c r="E16" s="47" t="s">
        <v>16</v>
      </c>
      <c r="F16" s="47"/>
      <c r="G16" s="47"/>
      <c r="H16" s="47"/>
    </row>
    <row r="17" spans="1:8" x14ac:dyDescent="0.45">
      <c r="A17" s="3" t="s">
        <v>12</v>
      </c>
    </row>
    <row r="18" spans="1:8" x14ac:dyDescent="0.45">
      <c r="A18" s="3"/>
    </row>
    <row r="19" spans="1:8" s="1" customFormat="1" x14ac:dyDescent="0.45">
      <c r="A19" s="19"/>
      <c r="B19" s="20" t="s">
        <v>10</v>
      </c>
      <c r="C19" s="20" t="s">
        <v>11</v>
      </c>
      <c r="E19" s="19"/>
      <c r="F19" s="19"/>
      <c r="G19" s="20" t="s">
        <v>10</v>
      </c>
      <c r="H19" s="20" t="s">
        <v>11</v>
      </c>
    </row>
    <row r="20" spans="1:8" x14ac:dyDescent="0.45">
      <c r="A20" t="s">
        <v>1</v>
      </c>
      <c r="B20" s="4">
        <v>3000000000</v>
      </c>
      <c r="C20" s="4">
        <v>1200000000</v>
      </c>
      <c r="E20" t="s">
        <v>1</v>
      </c>
      <c r="G20" s="4">
        <v>1000000000</v>
      </c>
      <c r="H20" s="4">
        <v>0</v>
      </c>
    </row>
    <row r="21" spans="1:8" x14ac:dyDescent="0.45">
      <c r="A21" t="s">
        <v>2</v>
      </c>
      <c r="B21" s="4">
        <f>B4</f>
        <v>7000000000</v>
      </c>
      <c r="C21" s="4">
        <v>0</v>
      </c>
      <c r="E21" t="s">
        <v>2</v>
      </c>
      <c r="G21" s="4"/>
      <c r="H21" s="4">
        <v>0</v>
      </c>
    </row>
    <row r="22" spans="1:8" x14ac:dyDescent="0.45">
      <c r="A22" t="s">
        <v>40</v>
      </c>
      <c r="B22" s="4">
        <v>6000000000</v>
      </c>
      <c r="C22" s="4">
        <v>0</v>
      </c>
      <c r="E22" t="s">
        <v>40</v>
      </c>
      <c r="G22" s="4">
        <v>7000000000</v>
      </c>
      <c r="H22" s="4"/>
    </row>
    <row r="23" spans="1:8" x14ac:dyDescent="0.45">
      <c r="A23" t="s">
        <v>41</v>
      </c>
      <c r="B23" s="4">
        <v>0</v>
      </c>
      <c r="C23" s="4">
        <v>0</v>
      </c>
      <c r="E23" t="s">
        <v>41</v>
      </c>
      <c r="G23" s="4">
        <v>0</v>
      </c>
      <c r="H23" s="4">
        <v>0</v>
      </c>
    </row>
    <row r="24" spans="1:8" x14ac:dyDescent="0.45">
      <c r="A24" t="s">
        <v>4</v>
      </c>
      <c r="B24" s="4">
        <v>35360000000</v>
      </c>
      <c r="C24" s="4">
        <v>30000000000</v>
      </c>
      <c r="E24" t="s">
        <v>4</v>
      </c>
      <c r="G24" s="4">
        <v>17683333333</v>
      </c>
      <c r="H24" s="4">
        <v>0</v>
      </c>
    </row>
    <row r="25" spans="1:8" x14ac:dyDescent="0.45">
      <c r="A25" t="s">
        <v>51</v>
      </c>
      <c r="B25" s="4">
        <v>0</v>
      </c>
      <c r="C25" s="4">
        <f>SUM(C26:C27)</f>
        <v>5000000000</v>
      </c>
      <c r="E25" t="s">
        <v>51</v>
      </c>
      <c r="G25" s="4">
        <f>SUM(G26:G27)</f>
        <v>6416666666.666667</v>
      </c>
      <c r="H25" s="4"/>
    </row>
    <row r="26" spans="1:8" s="25" customFormat="1" x14ac:dyDescent="0.45">
      <c r="A26" s="31" t="s">
        <v>60</v>
      </c>
      <c r="B26" s="32">
        <v>0</v>
      </c>
      <c r="C26" s="32">
        <f>B10</f>
        <v>10000000000</v>
      </c>
      <c r="E26" s="31" t="s">
        <v>60</v>
      </c>
      <c r="G26" s="32">
        <f>B14</f>
        <v>7000000000</v>
      </c>
      <c r="H26" s="32"/>
    </row>
    <row r="27" spans="1:8" s="25" customFormat="1" x14ac:dyDescent="0.45">
      <c r="A27" s="31" t="s">
        <v>61</v>
      </c>
      <c r="B27" s="32">
        <v>0</v>
      </c>
      <c r="C27" s="32">
        <f>-B11</f>
        <v>-5000000000</v>
      </c>
      <c r="E27" s="31" t="s">
        <v>61</v>
      </c>
      <c r="G27" s="32">
        <f>-D12</f>
        <v>-583333333.33333337</v>
      </c>
      <c r="H27" s="32"/>
    </row>
    <row r="28" spans="1:8" x14ac:dyDescent="0.45">
      <c r="A28" t="s">
        <v>5</v>
      </c>
      <c r="B28" s="4">
        <v>2000000000</v>
      </c>
      <c r="C28" s="4">
        <v>5000000000</v>
      </c>
      <c r="E28" t="s">
        <v>5</v>
      </c>
      <c r="G28" s="4"/>
      <c r="H28" s="4">
        <v>0</v>
      </c>
    </row>
    <row r="29" spans="1:8" x14ac:dyDescent="0.45">
      <c r="A29" s="2" t="s">
        <v>8</v>
      </c>
      <c r="B29" s="13">
        <f>B28+B25+B24+B23+B22+B21+B20</f>
        <v>53360000000</v>
      </c>
      <c r="C29" s="13">
        <f>C28+C25+C24+C23+C22+C21+C20</f>
        <v>41200000000</v>
      </c>
      <c r="E29" s="2" t="s">
        <v>8</v>
      </c>
      <c r="G29" s="13">
        <f t="shared" ref="G29:H29" si="0">G28+G25+G24+G23+G22+G21+G20</f>
        <v>32099999999.666668</v>
      </c>
      <c r="H29" s="13">
        <f t="shared" si="0"/>
        <v>0</v>
      </c>
    </row>
    <row r="30" spans="1:8" x14ac:dyDescent="0.45">
      <c r="A30" t="s">
        <v>7</v>
      </c>
      <c r="B30" s="4">
        <v>13000000000</v>
      </c>
      <c r="C30" s="4">
        <v>6200000000</v>
      </c>
      <c r="E30" t="s">
        <v>7</v>
      </c>
      <c r="G30" s="4">
        <v>18500000000</v>
      </c>
      <c r="H30" s="4">
        <v>0</v>
      </c>
    </row>
    <row r="31" spans="1:8" x14ac:dyDescent="0.45">
      <c r="A31" t="s">
        <v>42</v>
      </c>
      <c r="B31" s="4">
        <v>0</v>
      </c>
      <c r="C31" s="4">
        <v>0</v>
      </c>
      <c r="E31" t="s">
        <v>42</v>
      </c>
      <c r="G31" s="4">
        <f>B23</f>
        <v>0</v>
      </c>
      <c r="H31" s="4">
        <v>0</v>
      </c>
    </row>
    <row r="32" spans="1:8" x14ac:dyDescent="0.45">
      <c r="A32" t="s">
        <v>6</v>
      </c>
      <c r="B32" s="4">
        <v>30000000000</v>
      </c>
      <c r="C32" s="4">
        <v>30000000000</v>
      </c>
      <c r="E32" t="s">
        <v>6</v>
      </c>
      <c r="G32" s="4">
        <f>B4+B5</f>
        <v>10000000000</v>
      </c>
      <c r="H32" s="4">
        <v>0</v>
      </c>
    </row>
    <row r="33" spans="1:8" x14ac:dyDescent="0.45">
      <c r="A33" t="s">
        <v>36</v>
      </c>
      <c r="B33" s="4">
        <f>C33+B49</f>
        <v>10360000000</v>
      </c>
      <c r="C33" s="4">
        <v>5000000000</v>
      </c>
      <c r="E33" t="s">
        <v>36</v>
      </c>
      <c r="G33" s="4">
        <f>G49</f>
        <v>3600000000</v>
      </c>
      <c r="H33" s="4"/>
    </row>
    <row r="34" spans="1:8" x14ac:dyDescent="0.45">
      <c r="A34" s="26" t="s">
        <v>9</v>
      </c>
      <c r="B34" s="27">
        <f>SUM(B30:B33)</f>
        <v>53360000000</v>
      </c>
      <c r="C34" s="27">
        <f>SUM(C30:C33)</f>
        <v>41200000000</v>
      </c>
      <c r="E34" s="26" t="s">
        <v>9</v>
      </c>
      <c r="F34" s="22"/>
      <c r="G34" s="28">
        <f>SUM(G30:G33)</f>
        <v>32100000000</v>
      </c>
      <c r="H34" s="28">
        <f>SUM(H30:H33)</f>
        <v>0</v>
      </c>
    </row>
    <row r="35" spans="1:8" x14ac:dyDescent="0.45">
      <c r="B35" s="16">
        <f>B34-B29</f>
        <v>0</v>
      </c>
      <c r="C35" s="16">
        <f>C34-C29</f>
        <v>0</v>
      </c>
      <c r="G35" s="16">
        <f>G34-G29</f>
        <v>0.33333206176757813</v>
      </c>
      <c r="H35" s="16">
        <f t="shared" ref="H35" si="1">H34-H29</f>
        <v>0</v>
      </c>
    </row>
    <row r="36" spans="1:8" x14ac:dyDescent="0.45">
      <c r="A36" s="3" t="s">
        <v>13</v>
      </c>
      <c r="E36" s="3" t="s">
        <v>13</v>
      </c>
    </row>
    <row r="37" spans="1:8" x14ac:dyDescent="0.45">
      <c r="A37" s="21"/>
      <c r="B37" s="20" t="s">
        <v>34</v>
      </c>
      <c r="C37" s="20" t="s">
        <v>35</v>
      </c>
      <c r="E37" s="21"/>
      <c r="F37" s="22"/>
      <c r="G37" s="20" t="s">
        <v>34</v>
      </c>
      <c r="H37" s="20" t="s">
        <v>35</v>
      </c>
    </row>
    <row r="38" spans="1:8" x14ac:dyDescent="0.45">
      <c r="A38" t="s">
        <v>26</v>
      </c>
      <c r="B38" s="18">
        <v>150000000000</v>
      </c>
      <c r="C38" s="18">
        <v>140000000000</v>
      </c>
      <c r="E38" t="s">
        <v>26</v>
      </c>
      <c r="G38" s="18">
        <v>50000000000</v>
      </c>
      <c r="H38" s="18">
        <v>0</v>
      </c>
    </row>
    <row r="39" spans="1:8" x14ac:dyDescent="0.45">
      <c r="A39" t="s">
        <v>27</v>
      </c>
      <c r="B39" s="4">
        <v>105000000000</v>
      </c>
      <c r="C39" s="4">
        <v>95000000000</v>
      </c>
      <c r="E39" t="s">
        <v>27</v>
      </c>
      <c r="G39" s="4">
        <v>43000000000</v>
      </c>
      <c r="H39" s="4">
        <v>0</v>
      </c>
    </row>
    <row r="40" spans="1:8" x14ac:dyDescent="0.45">
      <c r="A40" s="2" t="s">
        <v>28</v>
      </c>
      <c r="B40" s="13">
        <f>B38-B39</f>
        <v>45000000000</v>
      </c>
      <c r="C40" s="13">
        <f>C38-C39</f>
        <v>45000000000</v>
      </c>
      <c r="E40" t="s">
        <v>28</v>
      </c>
      <c r="G40" s="4">
        <f>G38-G39</f>
        <v>7000000000</v>
      </c>
      <c r="H40" s="4">
        <v>0</v>
      </c>
    </row>
    <row r="41" spans="1:8" x14ac:dyDescent="0.45">
      <c r="A41" t="s">
        <v>43</v>
      </c>
      <c r="B41" s="29">
        <v>700000000</v>
      </c>
      <c r="C41" s="29">
        <v>0</v>
      </c>
      <c r="E41" t="s">
        <v>43</v>
      </c>
      <c r="G41" s="29">
        <v>0</v>
      </c>
      <c r="H41" s="29">
        <v>0</v>
      </c>
    </row>
    <row r="42" spans="1:8" x14ac:dyDescent="0.45">
      <c r="A42" t="s">
        <v>44</v>
      </c>
      <c r="B42" s="29"/>
      <c r="C42" s="29">
        <v>0</v>
      </c>
      <c r="E42" t="s">
        <v>44</v>
      </c>
      <c r="G42" s="29">
        <v>500000000</v>
      </c>
      <c r="H42" s="29">
        <v>0</v>
      </c>
    </row>
    <row r="43" spans="1:8" x14ac:dyDescent="0.45">
      <c r="A43" t="s">
        <v>3</v>
      </c>
      <c r="B43" s="4">
        <v>41000000000</v>
      </c>
      <c r="C43" s="4">
        <v>40000000000</v>
      </c>
      <c r="E43" t="s">
        <v>3</v>
      </c>
      <c r="G43" s="4">
        <v>2000000000</v>
      </c>
      <c r="H43" s="4">
        <v>0</v>
      </c>
    </row>
    <row r="44" spans="1:8" x14ac:dyDescent="0.45">
      <c r="A44" t="s">
        <v>54</v>
      </c>
      <c r="B44" s="4">
        <f>B14</f>
        <v>7000000000</v>
      </c>
      <c r="C44" s="4"/>
      <c r="E44" t="s">
        <v>54</v>
      </c>
      <c r="G44" s="4">
        <v>0</v>
      </c>
      <c r="H44" s="4"/>
    </row>
    <row r="45" spans="1:8" x14ac:dyDescent="0.45">
      <c r="A45" t="s">
        <v>55</v>
      </c>
      <c r="B45" s="4">
        <f>B12</f>
        <v>5000000000</v>
      </c>
      <c r="C45" s="4"/>
      <c r="E45" t="s">
        <v>55</v>
      </c>
      <c r="G45" s="4">
        <v>0</v>
      </c>
      <c r="H45" s="4"/>
    </row>
    <row r="46" spans="1:8" s="2" customFormat="1" x14ac:dyDescent="0.45">
      <c r="A46" s="2" t="s">
        <v>29</v>
      </c>
      <c r="B46" s="13">
        <f>B40-B43+B41-B42+B44-B45</f>
        <v>6700000000</v>
      </c>
      <c r="C46" s="13">
        <f>C40-C43+C41-C42</f>
        <v>5000000000</v>
      </c>
      <c r="E46" s="2" t="s">
        <v>29</v>
      </c>
      <c r="G46" s="13">
        <f>G40-G43+G41-G42</f>
        <v>4500000000</v>
      </c>
      <c r="H46" s="13">
        <f t="shared" ref="H46" si="2">H40-H43+H41-H42</f>
        <v>0</v>
      </c>
    </row>
    <row r="47" spans="1:8" x14ac:dyDescent="0.45">
      <c r="A47" t="s">
        <v>30</v>
      </c>
      <c r="B47" s="4">
        <f>B46*20%</f>
        <v>1340000000</v>
      </c>
      <c r="C47" s="4">
        <f>C46*20%</f>
        <v>1000000000</v>
      </c>
      <c r="E47" t="s">
        <v>30</v>
      </c>
      <c r="G47" s="4">
        <f>G46*20%</f>
        <v>900000000</v>
      </c>
      <c r="H47" s="4">
        <v>0</v>
      </c>
    </row>
    <row r="48" spans="1:8" x14ac:dyDescent="0.45">
      <c r="A48" t="s">
        <v>31</v>
      </c>
      <c r="B48" s="4">
        <v>0</v>
      </c>
      <c r="C48" s="4">
        <v>0</v>
      </c>
      <c r="E48" t="s">
        <v>31</v>
      </c>
      <c r="G48" s="4">
        <v>0</v>
      </c>
      <c r="H48" s="4">
        <v>0</v>
      </c>
    </row>
    <row r="49" spans="1:8" s="2" customFormat="1" x14ac:dyDescent="0.45">
      <c r="A49" s="26" t="s">
        <v>32</v>
      </c>
      <c r="B49" s="27">
        <f>B46-B47</f>
        <v>5360000000</v>
      </c>
      <c r="C49" s="27">
        <f>C46-C47</f>
        <v>4000000000</v>
      </c>
      <c r="E49" s="26" t="s">
        <v>32</v>
      </c>
      <c r="F49" s="26"/>
      <c r="G49" s="27">
        <f>G46-G47</f>
        <v>3600000000</v>
      </c>
      <c r="H49" s="27">
        <v>0</v>
      </c>
    </row>
  </sheetData>
  <mergeCells count="2">
    <mergeCell ref="A16:C16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A580-5ECF-4D50-BD3F-48C3FD307CC9}">
  <dimension ref="A1:J109"/>
  <sheetViews>
    <sheetView tabSelected="1" topLeftCell="A67" workbookViewId="0">
      <selection activeCell="M18" sqref="I10:M18"/>
    </sheetView>
  </sheetViews>
  <sheetFormatPr defaultRowHeight="14.25" x14ac:dyDescent="0.45"/>
  <cols>
    <col min="1" max="1" width="33.3984375" customWidth="1"/>
    <col min="2" max="3" width="17.73046875" customWidth="1"/>
    <col min="4" max="4" width="23.46484375" style="33" customWidth="1"/>
    <col min="5" max="5" width="20.6640625" customWidth="1"/>
    <col min="6" max="6" width="18" bestFit="1" customWidth="1"/>
    <col min="7" max="7" width="20.9296875" customWidth="1"/>
    <col min="8" max="14" width="16.06640625" customWidth="1"/>
  </cols>
  <sheetData>
    <row r="1" spans="1:9" x14ac:dyDescent="0.45">
      <c r="A1" s="3" t="s">
        <v>14</v>
      </c>
    </row>
    <row r="2" spans="1:9" x14ac:dyDescent="0.45">
      <c r="A2" t="s">
        <v>17</v>
      </c>
      <c r="F2" s="34" t="s">
        <v>56</v>
      </c>
      <c r="G2" s="34"/>
      <c r="H2" s="34"/>
      <c r="I2" s="34"/>
    </row>
    <row r="3" spans="1:9" s="14" customFormat="1" x14ac:dyDescent="0.45">
      <c r="A3" s="5" t="s">
        <v>22</v>
      </c>
      <c r="B3" s="5" t="s">
        <v>33</v>
      </c>
      <c r="C3" s="5" t="s">
        <v>23</v>
      </c>
      <c r="D3" s="5" t="s">
        <v>24</v>
      </c>
      <c r="E3" s="5" t="s">
        <v>25</v>
      </c>
      <c r="F3" s="35"/>
      <c r="G3" s="35" t="s">
        <v>65</v>
      </c>
      <c r="H3" s="35" t="s">
        <v>64</v>
      </c>
      <c r="I3" s="35" t="s">
        <v>63</v>
      </c>
    </row>
    <row r="4" spans="1:9" x14ac:dyDescent="0.45">
      <c r="A4" s="9" t="s">
        <v>18</v>
      </c>
      <c r="B4" s="15">
        <v>7000000000</v>
      </c>
      <c r="C4" s="10">
        <v>0.7</v>
      </c>
      <c r="D4" s="37" t="s">
        <v>69</v>
      </c>
      <c r="E4" s="11"/>
      <c r="F4" s="34" t="s">
        <v>3</v>
      </c>
      <c r="G4" s="34">
        <v>200000000</v>
      </c>
      <c r="H4" s="34">
        <v>142857142.85714284</v>
      </c>
      <c r="I4" s="34">
        <v>57142857.142857164</v>
      </c>
    </row>
    <row r="5" spans="1:9" ht="28.5" x14ac:dyDescent="0.45">
      <c r="A5" s="9" t="s">
        <v>19</v>
      </c>
      <c r="B5" s="15">
        <v>3000000000</v>
      </c>
      <c r="C5" s="10">
        <v>0.3</v>
      </c>
      <c r="D5" s="37" t="s">
        <v>21</v>
      </c>
      <c r="E5" s="12" t="s">
        <v>20</v>
      </c>
      <c r="F5" s="34" t="s">
        <v>57</v>
      </c>
      <c r="G5" s="34">
        <v>200000000</v>
      </c>
      <c r="H5" s="34">
        <v>142857142.85714284</v>
      </c>
      <c r="I5" s="34">
        <v>57142857.142857164</v>
      </c>
    </row>
    <row r="6" spans="1:9" x14ac:dyDescent="0.45">
      <c r="F6" s="34" t="s">
        <v>58</v>
      </c>
      <c r="G6" s="34">
        <v>183333333.33333337</v>
      </c>
      <c r="H6" s="34">
        <v>130952380.95238096</v>
      </c>
      <c r="I6" s="34">
        <v>52380952.380952418</v>
      </c>
    </row>
    <row r="7" spans="1:9" x14ac:dyDescent="0.45">
      <c r="A7" t="s">
        <v>67</v>
      </c>
      <c r="F7" s="34" t="s">
        <v>59</v>
      </c>
      <c r="G7" s="34">
        <v>583333333.33333337</v>
      </c>
      <c r="H7" s="34">
        <v>416666666.66666663</v>
      </c>
      <c r="I7" s="34">
        <v>166666666.66666675</v>
      </c>
    </row>
    <row r="8" spans="1:9" ht="28.5" x14ac:dyDescent="0.45">
      <c r="A8" s="8" t="s">
        <v>37</v>
      </c>
      <c r="B8" s="30" t="s">
        <v>62</v>
      </c>
      <c r="C8" s="5" t="s">
        <v>52</v>
      </c>
      <c r="D8" s="5" t="s">
        <v>53</v>
      </c>
    </row>
    <row r="9" spans="1:9" x14ac:dyDescent="0.45">
      <c r="A9" s="8" t="s">
        <v>45</v>
      </c>
      <c r="B9" s="30" t="s">
        <v>46</v>
      </c>
      <c r="C9" s="5"/>
      <c r="D9" s="5"/>
    </row>
    <row r="10" spans="1:9" x14ac:dyDescent="0.45">
      <c r="A10" s="6" t="s">
        <v>47</v>
      </c>
      <c r="B10" s="7">
        <v>10000000000</v>
      </c>
      <c r="C10" s="6"/>
      <c r="D10" s="38"/>
    </row>
    <row r="11" spans="1:9" x14ac:dyDescent="0.45">
      <c r="A11" s="6" t="s">
        <v>48</v>
      </c>
      <c r="B11" s="7">
        <v>5000000000</v>
      </c>
      <c r="C11" s="24"/>
      <c r="D11" s="38"/>
    </row>
    <row r="12" spans="1:9" x14ac:dyDescent="0.45">
      <c r="A12" s="6" t="s">
        <v>49</v>
      </c>
      <c r="B12" s="7">
        <f>B10-B11</f>
        <v>5000000000</v>
      </c>
      <c r="C12" s="7">
        <f>(B12/B13)/12*10</f>
        <v>416666666.66666663</v>
      </c>
      <c r="D12" s="39">
        <f>(B14/B13)/12*10</f>
        <v>583333333.33333337</v>
      </c>
      <c r="F12" t="s">
        <v>68</v>
      </c>
    </row>
    <row r="13" spans="1:9" x14ac:dyDescent="0.45">
      <c r="A13" s="6" t="s">
        <v>50</v>
      </c>
      <c r="B13" s="7">
        <v>10</v>
      </c>
      <c r="C13" s="6"/>
      <c r="D13" s="38"/>
    </row>
    <row r="14" spans="1:9" x14ac:dyDescent="0.45">
      <c r="A14" s="6" t="s">
        <v>66</v>
      </c>
      <c r="B14" s="23">
        <v>7000000000</v>
      </c>
      <c r="C14" s="6"/>
      <c r="D14" s="38"/>
    </row>
    <row r="16" spans="1:9" s="2" customFormat="1" x14ac:dyDescent="0.45">
      <c r="A16" s="47" t="s">
        <v>15</v>
      </c>
      <c r="B16" s="47"/>
      <c r="C16" s="47"/>
      <c r="D16" s="40"/>
      <c r="E16" s="47" t="s">
        <v>16</v>
      </c>
      <c r="F16" s="47"/>
      <c r="G16" s="47"/>
    </row>
    <row r="17" spans="1:7" x14ac:dyDescent="0.45">
      <c r="A17" s="3" t="s">
        <v>12</v>
      </c>
    </row>
    <row r="18" spans="1:7" x14ac:dyDescent="0.45">
      <c r="A18" s="3"/>
    </row>
    <row r="19" spans="1:7" s="1" customFormat="1" x14ac:dyDescent="0.45">
      <c r="A19" s="19"/>
      <c r="B19" s="20" t="s">
        <v>10</v>
      </c>
      <c r="C19" s="20" t="s">
        <v>11</v>
      </c>
      <c r="D19" s="14"/>
      <c r="E19" s="19"/>
      <c r="F19" s="20" t="s">
        <v>10</v>
      </c>
      <c r="G19" s="20" t="s">
        <v>11</v>
      </c>
    </row>
    <row r="20" spans="1:7" x14ac:dyDescent="0.45">
      <c r="A20" t="s">
        <v>1</v>
      </c>
      <c r="B20" s="4">
        <v>3000000000</v>
      </c>
      <c r="C20" s="4">
        <v>1200000000</v>
      </c>
      <c r="E20" t="s">
        <v>1</v>
      </c>
      <c r="F20" s="4">
        <v>1000000000</v>
      </c>
      <c r="G20" s="4">
        <v>0</v>
      </c>
    </row>
    <row r="21" spans="1:7" x14ac:dyDescent="0.45">
      <c r="A21" t="s">
        <v>2</v>
      </c>
      <c r="B21" s="4">
        <f>B4</f>
        <v>7000000000</v>
      </c>
      <c r="C21" s="4">
        <v>0</v>
      </c>
      <c r="E21" t="s">
        <v>2</v>
      </c>
      <c r="F21" s="4"/>
      <c r="G21" s="4">
        <v>0</v>
      </c>
    </row>
    <row r="22" spans="1:7" x14ac:dyDescent="0.45">
      <c r="A22" t="s">
        <v>40</v>
      </c>
      <c r="B22" s="4">
        <v>6000000000</v>
      </c>
      <c r="C22" s="4">
        <v>0</v>
      </c>
      <c r="E22" t="s">
        <v>40</v>
      </c>
      <c r="F22" s="4">
        <v>7000000000</v>
      </c>
      <c r="G22" s="4"/>
    </row>
    <row r="23" spans="1:7" x14ac:dyDescent="0.45">
      <c r="A23" t="s">
        <v>41</v>
      </c>
      <c r="B23" s="4">
        <v>0</v>
      </c>
      <c r="C23" s="4">
        <v>0</v>
      </c>
      <c r="E23" t="s">
        <v>41</v>
      </c>
      <c r="F23" s="4">
        <v>0</v>
      </c>
      <c r="G23" s="4">
        <v>0</v>
      </c>
    </row>
    <row r="24" spans="1:7" x14ac:dyDescent="0.45">
      <c r="A24" t="s">
        <v>4</v>
      </c>
      <c r="B24" s="4">
        <v>35360000000</v>
      </c>
      <c r="C24" s="4">
        <v>30000000000</v>
      </c>
      <c r="E24" t="s">
        <v>4</v>
      </c>
      <c r="F24" s="4">
        <v>17683333333</v>
      </c>
      <c r="G24" s="4">
        <v>0</v>
      </c>
    </row>
    <row r="25" spans="1:7" x14ac:dyDescent="0.45">
      <c r="A25" t="s">
        <v>51</v>
      </c>
      <c r="B25" s="4">
        <v>0</v>
      </c>
      <c r="C25" s="4">
        <f>SUM(C26:C27)</f>
        <v>5000000000</v>
      </c>
      <c r="E25" t="s">
        <v>51</v>
      </c>
      <c r="F25" s="4">
        <f>SUM(F26:F27)</f>
        <v>6416666666.666667</v>
      </c>
      <c r="G25" s="4"/>
    </row>
    <row r="26" spans="1:7" s="25" customFormat="1" x14ac:dyDescent="0.45">
      <c r="A26" s="31" t="s">
        <v>60</v>
      </c>
      <c r="B26" s="32">
        <v>0</v>
      </c>
      <c r="C26" s="32">
        <f>B10</f>
        <v>10000000000</v>
      </c>
      <c r="D26" s="41"/>
      <c r="E26" s="31" t="s">
        <v>60</v>
      </c>
      <c r="F26" s="32">
        <f>B14</f>
        <v>7000000000</v>
      </c>
      <c r="G26" s="32"/>
    </row>
    <row r="27" spans="1:7" s="25" customFormat="1" x14ac:dyDescent="0.45">
      <c r="A27" s="31" t="s">
        <v>61</v>
      </c>
      <c r="B27" s="32">
        <v>0</v>
      </c>
      <c r="C27" s="32">
        <f>-B11</f>
        <v>-5000000000</v>
      </c>
      <c r="D27" s="41"/>
      <c r="E27" s="31" t="s">
        <v>61</v>
      </c>
      <c r="F27" s="32">
        <f>-D12</f>
        <v>-583333333.33333337</v>
      </c>
      <c r="G27" s="32"/>
    </row>
    <row r="28" spans="1:7" x14ac:dyDescent="0.45">
      <c r="A28" t="s">
        <v>5</v>
      </c>
      <c r="B28" s="4">
        <v>2000000000</v>
      </c>
      <c r="C28" s="4">
        <v>5000000000</v>
      </c>
      <c r="E28" t="s">
        <v>5</v>
      </c>
      <c r="F28" s="4"/>
      <c r="G28" s="4">
        <v>0</v>
      </c>
    </row>
    <row r="29" spans="1:7" x14ac:dyDescent="0.45">
      <c r="A29" s="2" t="s">
        <v>8</v>
      </c>
      <c r="B29" s="13">
        <f>B28+B25+B24+B23+B22+B21+B20</f>
        <v>53360000000</v>
      </c>
      <c r="C29" s="13">
        <f>C28+C25+C24+C23+C22+C21+C20</f>
        <v>41200000000</v>
      </c>
      <c r="E29" s="2" t="s">
        <v>8</v>
      </c>
      <c r="F29" s="13">
        <f t="shared" ref="F29:G29" si="0">F28+F25+F24+F23+F22+F21+F20</f>
        <v>32099999999.666668</v>
      </c>
      <c r="G29" s="13">
        <f t="shared" si="0"/>
        <v>0</v>
      </c>
    </row>
    <row r="30" spans="1:7" x14ac:dyDescent="0.45">
      <c r="A30" t="s">
        <v>7</v>
      </c>
      <c r="B30" s="4">
        <v>13000000000</v>
      </c>
      <c r="C30" s="4">
        <v>6200000000</v>
      </c>
      <c r="E30" t="s">
        <v>7</v>
      </c>
      <c r="F30" s="4">
        <v>18500000000</v>
      </c>
      <c r="G30" s="4">
        <v>0</v>
      </c>
    </row>
    <row r="31" spans="1:7" x14ac:dyDescent="0.45">
      <c r="A31" t="s">
        <v>42</v>
      </c>
      <c r="B31" s="4">
        <v>0</v>
      </c>
      <c r="C31" s="4">
        <v>0</v>
      </c>
      <c r="E31" t="s">
        <v>42</v>
      </c>
      <c r="F31" s="4">
        <f>B23</f>
        <v>0</v>
      </c>
      <c r="G31" s="4">
        <v>0</v>
      </c>
    </row>
    <row r="32" spans="1:7" x14ac:dyDescent="0.45">
      <c r="A32" t="s">
        <v>6</v>
      </c>
      <c r="B32" s="4">
        <v>30000000000</v>
      </c>
      <c r="C32" s="4">
        <v>30000000000</v>
      </c>
      <c r="E32" t="s">
        <v>6</v>
      </c>
      <c r="F32" s="4">
        <f>B4+B5</f>
        <v>10000000000</v>
      </c>
      <c r="G32" s="4">
        <v>0</v>
      </c>
    </row>
    <row r="33" spans="1:7" x14ac:dyDescent="0.45">
      <c r="A33" t="s">
        <v>36</v>
      </c>
      <c r="B33" s="4">
        <f>C33+B49</f>
        <v>10360000000</v>
      </c>
      <c r="C33" s="4">
        <v>5000000000</v>
      </c>
      <c r="E33" t="s">
        <v>36</v>
      </c>
      <c r="F33" s="4">
        <f>F49</f>
        <v>3600000000</v>
      </c>
      <c r="G33" s="4"/>
    </row>
    <row r="34" spans="1:7" x14ac:dyDescent="0.45">
      <c r="A34" s="26" t="s">
        <v>9</v>
      </c>
      <c r="B34" s="27">
        <f>SUM(B30:B33)</f>
        <v>53360000000</v>
      </c>
      <c r="C34" s="27">
        <f>SUM(C30:C33)</f>
        <v>41200000000</v>
      </c>
      <c r="E34" s="26" t="s">
        <v>9</v>
      </c>
      <c r="F34" s="28">
        <f>SUM(F30:F33)</f>
        <v>32100000000</v>
      </c>
      <c r="G34" s="28">
        <f>SUM(G30:G33)</f>
        <v>0</v>
      </c>
    </row>
    <row r="35" spans="1:7" x14ac:dyDescent="0.45">
      <c r="B35" s="16">
        <f>B34-B29</f>
        <v>0</v>
      </c>
      <c r="C35" s="16">
        <f>C34-C29</f>
        <v>0</v>
      </c>
      <c r="F35" s="16">
        <f>F34-F29</f>
        <v>0.33333206176757813</v>
      </c>
      <c r="G35" s="16">
        <f t="shared" ref="G35" si="1">G34-G29</f>
        <v>0</v>
      </c>
    </row>
    <row r="36" spans="1:7" x14ac:dyDescent="0.45">
      <c r="A36" s="3" t="s">
        <v>13</v>
      </c>
      <c r="E36" s="3" t="s">
        <v>13</v>
      </c>
    </row>
    <row r="37" spans="1:7" x14ac:dyDescent="0.45">
      <c r="A37" s="21"/>
      <c r="B37" s="20" t="s">
        <v>34</v>
      </c>
      <c r="C37" s="20" t="s">
        <v>35</v>
      </c>
      <c r="E37" s="21"/>
      <c r="F37" s="20" t="s">
        <v>34</v>
      </c>
      <c r="G37" s="20" t="s">
        <v>35</v>
      </c>
    </row>
    <row r="38" spans="1:7" x14ac:dyDescent="0.45">
      <c r="A38" t="s">
        <v>26</v>
      </c>
      <c r="B38" s="18">
        <v>150000000000</v>
      </c>
      <c r="C38" s="18">
        <v>140000000000</v>
      </c>
      <c r="E38" t="s">
        <v>26</v>
      </c>
      <c r="F38" s="18">
        <v>50000000000</v>
      </c>
      <c r="G38" s="18">
        <v>0</v>
      </c>
    </row>
    <row r="39" spans="1:7" x14ac:dyDescent="0.45">
      <c r="A39" t="s">
        <v>27</v>
      </c>
      <c r="B39" s="4">
        <v>105000000000</v>
      </c>
      <c r="C39" s="4">
        <v>95000000000</v>
      </c>
      <c r="E39" t="s">
        <v>27</v>
      </c>
      <c r="F39" s="4">
        <v>43000000000</v>
      </c>
      <c r="G39" s="4">
        <v>0</v>
      </c>
    </row>
    <row r="40" spans="1:7" x14ac:dyDescent="0.45">
      <c r="A40" s="2" t="s">
        <v>28</v>
      </c>
      <c r="B40" s="13">
        <f>B38-B39</f>
        <v>45000000000</v>
      </c>
      <c r="C40" s="13">
        <f>C38-C39</f>
        <v>45000000000</v>
      </c>
      <c r="E40" t="s">
        <v>28</v>
      </c>
      <c r="F40" s="4">
        <f>F38-F39</f>
        <v>7000000000</v>
      </c>
      <c r="G40" s="4">
        <v>0</v>
      </c>
    </row>
    <row r="41" spans="1:7" x14ac:dyDescent="0.45">
      <c r="A41" t="s">
        <v>43</v>
      </c>
      <c r="B41" s="29">
        <v>700000000</v>
      </c>
      <c r="C41" s="29">
        <v>0</v>
      </c>
      <c r="E41" t="s">
        <v>43</v>
      </c>
      <c r="F41" s="29">
        <v>0</v>
      </c>
      <c r="G41" s="29">
        <v>0</v>
      </c>
    </row>
    <row r="42" spans="1:7" x14ac:dyDescent="0.45">
      <c r="A42" t="s">
        <v>44</v>
      </c>
      <c r="B42" s="29"/>
      <c r="C42" s="29">
        <v>0</v>
      </c>
      <c r="E42" t="s">
        <v>44</v>
      </c>
      <c r="F42" s="29">
        <v>500000000</v>
      </c>
      <c r="G42" s="29">
        <v>0</v>
      </c>
    </row>
    <row r="43" spans="1:7" x14ac:dyDescent="0.45">
      <c r="A43" t="s">
        <v>3</v>
      </c>
      <c r="B43" s="4">
        <v>41000000000</v>
      </c>
      <c r="C43" s="4">
        <v>40000000000</v>
      </c>
      <c r="E43" t="s">
        <v>3</v>
      </c>
      <c r="F43" s="4">
        <v>2000000000</v>
      </c>
      <c r="G43" s="4">
        <v>0</v>
      </c>
    </row>
    <row r="44" spans="1:7" x14ac:dyDescent="0.45">
      <c r="A44" t="s">
        <v>54</v>
      </c>
      <c r="B44" s="4">
        <f>B14</f>
        <v>7000000000</v>
      </c>
      <c r="C44" s="4"/>
      <c r="E44" t="s">
        <v>54</v>
      </c>
      <c r="F44" s="4">
        <v>0</v>
      </c>
      <c r="G44" s="4"/>
    </row>
    <row r="45" spans="1:7" x14ac:dyDescent="0.45">
      <c r="A45" t="s">
        <v>55</v>
      </c>
      <c r="B45" s="4">
        <f>B12</f>
        <v>5000000000</v>
      </c>
      <c r="C45" s="4"/>
      <c r="E45" t="s">
        <v>55</v>
      </c>
      <c r="F45" s="4">
        <v>0</v>
      </c>
      <c r="G45" s="4"/>
    </row>
    <row r="46" spans="1:7" s="2" customFormat="1" x14ac:dyDescent="0.45">
      <c r="A46" s="2" t="s">
        <v>29</v>
      </c>
      <c r="B46" s="13">
        <f>B40-B43+B41-B42+B44-B45</f>
        <v>6700000000</v>
      </c>
      <c r="C46" s="13">
        <f>C40-C43+C41-C42</f>
        <v>5000000000</v>
      </c>
      <c r="D46" s="40"/>
      <c r="E46" s="2" t="s">
        <v>29</v>
      </c>
      <c r="F46" s="13">
        <f>F40-F43+F41-F42</f>
        <v>4500000000</v>
      </c>
      <c r="G46" s="13">
        <f t="shared" ref="G46" si="2">G40-G43+G41-G42</f>
        <v>0</v>
      </c>
    </row>
    <row r="47" spans="1:7" x14ac:dyDescent="0.45">
      <c r="A47" t="s">
        <v>30</v>
      </c>
      <c r="B47" s="4">
        <f>B46*20%</f>
        <v>1340000000</v>
      </c>
      <c r="C47" s="4">
        <f>C46*20%</f>
        <v>1000000000</v>
      </c>
      <c r="E47" t="s">
        <v>30</v>
      </c>
      <c r="F47" s="4">
        <f>F46*20%</f>
        <v>900000000</v>
      </c>
      <c r="G47" s="4">
        <v>0</v>
      </c>
    </row>
    <row r="48" spans="1:7" x14ac:dyDescent="0.45">
      <c r="A48" t="s">
        <v>31</v>
      </c>
      <c r="B48" s="4">
        <v>0</v>
      </c>
      <c r="C48" s="4">
        <v>0</v>
      </c>
      <c r="E48" t="s">
        <v>31</v>
      </c>
      <c r="F48" s="4">
        <v>0</v>
      </c>
      <c r="G48" s="4">
        <v>0</v>
      </c>
    </row>
    <row r="49" spans="1:10" s="2" customFormat="1" x14ac:dyDescent="0.45">
      <c r="A49" s="26" t="s">
        <v>32</v>
      </c>
      <c r="B49" s="27">
        <f>B46-B47</f>
        <v>5360000000</v>
      </c>
      <c r="C49" s="27">
        <f>C46-C47</f>
        <v>4000000000</v>
      </c>
      <c r="D49" s="40"/>
      <c r="E49" s="26" t="s">
        <v>32</v>
      </c>
      <c r="F49" s="27">
        <f>F46-F47</f>
        <v>3600000000</v>
      </c>
      <c r="G49" s="27">
        <v>0</v>
      </c>
    </row>
    <row r="53" spans="1:10" ht="57" x14ac:dyDescent="0.45">
      <c r="A53" s="33" t="s">
        <v>70</v>
      </c>
    </row>
    <row r="55" spans="1:10" ht="28.5" x14ac:dyDescent="0.45">
      <c r="D55" s="33" t="s">
        <v>75</v>
      </c>
      <c r="F55" t="s">
        <v>76</v>
      </c>
      <c r="H55" t="s">
        <v>63</v>
      </c>
    </row>
    <row r="56" spans="1:10" x14ac:dyDescent="0.45">
      <c r="A56" t="s">
        <v>71</v>
      </c>
      <c r="B56" s="2" t="s">
        <v>85</v>
      </c>
      <c r="D56" s="33" t="s">
        <v>73</v>
      </c>
      <c r="E56" s="16">
        <f>F26</f>
        <v>7000000000</v>
      </c>
      <c r="F56" s="16">
        <f>C26</f>
        <v>10000000000</v>
      </c>
      <c r="H56" s="16">
        <f t="shared" ref="H56:H61" si="3">F56-E56</f>
        <v>3000000000</v>
      </c>
    </row>
    <row r="57" spans="1:10" x14ac:dyDescent="0.45">
      <c r="D57" s="33" t="s">
        <v>74</v>
      </c>
      <c r="E57" s="36">
        <f>F27</f>
        <v>-583333333.33333337</v>
      </c>
      <c r="F57" s="16">
        <f>C27-C12</f>
        <v>-5416666666.666667</v>
      </c>
      <c r="G57" s="36"/>
      <c r="H57" s="16">
        <f t="shared" si="3"/>
        <v>-4833333333.333334</v>
      </c>
    </row>
    <row r="58" spans="1:10" x14ac:dyDescent="0.45">
      <c r="A58" t="s">
        <v>77</v>
      </c>
      <c r="B58" s="16">
        <f>H56</f>
        <v>3000000000</v>
      </c>
      <c r="D58" s="33" t="s">
        <v>54</v>
      </c>
      <c r="E58" s="36">
        <f>B44</f>
        <v>7000000000</v>
      </c>
      <c r="F58" s="16">
        <f>B45</f>
        <v>5000000000</v>
      </c>
      <c r="G58" s="16"/>
      <c r="H58" s="16">
        <f t="shared" si="3"/>
        <v>-2000000000</v>
      </c>
    </row>
    <row r="59" spans="1:10" ht="28.5" x14ac:dyDescent="0.45">
      <c r="A59" t="s">
        <v>81</v>
      </c>
      <c r="B59" s="16">
        <f>-H58</f>
        <v>2000000000</v>
      </c>
      <c r="D59" s="33" t="s">
        <v>78</v>
      </c>
      <c r="E59" s="36">
        <f>G5</f>
        <v>200000000</v>
      </c>
      <c r="F59" s="34">
        <v>142857142.85714284</v>
      </c>
      <c r="G59" s="36"/>
      <c r="H59" s="16">
        <f t="shared" si="3"/>
        <v>-57142857.142857164</v>
      </c>
    </row>
    <row r="60" spans="1:10" ht="28.5" x14ac:dyDescent="0.45">
      <c r="A60" t="s">
        <v>72</v>
      </c>
      <c r="B60" s="16">
        <f>-H57</f>
        <v>4833333333.333334</v>
      </c>
      <c r="D60" s="33" t="s">
        <v>79</v>
      </c>
      <c r="E60" s="36">
        <f>G4</f>
        <v>200000000</v>
      </c>
      <c r="F60" s="34">
        <v>142857142.85714284</v>
      </c>
      <c r="G60" s="16"/>
      <c r="H60" s="16">
        <f t="shared" si="3"/>
        <v>-57142857.142857164</v>
      </c>
      <c r="J60" s="16">
        <f>SUM(H59:H61)</f>
        <v>-166666666.66666675</v>
      </c>
    </row>
    <row r="61" spans="1:10" x14ac:dyDescent="0.45">
      <c r="A61" t="s">
        <v>82</v>
      </c>
      <c r="B61" s="16">
        <f>-H59</f>
        <v>57142857.142857164</v>
      </c>
      <c r="D61" s="33" t="s">
        <v>80</v>
      </c>
      <c r="E61" s="34">
        <f>G6</f>
        <v>183333333.33333337</v>
      </c>
      <c r="F61" s="34">
        <v>130952380.95238096</v>
      </c>
      <c r="H61" s="16">
        <f t="shared" si="3"/>
        <v>-52380952.380952418</v>
      </c>
    </row>
    <row r="62" spans="1:10" x14ac:dyDescent="0.45">
      <c r="A62" t="s">
        <v>83</v>
      </c>
      <c r="B62" s="16">
        <f>-H60</f>
        <v>57142857.142857164</v>
      </c>
    </row>
    <row r="63" spans="1:10" x14ac:dyDescent="0.45">
      <c r="A63" t="s">
        <v>84</v>
      </c>
      <c r="B63" s="16">
        <f>-H61</f>
        <v>52380952.380952418</v>
      </c>
    </row>
    <row r="65" spans="1:9" x14ac:dyDescent="0.45">
      <c r="A65" t="s">
        <v>92</v>
      </c>
      <c r="B65" s="2" t="s">
        <v>86</v>
      </c>
      <c r="C65" t="s">
        <v>93</v>
      </c>
    </row>
    <row r="66" spans="1:9" x14ac:dyDescent="0.45">
      <c r="A66" t="s">
        <v>94</v>
      </c>
      <c r="B66" s="16">
        <f>-B59+B61+B62+B63</f>
        <v>-1833333333.3333335</v>
      </c>
    </row>
    <row r="67" spans="1:9" x14ac:dyDescent="0.45">
      <c r="A67" t="s">
        <v>95</v>
      </c>
      <c r="B67" s="16">
        <f>20%*B66</f>
        <v>-366666666.66666675</v>
      </c>
    </row>
    <row r="68" spans="1:9" x14ac:dyDescent="0.45">
      <c r="B68" s="16"/>
    </row>
    <row r="69" spans="1:9" x14ac:dyDescent="0.45">
      <c r="A69" t="s">
        <v>96</v>
      </c>
      <c r="B69" s="16">
        <f>-B67</f>
        <v>366666666.66666675</v>
      </c>
    </row>
    <row r="70" spans="1:9" x14ac:dyDescent="0.45">
      <c r="A70" t="s">
        <v>97</v>
      </c>
      <c r="B70" s="16">
        <f>B69</f>
        <v>366666666.66666675</v>
      </c>
      <c r="D70" s="3"/>
    </row>
    <row r="71" spans="1:9" x14ac:dyDescent="0.45">
      <c r="D71" s="3"/>
      <c r="E71" t="s">
        <v>38</v>
      </c>
      <c r="F71" t="s">
        <v>39</v>
      </c>
      <c r="G71" t="s">
        <v>100</v>
      </c>
      <c r="H71" t="s">
        <v>0</v>
      </c>
      <c r="I71" t="s">
        <v>101</v>
      </c>
    </row>
    <row r="72" spans="1:9" x14ac:dyDescent="0.45">
      <c r="A72" t="s">
        <v>90</v>
      </c>
      <c r="B72" s="17" t="s">
        <v>91</v>
      </c>
      <c r="D72" s="19" t="s">
        <v>99</v>
      </c>
      <c r="E72" s="34"/>
    </row>
    <row r="73" spans="1:9" x14ac:dyDescent="0.45">
      <c r="A73" t="s">
        <v>87</v>
      </c>
      <c r="B73" s="42">
        <f>C4</f>
        <v>0.7</v>
      </c>
      <c r="D73" t="s">
        <v>1</v>
      </c>
      <c r="E73" s="34">
        <f t="shared" ref="E73:E81" si="4">B20</f>
        <v>3000000000</v>
      </c>
      <c r="F73" s="16">
        <f t="shared" ref="F73:F81" si="5">F20</f>
        <v>1000000000</v>
      </c>
      <c r="H73" s="34">
        <f>SUM(E73:G73)</f>
        <v>4000000000</v>
      </c>
    </row>
    <row r="74" spans="1:9" x14ac:dyDescent="0.45">
      <c r="A74" t="s">
        <v>88</v>
      </c>
      <c r="B74" s="42">
        <f>C5</f>
        <v>0.3</v>
      </c>
      <c r="D74" t="s">
        <v>2</v>
      </c>
      <c r="E74" s="34">
        <f t="shared" si="4"/>
        <v>7000000000</v>
      </c>
      <c r="F74" s="16">
        <f t="shared" si="5"/>
        <v>0</v>
      </c>
      <c r="G74" s="34">
        <f>-B82</f>
        <v>-7000000000</v>
      </c>
      <c r="H74" s="34">
        <f t="shared" ref="H74:H77" si="6">SUM(E74:G74)</f>
        <v>0</v>
      </c>
      <c r="I74" t="s">
        <v>103</v>
      </c>
    </row>
    <row r="75" spans="1:9" x14ac:dyDescent="0.45">
      <c r="A75" t="s">
        <v>89</v>
      </c>
      <c r="B75" s="16">
        <f>B73*F49</f>
        <v>2520000000</v>
      </c>
      <c r="D75" t="s">
        <v>40</v>
      </c>
      <c r="E75" s="34">
        <f t="shared" si="4"/>
        <v>6000000000</v>
      </c>
      <c r="F75" s="16">
        <f t="shared" si="5"/>
        <v>7000000000</v>
      </c>
      <c r="H75" s="34">
        <f t="shared" si="6"/>
        <v>13000000000</v>
      </c>
    </row>
    <row r="76" spans="1:9" x14ac:dyDescent="0.45">
      <c r="A76" t="s">
        <v>107</v>
      </c>
      <c r="B76" s="16">
        <f>B74*F49</f>
        <v>1080000000</v>
      </c>
      <c r="D76" t="s">
        <v>41</v>
      </c>
      <c r="E76" s="34">
        <f t="shared" si="4"/>
        <v>0</v>
      </c>
      <c r="F76" s="16">
        <f t="shared" si="5"/>
        <v>0</v>
      </c>
      <c r="H76" s="34">
        <f t="shared" si="6"/>
        <v>0</v>
      </c>
    </row>
    <row r="77" spans="1:9" x14ac:dyDescent="0.45">
      <c r="A77" t="s">
        <v>108</v>
      </c>
      <c r="B77" s="16">
        <f>B76</f>
        <v>1080000000</v>
      </c>
      <c r="D77" t="s">
        <v>4</v>
      </c>
      <c r="E77" s="34">
        <f t="shared" si="4"/>
        <v>35360000000</v>
      </c>
      <c r="F77" s="16">
        <f t="shared" si="5"/>
        <v>17683333333</v>
      </c>
      <c r="G77" s="16">
        <f>-B63</f>
        <v>-52380952.380952418</v>
      </c>
      <c r="H77" s="34">
        <f t="shared" si="6"/>
        <v>52990952380.619049</v>
      </c>
      <c r="I77" t="s">
        <v>85</v>
      </c>
    </row>
    <row r="78" spans="1:9" x14ac:dyDescent="0.45">
      <c r="A78" t="s">
        <v>109</v>
      </c>
      <c r="B78" s="16">
        <f>B77</f>
        <v>1080000000</v>
      </c>
      <c r="D78" t="s">
        <v>51</v>
      </c>
      <c r="E78" s="34">
        <f t="shared" si="4"/>
        <v>0</v>
      </c>
      <c r="F78" s="16">
        <f t="shared" si="5"/>
        <v>6416666666.666667</v>
      </c>
      <c r="H78" s="34">
        <f>SUM(H79:H80)</f>
        <v>4583333333.333333</v>
      </c>
    </row>
    <row r="79" spans="1:9" x14ac:dyDescent="0.45">
      <c r="D79" s="31" t="s">
        <v>60</v>
      </c>
      <c r="E79" s="34">
        <f t="shared" si="4"/>
        <v>0</v>
      </c>
      <c r="F79" s="16">
        <f t="shared" si="5"/>
        <v>7000000000</v>
      </c>
      <c r="G79" s="16">
        <f>B58</f>
        <v>3000000000</v>
      </c>
      <c r="H79" s="34">
        <f>SUM(E79:G79)</f>
        <v>10000000000</v>
      </c>
      <c r="I79" t="s">
        <v>85</v>
      </c>
    </row>
    <row r="80" spans="1:9" x14ac:dyDescent="0.45">
      <c r="A80" t="s">
        <v>106</v>
      </c>
      <c r="B80" s="2" t="s">
        <v>103</v>
      </c>
      <c r="D80" s="31" t="s">
        <v>61</v>
      </c>
      <c r="E80" s="34">
        <f t="shared" si="4"/>
        <v>0</v>
      </c>
      <c r="F80" s="16">
        <f t="shared" si="5"/>
        <v>-583333333.33333337</v>
      </c>
      <c r="G80" s="16">
        <f>-B60</f>
        <v>-4833333333.333334</v>
      </c>
      <c r="H80" s="34">
        <f>SUM(E80:G80)</f>
        <v>-5416666666.666667</v>
      </c>
      <c r="I80" t="s">
        <v>85</v>
      </c>
    </row>
    <row r="81" spans="1:9" x14ac:dyDescent="0.45">
      <c r="A81" t="s">
        <v>110</v>
      </c>
      <c r="B81" s="34">
        <f>F86</f>
        <v>10000000000</v>
      </c>
      <c r="D81" t="s">
        <v>5</v>
      </c>
      <c r="E81" s="34">
        <f t="shared" si="4"/>
        <v>2000000000</v>
      </c>
      <c r="F81" s="16">
        <f t="shared" si="5"/>
        <v>0</v>
      </c>
      <c r="H81" s="34">
        <f>SUM(E81:G81)</f>
        <v>2000000000</v>
      </c>
    </row>
    <row r="82" spans="1:9" x14ac:dyDescent="0.45">
      <c r="A82" t="s">
        <v>111</v>
      </c>
      <c r="B82" s="34">
        <f>E74</f>
        <v>7000000000</v>
      </c>
      <c r="D82" s="44" t="s">
        <v>104</v>
      </c>
      <c r="E82" s="45"/>
      <c r="F82" s="46"/>
      <c r="G82" s="46">
        <f>B69</f>
        <v>366666666.66666675</v>
      </c>
      <c r="H82" s="45">
        <f>SUM(E82:G82)</f>
        <v>366666666.66666675</v>
      </c>
      <c r="I82" t="s">
        <v>86</v>
      </c>
    </row>
    <row r="83" spans="1:9" x14ac:dyDescent="0.45">
      <c r="A83" t="s">
        <v>112</v>
      </c>
      <c r="B83" s="34">
        <f>B74*B81</f>
        <v>3000000000</v>
      </c>
      <c r="D83" s="2" t="s">
        <v>8</v>
      </c>
      <c r="E83" s="43">
        <f>B29</f>
        <v>53360000000</v>
      </c>
      <c r="F83" s="17">
        <f>F29</f>
        <v>32099999999.666668</v>
      </c>
      <c r="G83" s="2"/>
      <c r="H83" s="43">
        <f>SUM(H73:H78,H81,H82)</f>
        <v>76940952380.619049</v>
      </c>
    </row>
    <row r="84" spans="1:9" x14ac:dyDescent="0.45">
      <c r="D84" t="s">
        <v>7</v>
      </c>
      <c r="E84" s="34">
        <f>B30</f>
        <v>13000000000</v>
      </c>
      <c r="F84" s="16">
        <f>F30</f>
        <v>18500000000</v>
      </c>
      <c r="H84" s="34">
        <f>SUM(E84:G84)</f>
        <v>31500000000</v>
      </c>
    </row>
    <row r="85" spans="1:9" x14ac:dyDescent="0.45">
      <c r="D85" t="s">
        <v>42</v>
      </c>
      <c r="E85" s="34">
        <f>B31</f>
        <v>0</v>
      </c>
      <c r="F85" s="16">
        <f>F31</f>
        <v>0</v>
      </c>
      <c r="H85" s="34">
        <f>SUM(E85:G85)</f>
        <v>0</v>
      </c>
    </row>
    <row r="86" spans="1:9" x14ac:dyDescent="0.45">
      <c r="D86" t="s">
        <v>6</v>
      </c>
      <c r="E86" s="34">
        <f>B32</f>
        <v>30000000000</v>
      </c>
      <c r="F86" s="16">
        <f>F32</f>
        <v>10000000000</v>
      </c>
      <c r="G86" s="34">
        <f>-B81</f>
        <v>-10000000000</v>
      </c>
      <c r="H86" s="34">
        <f>SUM(E86:G86)</f>
        <v>30000000000</v>
      </c>
      <c r="I86" t="s">
        <v>103</v>
      </c>
    </row>
    <row r="87" spans="1:9" x14ac:dyDescent="0.45">
      <c r="D87" t="s">
        <v>36</v>
      </c>
      <c r="E87" s="34">
        <f>B33</f>
        <v>10360000000</v>
      </c>
      <c r="F87" s="16">
        <f>F33</f>
        <v>3600000000</v>
      </c>
      <c r="G87" s="16">
        <f>-B77</f>
        <v>-1080000000</v>
      </c>
      <c r="H87" s="34">
        <f>C33+G33+H104+G87</f>
        <v>11360952380.952381</v>
      </c>
      <c r="I87" t="s">
        <v>91</v>
      </c>
    </row>
    <row r="88" spans="1:9" x14ac:dyDescent="0.45">
      <c r="D88" t="s">
        <v>105</v>
      </c>
      <c r="E88" s="34"/>
      <c r="F88" s="16"/>
      <c r="G88" s="16">
        <f>B78+B83</f>
        <v>4080000000</v>
      </c>
      <c r="H88" s="34">
        <f>SUM(E88:G88)</f>
        <v>4080000000</v>
      </c>
      <c r="I88" t="s">
        <v>113</v>
      </c>
    </row>
    <row r="89" spans="1:9" x14ac:dyDescent="0.45">
      <c r="D89" s="26" t="s">
        <v>9</v>
      </c>
      <c r="E89" s="43">
        <f>B34</f>
        <v>53360000000</v>
      </c>
      <c r="F89" s="17">
        <f>F34</f>
        <v>32100000000</v>
      </c>
      <c r="G89" s="2"/>
      <c r="H89" s="43">
        <f>SUM(H84:H88)</f>
        <v>76940952380.952377</v>
      </c>
    </row>
    <row r="90" spans="1:9" x14ac:dyDescent="0.45">
      <c r="D90"/>
      <c r="E90" s="34"/>
      <c r="F90" s="16"/>
      <c r="H90" s="34"/>
    </row>
    <row r="91" spans="1:9" x14ac:dyDescent="0.45">
      <c r="D91" s="3"/>
      <c r="E91" s="34"/>
      <c r="F91" s="16"/>
      <c r="H91" s="34"/>
    </row>
    <row r="92" spans="1:9" x14ac:dyDescent="0.45">
      <c r="D92" s="21" t="s">
        <v>98</v>
      </c>
      <c r="E92" s="34"/>
      <c r="F92" s="16"/>
      <c r="H92" s="34"/>
    </row>
    <row r="93" spans="1:9" x14ac:dyDescent="0.45">
      <c r="D93" t="s">
        <v>26</v>
      </c>
      <c r="E93" s="34">
        <f t="shared" ref="E93:E104" si="7">B38</f>
        <v>150000000000</v>
      </c>
      <c r="F93" s="16">
        <f t="shared" ref="F93:F104" si="8">F38</f>
        <v>50000000000</v>
      </c>
      <c r="H93" s="34">
        <f>SUM(E93:G93)</f>
        <v>200000000000</v>
      </c>
    </row>
    <row r="94" spans="1:9" x14ac:dyDescent="0.45">
      <c r="D94" t="s">
        <v>27</v>
      </c>
      <c r="E94" s="34">
        <f t="shared" si="7"/>
        <v>105000000000</v>
      </c>
      <c r="F94" s="16">
        <f t="shared" si="8"/>
        <v>43000000000</v>
      </c>
      <c r="G94" s="16">
        <f>-B61</f>
        <v>-57142857.142857164</v>
      </c>
      <c r="H94" s="34">
        <f>SUM(E94:G94)</f>
        <v>147942857142.85715</v>
      </c>
      <c r="I94" t="s">
        <v>85</v>
      </c>
    </row>
    <row r="95" spans="1:9" x14ac:dyDescent="0.45">
      <c r="D95" s="2" t="s">
        <v>28</v>
      </c>
      <c r="E95" s="43">
        <f t="shared" si="7"/>
        <v>45000000000</v>
      </c>
      <c r="F95" s="17">
        <f t="shared" si="8"/>
        <v>7000000000</v>
      </c>
      <c r="G95" s="2"/>
      <c r="H95" s="43">
        <f>H93-H94</f>
        <v>52057142857.142853</v>
      </c>
    </row>
    <row r="96" spans="1:9" x14ac:dyDescent="0.45">
      <c r="D96" t="s">
        <v>43</v>
      </c>
      <c r="E96" s="34">
        <f t="shared" si="7"/>
        <v>700000000</v>
      </c>
      <c r="F96" s="16">
        <f t="shared" si="8"/>
        <v>0</v>
      </c>
      <c r="H96" s="34">
        <f>SUM(E96:G96)</f>
        <v>700000000</v>
      </c>
    </row>
    <row r="97" spans="1:9" x14ac:dyDescent="0.45">
      <c r="D97" t="s">
        <v>44</v>
      </c>
      <c r="E97" s="34">
        <f t="shared" si="7"/>
        <v>0</v>
      </c>
      <c r="F97" s="16">
        <f t="shared" si="8"/>
        <v>500000000</v>
      </c>
      <c r="H97" s="34">
        <f>SUM(E97:G97)</f>
        <v>500000000</v>
      </c>
    </row>
    <row r="98" spans="1:9" x14ac:dyDescent="0.45">
      <c r="D98" t="s">
        <v>3</v>
      </c>
      <c r="E98" s="34">
        <f t="shared" si="7"/>
        <v>41000000000</v>
      </c>
      <c r="F98" s="16">
        <f t="shared" si="8"/>
        <v>2000000000</v>
      </c>
      <c r="G98" s="16">
        <f>-B62</f>
        <v>-57142857.142857164</v>
      </c>
      <c r="H98" s="34">
        <f>SUM(E98:G98)</f>
        <v>42942857142.85714</v>
      </c>
      <c r="I98" t="s">
        <v>85</v>
      </c>
    </row>
    <row r="99" spans="1:9" x14ac:dyDescent="0.45">
      <c r="D99" t="s">
        <v>54</v>
      </c>
      <c r="E99" s="34">
        <f t="shared" si="7"/>
        <v>7000000000</v>
      </c>
      <c r="F99" s="16">
        <f t="shared" si="8"/>
        <v>0</v>
      </c>
      <c r="G99" s="16">
        <f>-B59</f>
        <v>-2000000000</v>
      </c>
      <c r="H99" s="34">
        <f>SUM(E99:G99)</f>
        <v>5000000000</v>
      </c>
      <c r="I99" t="s">
        <v>85</v>
      </c>
    </row>
    <row r="100" spans="1:9" x14ac:dyDescent="0.45">
      <c r="D100" t="s">
        <v>55</v>
      </c>
      <c r="E100" s="34">
        <f t="shared" si="7"/>
        <v>5000000000</v>
      </c>
      <c r="F100" s="16">
        <f t="shared" si="8"/>
        <v>0</v>
      </c>
      <c r="H100" s="34">
        <f>SUM(E100:G100)</f>
        <v>5000000000</v>
      </c>
    </row>
    <row r="101" spans="1:9" x14ac:dyDescent="0.45">
      <c r="D101" s="2" t="s">
        <v>29</v>
      </c>
      <c r="E101" s="43">
        <f t="shared" si="7"/>
        <v>6700000000</v>
      </c>
      <c r="F101" s="17">
        <f t="shared" si="8"/>
        <v>4500000000</v>
      </c>
      <c r="G101" s="2"/>
      <c r="H101" s="43">
        <f>H95+H96-H97-H98+H99-H100</f>
        <v>9314285714.2857132</v>
      </c>
    </row>
    <row r="102" spans="1:9" x14ac:dyDescent="0.45">
      <c r="D102" t="s">
        <v>30</v>
      </c>
      <c r="E102" s="34">
        <f t="shared" si="7"/>
        <v>1340000000</v>
      </c>
      <c r="F102" s="16">
        <f t="shared" si="8"/>
        <v>900000000</v>
      </c>
      <c r="H102" s="34">
        <f>SUM(E102:G102)</f>
        <v>2240000000</v>
      </c>
    </row>
    <row r="103" spans="1:9" x14ac:dyDescent="0.45">
      <c r="D103" t="s">
        <v>31</v>
      </c>
      <c r="E103" s="34">
        <f t="shared" si="7"/>
        <v>0</v>
      </c>
      <c r="F103" s="16">
        <f t="shared" si="8"/>
        <v>0</v>
      </c>
      <c r="G103" s="16">
        <f>G82</f>
        <v>366666666.66666675</v>
      </c>
      <c r="H103" s="34">
        <f>SUM(E103:G103)</f>
        <v>366666666.66666675</v>
      </c>
      <c r="I103" t="s">
        <v>86</v>
      </c>
    </row>
    <row r="104" spans="1:9" x14ac:dyDescent="0.45">
      <c r="D104" s="26" t="s">
        <v>32</v>
      </c>
      <c r="E104" s="43">
        <f t="shared" si="7"/>
        <v>5360000000</v>
      </c>
      <c r="F104" s="17">
        <f t="shared" si="8"/>
        <v>3600000000</v>
      </c>
      <c r="G104" s="2"/>
      <c r="H104" s="43">
        <f>H101-H102+H103</f>
        <v>7440952380.9523802</v>
      </c>
    </row>
    <row r="105" spans="1:9" x14ac:dyDescent="0.45">
      <c r="D105" s="33" t="s">
        <v>102</v>
      </c>
      <c r="E105" s="34"/>
      <c r="F105" s="16">
        <f>B75</f>
        <v>2520000000</v>
      </c>
      <c r="G105" s="16"/>
      <c r="H105" s="34">
        <f>H104-H106</f>
        <v>6360952380.9523802</v>
      </c>
      <c r="I105" t="s">
        <v>86</v>
      </c>
    </row>
    <row r="106" spans="1:9" x14ac:dyDescent="0.45">
      <c r="D106" s="33" t="s">
        <v>105</v>
      </c>
      <c r="F106" s="16">
        <f>B76</f>
        <v>1080000000</v>
      </c>
      <c r="H106" s="34">
        <f>SUM(E106:G106)</f>
        <v>1080000000</v>
      </c>
    </row>
    <row r="109" spans="1:9" x14ac:dyDescent="0.45">
      <c r="A109" t="s">
        <v>114</v>
      </c>
      <c r="B109" t="s">
        <v>115</v>
      </c>
      <c r="H109" s="34"/>
    </row>
  </sheetData>
  <mergeCells count="2">
    <mergeCell ref="A16:C16"/>
    <mergeCell ref="E16:G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Hợp nhất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2025-08-01T01:41:10Z</dcterms:modified>
</cp:coreProperties>
</file>