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9BB810A-DFAA-4395-A1FE-8417D7A70B7C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INPUT" sheetId="1" r:id="rId1"/>
    <sheet name="Hợp nhấ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6" i="5" l="1"/>
  <c r="AF16" i="5"/>
  <c r="AH16" i="5"/>
  <c r="AD16" i="5"/>
  <c r="AH15" i="5"/>
  <c r="AD22" i="5" l="1"/>
  <c r="AC13" i="5"/>
  <c r="AA39" i="5"/>
  <c r="Z39" i="5"/>
  <c r="X24" i="5"/>
  <c r="W24" i="5"/>
  <c r="X4" i="5"/>
  <c r="W4" i="5"/>
  <c r="M15" i="5"/>
  <c r="M16" i="5"/>
  <c r="H76" i="5"/>
  <c r="I76" i="5"/>
  <c r="H77" i="5"/>
  <c r="I77" i="5"/>
  <c r="J77" i="5" s="1"/>
  <c r="H78" i="5"/>
  <c r="I78" i="5"/>
  <c r="H79" i="5"/>
  <c r="I79" i="5"/>
  <c r="H80" i="5"/>
  <c r="I80" i="5"/>
  <c r="H81" i="5"/>
  <c r="I81" i="5"/>
  <c r="H82" i="5"/>
  <c r="I82" i="5"/>
  <c r="J82" i="5" s="1"/>
  <c r="R6" i="5" s="1"/>
  <c r="H83" i="5"/>
  <c r="I83" i="5"/>
  <c r="H84" i="5"/>
  <c r="I84" i="5"/>
  <c r="H85" i="5"/>
  <c r="H86" i="5"/>
  <c r="H87" i="5"/>
  <c r="R11" i="5" s="1"/>
  <c r="H88" i="5"/>
  <c r="G77" i="5"/>
  <c r="G78" i="5"/>
  <c r="G79" i="5"/>
  <c r="G80" i="5"/>
  <c r="G81" i="5"/>
  <c r="G82" i="5"/>
  <c r="G83" i="5"/>
  <c r="G84" i="5"/>
  <c r="G85" i="5"/>
  <c r="G86" i="5"/>
  <c r="G87" i="5"/>
  <c r="G88" i="5"/>
  <c r="L5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G60" i="5"/>
  <c r="G61" i="5"/>
  <c r="G62" i="5"/>
  <c r="G63" i="5"/>
  <c r="G64" i="5"/>
  <c r="G65" i="5"/>
  <c r="G66" i="5"/>
  <c r="G67" i="5"/>
  <c r="G68" i="5"/>
  <c r="G69" i="5"/>
  <c r="G70" i="5"/>
  <c r="G71" i="5"/>
  <c r="G58" i="5"/>
  <c r="H44" i="5"/>
  <c r="H45" i="5"/>
  <c r="H46" i="5"/>
  <c r="H47" i="5"/>
  <c r="H48" i="5"/>
  <c r="H49" i="5"/>
  <c r="H50" i="5"/>
  <c r="H51" i="5"/>
  <c r="H52" i="5"/>
  <c r="H53" i="5"/>
  <c r="H54" i="5"/>
  <c r="H55" i="5"/>
  <c r="G45" i="5"/>
  <c r="G46" i="5"/>
  <c r="G47" i="5"/>
  <c r="G48" i="5"/>
  <c r="G49" i="5"/>
  <c r="G50" i="5"/>
  <c r="G51" i="5"/>
  <c r="G52" i="5"/>
  <c r="G53" i="5"/>
  <c r="G54" i="5"/>
  <c r="G55" i="5"/>
  <c r="G43" i="5"/>
  <c r="I37" i="5"/>
  <c r="L41" i="5" s="1"/>
  <c r="I36" i="5"/>
  <c r="L38" i="5" s="1"/>
  <c r="N38" i="5" s="1"/>
  <c r="I35" i="5"/>
  <c r="L37" i="5" s="1"/>
  <c r="N37" i="5" s="1"/>
  <c r="I34" i="5"/>
  <c r="L36" i="5" s="1"/>
  <c r="N36" i="5" s="1"/>
  <c r="I33" i="5"/>
  <c r="L35" i="5" s="1"/>
  <c r="N35" i="5" s="1"/>
  <c r="I32" i="5"/>
  <c r="L34" i="5" s="1"/>
  <c r="N34" i="5" s="1"/>
  <c r="I31" i="5"/>
  <c r="L33" i="5" s="1"/>
  <c r="N33" i="5" s="1"/>
  <c r="I30" i="5"/>
  <c r="L32" i="5" s="1"/>
  <c r="N32" i="5" s="1"/>
  <c r="I29" i="5"/>
  <c r="L31" i="5" s="1"/>
  <c r="N31" i="5" s="1"/>
  <c r="I28" i="5"/>
  <c r="L30" i="5" s="1"/>
  <c r="N30" i="5" s="1"/>
  <c r="I27" i="5"/>
  <c r="L29" i="5" s="1"/>
  <c r="N29" i="5" s="1"/>
  <c r="I26" i="5"/>
  <c r="L28" i="5" s="1"/>
  <c r="N28" i="5" s="1"/>
  <c r="I25" i="5"/>
  <c r="L27" i="5" s="1"/>
  <c r="I20" i="5"/>
  <c r="L21" i="5" s="1"/>
  <c r="I19" i="5"/>
  <c r="L19" i="5" s="1"/>
  <c r="M19" i="5" s="1"/>
  <c r="I18" i="5"/>
  <c r="L18" i="5" s="1"/>
  <c r="M18" i="5" s="1"/>
  <c r="I17" i="5"/>
  <c r="L17" i="5" s="1"/>
  <c r="N17" i="5" s="1"/>
  <c r="I16" i="5"/>
  <c r="L16" i="5" s="1"/>
  <c r="I15" i="5"/>
  <c r="L15" i="5" s="1"/>
  <c r="I14" i="5"/>
  <c r="L14" i="5" s="1"/>
  <c r="N14" i="5" s="1"/>
  <c r="I13" i="5"/>
  <c r="L13" i="5" s="1"/>
  <c r="N13" i="5" s="1"/>
  <c r="I12" i="5"/>
  <c r="L12" i="5" s="1"/>
  <c r="N12" i="5" s="1"/>
  <c r="I11" i="5"/>
  <c r="L11" i="5" s="1"/>
  <c r="N11" i="5" s="1"/>
  <c r="I10" i="5"/>
  <c r="L10" i="5" s="1"/>
  <c r="I9" i="5"/>
  <c r="L9" i="5" s="1"/>
  <c r="N9" i="5" s="1"/>
  <c r="I8" i="5"/>
  <c r="L8" i="5" s="1"/>
  <c r="N8" i="5" s="1"/>
  <c r="AB7" i="5" s="1"/>
  <c r="I7" i="5"/>
  <c r="L7" i="5" s="1"/>
  <c r="N7" i="5" s="1"/>
  <c r="I6" i="5"/>
  <c r="L6" i="5" s="1"/>
  <c r="N6" i="5" s="1"/>
  <c r="G37" i="5"/>
  <c r="K41" i="5" s="1"/>
  <c r="G36" i="5"/>
  <c r="K38" i="5" s="1"/>
  <c r="G35" i="5"/>
  <c r="K37" i="5" s="1"/>
  <c r="G34" i="5"/>
  <c r="K36" i="5" s="1"/>
  <c r="G33" i="5"/>
  <c r="K35" i="5" s="1"/>
  <c r="G32" i="5"/>
  <c r="K34" i="5" s="1"/>
  <c r="G31" i="5"/>
  <c r="K33" i="5" s="1"/>
  <c r="G30" i="5"/>
  <c r="K32" i="5" s="1"/>
  <c r="G29" i="5"/>
  <c r="K31" i="5" s="1"/>
  <c r="G28" i="5"/>
  <c r="K30" i="5" s="1"/>
  <c r="G27" i="5"/>
  <c r="K29" i="5" s="1"/>
  <c r="G26" i="5"/>
  <c r="K28" i="5" s="1"/>
  <c r="G24" i="5"/>
  <c r="K26" i="5" s="1"/>
  <c r="G20" i="5"/>
  <c r="K21" i="5" s="1"/>
  <c r="G19" i="5"/>
  <c r="K19" i="5" s="1"/>
  <c r="G18" i="5"/>
  <c r="K18" i="5" s="1"/>
  <c r="G17" i="5"/>
  <c r="K17" i="5" s="1"/>
  <c r="G16" i="5"/>
  <c r="K16" i="5" s="1"/>
  <c r="G15" i="5"/>
  <c r="K15" i="5" s="1"/>
  <c r="G14" i="5"/>
  <c r="K14" i="5" s="1"/>
  <c r="G13" i="5"/>
  <c r="K13" i="5" s="1"/>
  <c r="G12" i="5"/>
  <c r="K12" i="5" s="1"/>
  <c r="G11" i="5"/>
  <c r="K11" i="5" s="1"/>
  <c r="G10" i="5"/>
  <c r="K10" i="5" s="1"/>
  <c r="G9" i="5"/>
  <c r="K9" i="5" s="1"/>
  <c r="G8" i="5"/>
  <c r="K8" i="5" s="1"/>
  <c r="G7" i="5"/>
  <c r="K7" i="5" s="1"/>
  <c r="G6" i="5"/>
  <c r="K6" i="5" s="1"/>
  <c r="G3" i="5"/>
  <c r="K3" i="5" s="1"/>
  <c r="G2" i="5"/>
  <c r="K2" i="5" s="1"/>
  <c r="C6" i="5"/>
  <c r="X5" i="5" s="1"/>
  <c r="AA5" i="5" s="1"/>
  <c r="D6" i="5"/>
  <c r="W5" i="5" s="1"/>
  <c r="C7" i="5"/>
  <c r="X6" i="5" s="1"/>
  <c r="AA6" i="5" s="1"/>
  <c r="AC6" i="5" s="1"/>
  <c r="D7" i="5"/>
  <c r="W6" i="5" s="1"/>
  <c r="C8" i="5"/>
  <c r="X7" i="5" s="1"/>
  <c r="AA7" i="5" s="1"/>
  <c r="D8" i="5"/>
  <c r="W7" i="5" s="1"/>
  <c r="C9" i="5"/>
  <c r="X8" i="5" s="1"/>
  <c r="AA8" i="5" s="1"/>
  <c r="AC8" i="5" s="1"/>
  <c r="AI8" i="5" s="1"/>
  <c r="D9" i="5"/>
  <c r="W8" i="5" s="1"/>
  <c r="C10" i="5"/>
  <c r="X9" i="5" s="1"/>
  <c r="AA9" i="5" s="1"/>
  <c r="D10" i="5"/>
  <c r="W9" i="5" s="1"/>
  <c r="C11" i="5"/>
  <c r="X10" i="5" s="1"/>
  <c r="AA10" i="5" s="1"/>
  <c r="AC10" i="5" s="1"/>
  <c r="AI10" i="5" s="1"/>
  <c r="D11" i="5"/>
  <c r="W10" i="5" s="1"/>
  <c r="C12" i="5"/>
  <c r="X11" i="5" s="1"/>
  <c r="AA11" i="5" s="1"/>
  <c r="AC11" i="5" s="1"/>
  <c r="AI11" i="5" s="1"/>
  <c r="D12" i="5"/>
  <c r="W11" i="5" s="1"/>
  <c r="C13" i="5"/>
  <c r="X12" i="5" s="1"/>
  <c r="AA12" i="5" s="1"/>
  <c r="AC12" i="5" s="1"/>
  <c r="AI12" i="5" s="1"/>
  <c r="D13" i="5"/>
  <c r="W12" i="5" s="1"/>
  <c r="C14" i="5"/>
  <c r="X13" i="5" s="1"/>
  <c r="AA14" i="5" s="1"/>
  <c r="AC14" i="5" s="1"/>
  <c r="AI14" i="5" s="1"/>
  <c r="D14" i="5"/>
  <c r="W13" i="5" s="1"/>
  <c r="C15" i="5"/>
  <c r="X14" i="5" s="1"/>
  <c r="AA15" i="5" s="1"/>
  <c r="D15" i="5"/>
  <c r="W14" i="5" s="1"/>
  <c r="C16" i="5"/>
  <c r="X15" i="5" s="1"/>
  <c r="AA16" i="5" s="1"/>
  <c r="D16" i="5"/>
  <c r="W15" i="5" s="1"/>
  <c r="C17" i="5"/>
  <c r="X16" i="5" s="1"/>
  <c r="AA17" i="5" s="1"/>
  <c r="AC17" i="5" s="1"/>
  <c r="AI17" i="5" s="1"/>
  <c r="D17" i="5"/>
  <c r="W16" i="5" s="1"/>
  <c r="C18" i="5"/>
  <c r="X17" i="5" s="1"/>
  <c r="AA19" i="5" s="1"/>
  <c r="D18" i="5"/>
  <c r="W17" i="5" s="1"/>
  <c r="C19" i="5"/>
  <c r="X18" i="5" s="1"/>
  <c r="AA20" i="5" s="1"/>
  <c r="D19" i="5"/>
  <c r="W18" i="5" s="1"/>
  <c r="C20" i="5"/>
  <c r="X19" i="5" s="1"/>
  <c r="AA22" i="5" s="1"/>
  <c r="D20" i="5"/>
  <c r="W19" i="5" s="1"/>
  <c r="C26" i="5"/>
  <c r="X25" i="5" s="1"/>
  <c r="AA27" i="5" s="1"/>
  <c r="D26" i="5"/>
  <c r="W25" i="5" s="1"/>
  <c r="C27" i="5"/>
  <c r="X26" i="5" s="1"/>
  <c r="AA28" i="5" s="1"/>
  <c r="D27" i="5"/>
  <c r="W26" i="5" s="1"/>
  <c r="C28" i="5"/>
  <c r="X27" i="5" s="1"/>
  <c r="AA29" i="5" s="1"/>
  <c r="D28" i="5"/>
  <c r="W27" i="5" s="1"/>
  <c r="C29" i="5"/>
  <c r="X28" i="5" s="1"/>
  <c r="AA30" i="5" s="1"/>
  <c r="D29" i="5"/>
  <c r="W28" i="5" s="1"/>
  <c r="C30" i="5"/>
  <c r="X29" i="5" s="1"/>
  <c r="AA31" i="5" s="1"/>
  <c r="D30" i="5"/>
  <c r="W29" i="5" s="1"/>
  <c r="C31" i="5"/>
  <c r="X30" i="5" s="1"/>
  <c r="AA32" i="5" s="1"/>
  <c r="D31" i="5"/>
  <c r="W30" i="5" s="1"/>
  <c r="C32" i="5"/>
  <c r="X31" i="5" s="1"/>
  <c r="AA33" i="5" s="1"/>
  <c r="D32" i="5"/>
  <c r="W31" i="5" s="1"/>
  <c r="C33" i="5"/>
  <c r="X32" i="5" s="1"/>
  <c r="AA34" i="5" s="1"/>
  <c r="D33" i="5"/>
  <c r="W32" i="5" s="1"/>
  <c r="C34" i="5"/>
  <c r="X33" i="5" s="1"/>
  <c r="AA35" i="5" s="1"/>
  <c r="D34" i="5"/>
  <c r="W33" i="5" s="1"/>
  <c r="C35" i="5"/>
  <c r="X34" i="5" s="1"/>
  <c r="AA36" i="5" s="1"/>
  <c r="D35" i="5"/>
  <c r="W34" i="5" s="1"/>
  <c r="C36" i="5"/>
  <c r="X35" i="5" s="1"/>
  <c r="AA37" i="5" s="1"/>
  <c r="D36" i="5"/>
  <c r="W35" i="5" s="1"/>
  <c r="C37" i="5"/>
  <c r="X36" i="5" s="1"/>
  <c r="AA38" i="5" s="1"/>
  <c r="D37" i="5"/>
  <c r="W36" i="5" s="1"/>
  <c r="B34" i="5"/>
  <c r="V33" i="5" s="1"/>
  <c r="Z35" i="5" s="1"/>
  <c r="B35" i="5"/>
  <c r="V34" i="5" s="1"/>
  <c r="Z36" i="5" s="1"/>
  <c r="B36" i="5"/>
  <c r="V35" i="5" s="1"/>
  <c r="Z37" i="5" s="1"/>
  <c r="B37" i="5"/>
  <c r="V36" i="5" s="1"/>
  <c r="B31" i="5"/>
  <c r="V30" i="5" s="1"/>
  <c r="Z32" i="5" s="1"/>
  <c r="B32" i="5"/>
  <c r="V31" i="5" s="1"/>
  <c r="Z33" i="5" s="1"/>
  <c r="B33" i="5"/>
  <c r="V32" i="5" s="1"/>
  <c r="Z34" i="5" s="1"/>
  <c r="B28" i="5"/>
  <c r="V27" i="5" s="1"/>
  <c r="Z29" i="5" s="1"/>
  <c r="B29" i="5"/>
  <c r="V28" i="5" s="1"/>
  <c r="Z30" i="5" s="1"/>
  <c r="B30" i="5"/>
  <c r="V29" i="5" s="1"/>
  <c r="Z31" i="5" s="1"/>
  <c r="B3" i="5"/>
  <c r="V2" i="5" s="1"/>
  <c r="Z2" i="5" s="1"/>
  <c r="B6" i="5"/>
  <c r="V5" i="5" s="1"/>
  <c r="Z5" i="5" s="1"/>
  <c r="B7" i="5"/>
  <c r="V6" i="5" s="1"/>
  <c r="Z6" i="5" s="1"/>
  <c r="B8" i="5"/>
  <c r="V7" i="5" s="1"/>
  <c r="Z7" i="5" s="1"/>
  <c r="B9" i="5"/>
  <c r="V8" i="5" s="1"/>
  <c r="Z8" i="5" s="1"/>
  <c r="B10" i="5"/>
  <c r="V9" i="5" s="1"/>
  <c r="Z9" i="5" s="1"/>
  <c r="B11" i="5"/>
  <c r="V10" i="5" s="1"/>
  <c r="Z10" i="5" s="1"/>
  <c r="B12" i="5"/>
  <c r="V11" i="5" s="1"/>
  <c r="Z11" i="5" s="1"/>
  <c r="B13" i="5"/>
  <c r="V12" i="5" s="1"/>
  <c r="Z12" i="5" s="1"/>
  <c r="B14" i="5"/>
  <c r="V13" i="5" s="1"/>
  <c r="Z14" i="5" s="1"/>
  <c r="B15" i="5"/>
  <c r="V14" i="5" s="1"/>
  <c r="Z15" i="5" s="1"/>
  <c r="B16" i="5"/>
  <c r="V15" i="5" s="1"/>
  <c r="Z16" i="5" s="1"/>
  <c r="B17" i="5"/>
  <c r="V16" i="5" s="1"/>
  <c r="Z17" i="5" s="1"/>
  <c r="B18" i="5"/>
  <c r="V17" i="5" s="1"/>
  <c r="Z19" i="5" s="1"/>
  <c r="B19" i="5"/>
  <c r="V18" i="5" s="1"/>
  <c r="Z20" i="5" s="1"/>
  <c r="B20" i="5"/>
  <c r="V19" i="5" s="1"/>
  <c r="Z22" i="5" s="1"/>
  <c r="B24" i="5"/>
  <c r="V23" i="5" s="1"/>
  <c r="Z25" i="5" s="1"/>
  <c r="B26" i="5"/>
  <c r="V25" i="5" s="1"/>
  <c r="Z27" i="5" s="1"/>
  <c r="B27" i="5"/>
  <c r="V26" i="5" s="1"/>
  <c r="Z28" i="5" s="1"/>
  <c r="B2" i="5"/>
  <c r="AG6" i="5" l="1"/>
  <c r="J81" i="5"/>
  <c r="J79" i="5"/>
  <c r="J78" i="5"/>
  <c r="R5" i="5"/>
  <c r="AF6" i="5" s="1"/>
  <c r="S5" i="5"/>
  <c r="AF21" i="5" s="1"/>
  <c r="J80" i="5"/>
  <c r="R10" i="5"/>
  <c r="R4" i="5"/>
  <c r="R7" i="5" s="1"/>
  <c r="S11" i="5"/>
  <c r="T11" i="5" s="1"/>
  <c r="J84" i="5"/>
  <c r="J83" i="5"/>
  <c r="AE20" i="5"/>
  <c r="AE6" i="5"/>
  <c r="AE15" i="5" s="1"/>
  <c r="M40" i="5"/>
  <c r="N40" i="5" s="1"/>
  <c r="M39" i="5"/>
  <c r="N39" i="5" s="1"/>
  <c r="N10" i="5"/>
  <c r="AB9" i="5" s="1"/>
  <c r="AC9" i="5" s="1"/>
  <c r="AI9" i="5" s="1"/>
  <c r="AC7" i="5"/>
  <c r="AI7" i="5" s="1"/>
  <c r="AB5" i="5"/>
  <c r="AC5" i="5" s="1"/>
  <c r="AI5" i="5" s="1"/>
  <c r="N18" i="5"/>
  <c r="AB19" i="5" s="1"/>
  <c r="AC19" i="5" s="1"/>
  <c r="G41" i="1"/>
  <c r="G40" i="1"/>
  <c r="B30" i="1"/>
  <c r="B15" i="1"/>
  <c r="E12" i="1"/>
  <c r="E18" i="1" s="1"/>
  <c r="AG18" i="5" l="1"/>
  <c r="AG16" i="5" s="1"/>
  <c r="AG15" i="5"/>
  <c r="S10" i="5"/>
  <c r="AE19" i="5" s="1"/>
  <c r="AE22" i="5" s="1"/>
  <c r="M41" i="5"/>
  <c r="N41" i="5" s="1"/>
  <c r="N15" i="5"/>
  <c r="AB15" i="5" s="1"/>
  <c r="AC15" i="5" s="1"/>
  <c r="E19" i="1"/>
  <c r="E21" i="1" s="1"/>
  <c r="B19" i="1" s="1"/>
  <c r="AG22" i="5" l="1"/>
  <c r="AI16" i="5"/>
  <c r="AH19" i="5"/>
  <c r="T10" i="5"/>
  <c r="N16" i="5"/>
  <c r="AB16" i="5" s="1"/>
  <c r="AC16" i="5" s="1"/>
  <c r="B20" i="1"/>
  <c r="AI19" i="5" l="1"/>
  <c r="N19" i="5"/>
  <c r="AB20" i="5" s="1"/>
  <c r="AC20" i="5" s="1"/>
  <c r="B21" i="1"/>
  <c r="G38" i="1"/>
  <c r="C38" i="1"/>
  <c r="AH20" i="5" l="1"/>
  <c r="AF15" i="5"/>
  <c r="AD13" i="5"/>
  <c r="AI13" i="5" s="1"/>
  <c r="AD6" i="5"/>
  <c r="AI6" i="5" s="1"/>
  <c r="M20" i="5"/>
  <c r="N20" i="5" s="1"/>
  <c r="AB21" i="5" s="1"/>
  <c r="AC21" i="5" s="1"/>
  <c r="AH21" i="5" l="1"/>
  <c r="AH22" i="5"/>
  <c r="AI20" i="5"/>
  <c r="AI21" i="5"/>
  <c r="AF22" i="5"/>
  <c r="M21" i="5"/>
  <c r="N21" i="5" s="1"/>
  <c r="AB22" i="5" s="1"/>
  <c r="AC22" i="5" s="1"/>
  <c r="AD15" i="5"/>
  <c r="AI15" i="5" s="1"/>
  <c r="AI22" i="5" l="1"/>
  <c r="C43" i="1" l="1"/>
  <c r="C44" i="1" s="1"/>
  <c r="C49" i="1"/>
  <c r="C55" i="1" s="1"/>
  <c r="B49" i="1"/>
  <c r="G49" i="1"/>
  <c r="B55" i="1" l="1"/>
  <c r="B56" i="1" s="1"/>
  <c r="B38" i="1"/>
  <c r="G55" i="1"/>
  <c r="G56" i="1" s="1"/>
  <c r="C56" i="1"/>
  <c r="C58" i="1" s="1"/>
  <c r="B58" i="1" l="1"/>
  <c r="B42" i="1" s="1"/>
  <c r="B43" i="1" l="1"/>
  <c r="B44" i="1" s="1"/>
  <c r="G58" i="1"/>
  <c r="G42" i="1" s="1"/>
  <c r="G43" i="1" l="1"/>
  <c r="G44" i="1" s="1"/>
  <c r="AB27" i="5" l="1"/>
  <c r="AC27" i="5" s="1"/>
  <c r="AB29" i="5"/>
  <c r="AC29" i="5" s="1"/>
  <c r="AB39" i="5"/>
  <c r="AC39" i="5" s="1"/>
  <c r="AB30" i="5"/>
  <c r="AC30" i="5"/>
  <c r="AB34" i="5"/>
  <c r="AC34" i="5" s="1"/>
  <c r="AB28" i="5"/>
  <c r="AC28" i="5" s="1"/>
  <c r="AB36" i="5"/>
  <c r="AC36" i="5" s="1"/>
  <c r="AB35" i="5"/>
  <c r="AC35" i="5" s="1"/>
  <c r="AB38" i="5"/>
  <c r="AC38" i="5" s="1"/>
  <c r="AB37" i="5"/>
  <c r="AC37" i="5" s="1"/>
  <c r="AB32" i="5"/>
  <c r="AC32" i="5" s="1"/>
  <c r="AB33" i="5"/>
  <c r="AC33" i="5"/>
  <c r="AB31" i="5"/>
  <c r="AC31" i="5" s="1"/>
  <c r="AC41" i="5" l="1"/>
</calcChain>
</file>

<file path=xl/sharedStrings.xml><?xml version="1.0" encoding="utf-8"?>
<sst xmlns="http://schemas.openxmlformats.org/spreadsheetml/2006/main" count="145" uniqueCount="77">
  <si>
    <t>Tiền</t>
  </si>
  <si>
    <t>Đầu tư vào công ty con</t>
  </si>
  <si>
    <t>Chi phí quản lý</t>
  </si>
  <si>
    <t>HTK</t>
  </si>
  <si>
    <t>Tài sản khác</t>
  </si>
  <si>
    <t>Vốn CSH</t>
  </si>
  <si>
    <t>Nợ phải trả</t>
  </si>
  <si>
    <t>TỔNG TÀI SẢN</t>
  </si>
  <si>
    <t>TỔNG NGUỒN VỐN</t>
  </si>
  <si>
    <t>31/12/20x1</t>
  </si>
  <si>
    <t>31/12/20x0</t>
  </si>
  <si>
    <t>CÂN ĐỐI KẾ TOÁN</t>
  </si>
  <si>
    <t>BÁO CÁO KẾT QUẢ KINH DOANH</t>
  </si>
  <si>
    <t>Thông tin chung:</t>
  </si>
  <si>
    <t>CÔNG TY A - CÔNG TY MẸ</t>
  </si>
  <si>
    <t>CÔNG TY C - CÔNG TY CON</t>
  </si>
  <si>
    <t>Doanh thu</t>
  </si>
  <si>
    <t>Giá vốn</t>
  </si>
  <si>
    <t>LN Gộp</t>
  </si>
  <si>
    <t>LN trước thuế</t>
  </si>
  <si>
    <t>Thuế TNDN hiện hành</t>
  </si>
  <si>
    <t>Thuế TNDN hoãn lại</t>
  </si>
  <si>
    <t>LN sau thuế</t>
  </si>
  <si>
    <t>Năm 20x1</t>
  </si>
  <si>
    <t>Năm 20x0</t>
  </si>
  <si>
    <t>LNST chưa pp</t>
  </si>
  <si>
    <t>Công ty mẹ</t>
  </si>
  <si>
    <t>Công ty con</t>
  </si>
  <si>
    <t>Cộng ngang</t>
  </si>
  <si>
    <t>Phải thu khách hàng</t>
  </si>
  <si>
    <t>Phải thu từ cho vay</t>
  </si>
  <si>
    <t>Vay và nợ thuê tài chính</t>
  </si>
  <si>
    <t>Doanh thu tài chính</t>
  </si>
  <si>
    <t>Chi phí tài chính</t>
  </si>
  <si>
    <t>TSCĐ</t>
  </si>
  <si>
    <t>Thu nhập khác</t>
  </si>
  <si>
    <t>Chi phí khác</t>
  </si>
  <si>
    <t>- Nguyên giá</t>
  </si>
  <si>
    <t>- Hao mòn luỹ kế</t>
  </si>
  <si>
    <t>- Tổng chi phí mua:</t>
  </si>
  <si>
    <t>Báo cáo tài chính của công ty C tại 31/03/20x1:</t>
  </si>
  <si>
    <t>31-03-20x1</t>
  </si>
  <si>
    <t>Từ 01/01/20x1 đến 31/03/20x1</t>
  </si>
  <si>
    <t>Báo cáo tài chính của công ty C tại 31/12/2021</t>
  </si>
  <si>
    <t>Từ 01/04/20x1 đến 31/12/20x1</t>
  </si>
  <si>
    <t>Lợi thế thương mại</t>
  </si>
  <si>
    <r>
      <t xml:space="preserve">Ngày </t>
    </r>
    <r>
      <rPr>
        <b/>
        <sz val="11"/>
        <color theme="1"/>
        <rFont val="Calibri"/>
        <family val="2"/>
        <scheme val="minor"/>
      </rPr>
      <t>01/04/20x1</t>
    </r>
    <r>
      <rPr>
        <sz val="11"/>
        <color theme="1"/>
        <rFont val="Calibri"/>
        <family val="2"/>
        <scheme val="minor"/>
      </rPr>
      <t xml:space="preserve">, Công ty A bỏ tiền mua 70% quyền sở hữu công ty C. </t>
    </r>
  </si>
  <si>
    <t>Tại ngày mua</t>
  </si>
  <si>
    <t>B1: Xử lý tài chính báo cáo riêng con</t>
  </si>
  <si>
    <t>Lợi ích cổ đông thiểu số</t>
  </si>
  <si>
    <t>Tách NCI</t>
  </si>
  <si>
    <t>LNST Công ty mẹ</t>
  </si>
  <si>
    <t>LNST cổ đông không kiểm soát</t>
  </si>
  <si>
    <t>Đánh giá lại tài sản tại ngày mua</t>
  </si>
  <si>
    <t>CĐKT</t>
  </si>
  <si>
    <t>CDKT để cộng ngang</t>
  </si>
  <si>
    <t>KQKD để cộng ngang</t>
  </si>
  <si>
    <t>Giá mua</t>
  </si>
  <si>
    <t>Fair value</t>
  </si>
  <si>
    <t>Lợi thế thương mại:</t>
  </si>
  <si>
    <t>B2: Tính Lợi thế thương mại - TẠI NGÀY MUA</t>
  </si>
  <si>
    <t>B3: Xử lý bctc công ty mẹ</t>
  </si>
  <si>
    <t>Lợi nhuận cổ đông không kiểm soát</t>
  </si>
  <si>
    <t>B3: Hợp nhất</t>
  </si>
  <si>
    <t>Lợi ích cổ đông thiểu sô</t>
  </si>
  <si>
    <t>LN sau thuế cty mẹ</t>
  </si>
  <si>
    <t>Fair value tại ngày mua:</t>
  </si>
  <si>
    <t>LNST CPP</t>
  </si>
  <si>
    <t>Lưu ý: Đây là partial good will</t>
  </si>
  <si>
    <t>CDKT hợp nhất</t>
  </si>
  <si>
    <t>70% Chênh lệch đánh giá lại</t>
  </si>
  <si>
    <t>70% tài sản thuần ghi sổ</t>
  </si>
  <si>
    <t>Giá mua = 70%* Tài sản thuần ghi sổ + 70% Lợi nhuận từ đánh giá lại sau thuế + Lợi thế thương mại</t>
  </si>
  <si>
    <t>Phân bổ NCI - GTGS</t>
  </si>
  <si>
    <t>Đánh giá lại</t>
  </si>
  <si>
    <t>Ghi nhận thuế hoãn lại</t>
  </si>
  <si>
    <t>Nợ thuế hoãn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</si>
</sst>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5" fontId="0" fillId="0" borderId="0" xfId="0" applyNumberFormat="1"/>
    <xf numFmtId="165" fontId="0" fillId="0" borderId="0" xfId="1" applyNumberFormat="1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2" fillId="0" borderId="1" xfId="0" applyFont="1" applyBorder="1"/>
    <xf numFmtId="165" fontId="2" fillId="0" borderId="1" xfId="1" applyNumberFormat="1" applyFont="1" applyBorder="1"/>
    <xf numFmtId="165" fontId="2" fillId="0" borderId="1" xfId="0" applyNumberFormat="1" applyFont="1" applyBorder="1"/>
    <xf numFmtId="165" fontId="1" fillId="0" borderId="0" xfId="1" applyNumberFormat="1" applyFont="1"/>
    <xf numFmtId="0" fontId="4" fillId="0" borderId="0" xfId="0" quotePrefix="1" applyFont="1"/>
    <xf numFmtId="165" fontId="4" fillId="0" borderId="0" xfId="1" applyNumberFormat="1" applyFont="1"/>
    <xf numFmtId="0" fontId="0" fillId="0" borderId="0" xfId="0" quotePrefix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0" fillId="3" borderId="0" xfId="1" applyNumberFormat="1" applyFont="1" applyFill="1"/>
    <xf numFmtId="0" fontId="2" fillId="3" borderId="1" xfId="0" applyFont="1" applyFill="1" applyBorder="1"/>
    <xf numFmtId="0" fontId="0" fillId="3" borderId="0" xfId="0" applyFill="1"/>
    <xf numFmtId="37" fontId="0" fillId="0" borderId="0" xfId="0" applyNumberFormat="1"/>
    <xf numFmtId="37" fontId="0" fillId="0" borderId="0" xfId="0" applyNumberFormat="1" applyAlignment="1">
      <alignment wrapText="1"/>
    </xf>
    <xf numFmtId="37" fontId="2" fillId="0" borderId="0" xfId="0" applyNumberFormat="1" applyFont="1" applyAlignment="1">
      <alignment horizontal="center" wrapText="1"/>
    </xf>
    <xf numFmtId="37" fontId="2" fillId="0" borderId="0" xfId="0" applyNumberFormat="1" applyFont="1" applyAlignment="1">
      <alignment horizontal="center"/>
    </xf>
    <xf numFmtId="37" fontId="2" fillId="0" borderId="0" xfId="0" applyNumberFormat="1" applyFont="1"/>
    <xf numFmtId="37" fontId="2" fillId="0" borderId="1" xfId="0" applyNumberFormat="1" applyFont="1" applyBorder="1" applyAlignment="1">
      <alignment horizontal="center" vertical="center"/>
    </xf>
    <xf numFmtId="37" fontId="2" fillId="0" borderId="0" xfId="0" applyNumberFormat="1" applyFont="1" applyAlignment="1">
      <alignment horizontal="center" vertical="center"/>
    </xf>
    <xf numFmtId="37" fontId="2" fillId="2" borderId="0" xfId="0" applyNumberFormat="1" applyFont="1" applyFill="1" applyAlignment="1">
      <alignment horizontal="center" wrapText="1"/>
    </xf>
    <xf numFmtId="37" fontId="2" fillId="0" borderId="0" xfId="0" applyNumberFormat="1" applyFont="1" applyAlignment="1">
      <alignment horizontal="center" vertical="center" wrapText="1"/>
    </xf>
    <xf numFmtId="9" fontId="0" fillId="0" borderId="0" xfId="2" applyFont="1"/>
    <xf numFmtId="0" fontId="2" fillId="2" borderId="0" xfId="0" applyFont="1" applyFill="1" applyAlignment="1">
      <alignment horizontal="center"/>
    </xf>
    <xf numFmtId="37" fontId="2" fillId="0" borderId="0" xfId="0" applyNumberFormat="1" applyFont="1" applyAlignment="1">
      <alignment horizontal="center" wrapText="1"/>
    </xf>
    <xf numFmtId="37" fontId="2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opLeftCell="A13" workbookViewId="0">
      <selection activeCell="G46" sqref="G46:G58"/>
    </sheetView>
  </sheetViews>
  <sheetFormatPr defaultRowHeight="14.25" x14ac:dyDescent="0.45"/>
  <cols>
    <col min="1" max="1" width="33.3984375" customWidth="1"/>
    <col min="2" max="3" width="17.73046875" customWidth="1"/>
    <col min="4" max="4" width="16" customWidth="1"/>
    <col min="5" max="5" width="21.3984375" customWidth="1"/>
    <col min="6" max="6" width="9.59765625" bestFit="1" customWidth="1"/>
    <col min="7" max="7" width="18" bestFit="1" customWidth="1"/>
  </cols>
  <sheetData>
    <row r="1" spans="1:5" x14ac:dyDescent="0.45">
      <c r="A1" s="3" t="s">
        <v>13</v>
      </c>
    </row>
    <row r="2" spans="1:5" x14ac:dyDescent="0.45">
      <c r="A2" t="s">
        <v>46</v>
      </c>
    </row>
    <row r="3" spans="1:5" x14ac:dyDescent="0.45">
      <c r="A3" s="19" t="s">
        <v>39</v>
      </c>
      <c r="B3" s="4">
        <v>12000000000</v>
      </c>
    </row>
    <row r="4" spans="1:5" x14ac:dyDescent="0.45">
      <c r="A4" s="3" t="s">
        <v>40</v>
      </c>
    </row>
    <row r="6" spans="1:5" x14ac:dyDescent="0.45">
      <c r="A6" s="35" t="s">
        <v>15</v>
      </c>
      <c r="B6" s="35"/>
      <c r="C6" s="35"/>
      <c r="D6" s="35"/>
      <c r="E6" s="35"/>
    </row>
    <row r="8" spans="1:5" x14ac:dyDescent="0.45">
      <c r="A8" s="3" t="s">
        <v>11</v>
      </c>
      <c r="D8" s="3" t="s">
        <v>12</v>
      </c>
    </row>
    <row r="9" spans="1:5" ht="28.5" x14ac:dyDescent="0.45">
      <c r="A9" s="8"/>
      <c r="B9" s="20" t="s">
        <v>41</v>
      </c>
      <c r="D9" s="10"/>
      <c r="E9" s="21" t="s">
        <v>42</v>
      </c>
    </row>
    <row r="10" spans="1:5" x14ac:dyDescent="0.45">
      <c r="A10" t="s">
        <v>0</v>
      </c>
      <c r="B10" s="4">
        <v>1000000000</v>
      </c>
      <c r="D10" t="s">
        <v>16</v>
      </c>
      <c r="E10" s="7">
        <v>50000000000</v>
      </c>
    </row>
    <row r="11" spans="1:5" x14ac:dyDescent="0.45">
      <c r="A11" t="s">
        <v>1</v>
      </c>
      <c r="B11" s="4">
        <v>0</v>
      </c>
      <c r="D11" t="s">
        <v>17</v>
      </c>
      <c r="E11" s="4">
        <v>43000000000</v>
      </c>
    </row>
    <row r="12" spans="1:5" x14ac:dyDescent="0.45">
      <c r="A12" t="s">
        <v>29</v>
      </c>
      <c r="B12" s="4">
        <v>7000000000</v>
      </c>
      <c r="D12" t="s">
        <v>18</v>
      </c>
      <c r="E12" s="4">
        <f>E10-E11</f>
        <v>7000000000</v>
      </c>
    </row>
    <row r="13" spans="1:5" x14ac:dyDescent="0.45">
      <c r="A13" t="s">
        <v>30</v>
      </c>
      <c r="B13" s="4">
        <v>0</v>
      </c>
      <c r="D13" t="s">
        <v>32</v>
      </c>
      <c r="E13" s="16">
        <v>0</v>
      </c>
    </row>
    <row r="14" spans="1:5" x14ac:dyDescent="0.45">
      <c r="A14" t="s">
        <v>3</v>
      </c>
      <c r="B14" s="4">
        <v>7100000000</v>
      </c>
      <c r="D14" t="s">
        <v>33</v>
      </c>
      <c r="E14" s="16">
        <v>500000000</v>
      </c>
    </row>
    <row r="15" spans="1:5" x14ac:dyDescent="0.45">
      <c r="A15" s="2" t="s">
        <v>7</v>
      </c>
      <c r="B15" s="5">
        <f>SUM(B10:B14)</f>
        <v>15100000000</v>
      </c>
      <c r="D15" t="s">
        <v>2</v>
      </c>
      <c r="E15" s="4">
        <v>2000000000</v>
      </c>
    </row>
    <row r="16" spans="1:5" x14ac:dyDescent="0.45">
      <c r="A16" t="s">
        <v>6</v>
      </c>
      <c r="B16" s="4">
        <v>1500000000</v>
      </c>
      <c r="D16" t="s">
        <v>35</v>
      </c>
      <c r="E16" s="4">
        <v>0</v>
      </c>
    </row>
    <row r="17" spans="1:7" x14ac:dyDescent="0.45">
      <c r="A17" t="s">
        <v>31</v>
      </c>
      <c r="B17" s="4">
        <v>0</v>
      </c>
      <c r="D17" t="s">
        <v>36</v>
      </c>
      <c r="E17" s="4">
        <v>0</v>
      </c>
    </row>
    <row r="18" spans="1:7" x14ac:dyDescent="0.45">
      <c r="A18" t="s">
        <v>5</v>
      </c>
      <c r="B18" s="4">
        <v>10000000000</v>
      </c>
      <c r="D18" s="2" t="s">
        <v>19</v>
      </c>
      <c r="E18" s="5">
        <f>E12-E15+E13-E14</f>
        <v>4500000000</v>
      </c>
    </row>
    <row r="19" spans="1:7" x14ac:dyDescent="0.45">
      <c r="A19" t="s">
        <v>25</v>
      </c>
      <c r="B19" s="4">
        <f>E21</f>
        <v>3600000000</v>
      </c>
      <c r="D19" t="s">
        <v>20</v>
      </c>
      <c r="E19" s="4">
        <f>E18*20%</f>
        <v>900000000</v>
      </c>
    </row>
    <row r="20" spans="1:7" x14ac:dyDescent="0.45">
      <c r="A20" s="13" t="s">
        <v>8</v>
      </c>
      <c r="B20" s="15">
        <f>SUM(B16:B19)</f>
        <v>15100000000</v>
      </c>
      <c r="D20" t="s">
        <v>21</v>
      </c>
      <c r="E20" s="4">
        <v>0</v>
      </c>
    </row>
    <row r="21" spans="1:7" x14ac:dyDescent="0.45">
      <c r="B21" s="6">
        <f>B20-B15</f>
        <v>0</v>
      </c>
      <c r="D21" s="13" t="s">
        <v>22</v>
      </c>
      <c r="E21" s="14">
        <f>E18-E19</f>
        <v>3600000000</v>
      </c>
    </row>
    <row r="23" spans="1:7" x14ac:dyDescent="0.45">
      <c r="A23" s="3" t="s">
        <v>43</v>
      </c>
    </row>
    <row r="25" spans="1:7" s="2" customFormat="1" x14ac:dyDescent="0.45">
      <c r="A25" s="35" t="s">
        <v>14</v>
      </c>
      <c r="B25" s="35"/>
      <c r="C25" s="35"/>
      <c r="E25" s="35" t="s">
        <v>15</v>
      </c>
      <c r="F25" s="35"/>
      <c r="G25" s="35"/>
    </row>
    <row r="26" spans="1:7" x14ac:dyDescent="0.45">
      <c r="A26" s="3" t="s">
        <v>11</v>
      </c>
      <c r="E26" s="3" t="s">
        <v>11</v>
      </c>
    </row>
    <row r="27" spans="1:7" x14ac:dyDescent="0.45">
      <c r="A27" s="3"/>
    </row>
    <row r="28" spans="1:7" s="1" customFormat="1" x14ac:dyDescent="0.45">
      <c r="A28" s="8"/>
      <c r="B28" s="9" t="s">
        <v>9</v>
      </c>
      <c r="C28" s="9" t="s">
        <v>10</v>
      </c>
      <c r="E28" s="8"/>
      <c r="F28" s="8"/>
      <c r="G28" s="9" t="s">
        <v>9</v>
      </c>
    </row>
    <row r="29" spans="1:7" x14ac:dyDescent="0.45">
      <c r="A29" t="s">
        <v>0</v>
      </c>
      <c r="B29" s="4">
        <v>3000000000</v>
      </c>
      <c r="C29" s="4">
        <v>1200000000</v>
      </c>
      <c r="E29" t="s">
        <v>0</v>
      </c>
      <c r="G29" s="4">
        <v>1000000000</v>
      </c>
    </row>
    <row r="30" spans="1:7" x14ac:dyDescent="0.45">
      <c r="A30" t="s">
        <v>1</v>
      </c>
      <c r="B30" s="22">
        <f>B3</f>
        <v>12000000000</v>
      </c>
      <c r="C30" s="4">
        <v>0</v>
      </c>
      <c r="E30" t="s">
        <v>1</v>
      </c>
      <c r="G30" s="4"/>
    </row>
    <row r="31" spans="1:7" x14ac:dyDescent="0.45">
      <c r="A31" t="s">
        <v>29</v>
      </c>
      <c r="B31" s="4">
        <v>6000000000</v>
      </c>
      <c r="C31" s="4">
        <v>0</v>
      </c>
      <c r="E31" t="s">
        <v>29</v>
      </c>
      <c r="G31" s="4">
        <v>7000000000</v>
      </c>
    </row>
    <row r="32" spans="1:7" x14ac:dyDescent="0.45">
      <c r="A32" t="s">
        <v>30</v>
      </c>
      <c r="B32" s="4">
        <v>0</v>
      </c>
      <c r="C32" s="4">
        <v>0</v>
      </c>
      <c r="E32" t="s">
        <v>30</v>
      </c>
      <c r="G32" s="4">
        <v>0</v>
      </c>
    </row>
    <row r="33" spans="1:7" x14ac:dyDescent="0.45">
      <c r="A33" t="s">
        <v>3</v>
      </c>
      <c r="B33" s="4">
        <v>28760000000</v>
      </c>
      <c r="C33" s="4">
        <v>35000000000</v>
      </c>
      <c r="E33" t="s">
        <v>3</v>
      </c>
      <c r="G33" s="4">
        <v>20000000000</v>
      </c>
    </row>
    <row r="34" spans="1:7" x14ac:dyDescent="0.45">
      <c r="A34" t="s">
        <v>34</v>
      </c>
      <c r="B34" s="4">
        <v>0</v>
      </c>
      <c r="C34" s="4"/>
      <c r="E34" t="s">
        <v>34</v>
      </c>
      <c r="G34" s="4"/>
    </row>
    <row r="35" spans="1:7" s="12" customFormat="1" x14ac:dyDescent="0.45">
      <c r="A35" s="17" t="s">
        <v>37</v>
      </c>
      <c r="B35" s="18">
        <v>0</v>
      </c>
      <c r="C35" s="18"/>
      <c r="E35" s="17" t="s">
        <v>37</v>
      </c>
      <c r="G35" s="18"/>
    </row>
    <row r="36" spans="1:7" s="12" customFormat="1" x14ac:dyDescent="0.45">
      <c r="A36" s="17" t="s">
        <v>38</v>
      </c>
      <c r="B36" s="18">
        <v>0</v>
      </c>
      <c r="C36" s="18"/>
      <c r="E36" s="17" t="s">
        <v>38</v>
      </c>
      <c r="G36" s="18"/>
    </row>
    <row r="37" spans="1:7" x14ac:dyDescent="0.45">
      <c r="A37" t="s">
        <v>4</v>
      </c>
      <c r="B37" s="4">
        <v>2000000000</v>
      </c>
      <c r="C37" s="4">
        <v>5000000000</v>
      </c>
      <c r="E37" t="s">
        <v>4</v>
      </c>
      <c r="G37" s="4"/>
    </row>
    <row r="38" spans="1:7" x14ac:dyDescent="0.45">
      <c r="A38" s="2" t="s">
        <v>7</v>
      </c>
      <c r="B38" s="5">
        <f>B37+B34+B33+B32+B31+B30+B29</f>
        <v>51760000000</v>
      </c>
      <c r="C38" s="5">
        <f>C37+C34+C33+C32+C31+C30+C29</f>
        <v>41200000000</v>
      </c>
      <c r="E38" s="2" t="s">
        <v>7</v>
      </c>
      <c r="G38" s="5">
        <f t="shared" ref="G38" si="0">G37+G34+G33+G32+G31+G30+G29</f>
        <v>28000000000</v>
      </c>
    </row>
    <row r="39" spans="1:7" x14ac:dyDescent="0.45">
      <c r="A39" t="s">
        <v>6</v>
      </c>
      <c r="B39" s="4">
        <v>13000000000</v>
      </c>
      <c r="C39" s="4">
        <v>6200000000</v>
      </c>
      <c r="E39" t="s">
        <v>6</v>
      </c>
      <c r="G39" s="4">
        <v>10800000000</v>
      </c>
    </row>
    <row r="40" spans="1:7" x14ac:dyDescent="0.45">
      <c r="A40" t="s">
        <v>31</v>
      </c>
      <c r="B40" s="4">
        <v>0</v>
      </c>
      <c r="C40" s="4">
        <v>0</v>
      </c>
      <c r="E40" t="s">
        <v>31</v>
      </c>
      <c r="G40" s="4">
        <f>B32</f>
        <v>0</v>
      </c>
    </row>
    <row r="41" spans="1:7" x14ac:dyDescent="0.45">
      <c r="A41" t="s">
        <v>5</v>
      </c>
      <c r="B41" s="4">
        <v>30000000000</v>
      </c>
      <c r="C41" s="4">
        <v>30000000000</v>
      </c>
      <c r="E41" s="24" t="s">
        <v>5</v>
      </c>
      <c r="G41" s="4">
        <f>B18</f>
        <v>10000000000</v>
      </c>
    </row>
    <row r="42" spans="1:7" x14ac:dyDescent="0.45">
      <c r="A42" t="s">
        <v>25</v>
      </c>
      <c r="B42" s="4">
        <f>C42+B58</f>
        <v>8760000000</v>
      </c>
      <c r="C42" s="4">
        <v>5000000000</v>
      </c>
      <c r="E42" s="24" t="s">
        <v>25</v>
      </c>
      <c r="G42" s="4">
        <f>G58+B19</f>
        <v>7200000000</v>
      </c>
    </row>
    <row r="43" spans="1:7" x14ac:dyDescent="0.45">
      <c r="A43" s="13" t="s">
        <v>8</v>
      </c>
      <c r="B43" s="14">
        <f>SUM(B39:B42)</f>
        <v>51760000000</v>
      </c>
      <c r="C43" s="14">
        <f>SUM(C39:C42)</f>
        <v>41200000000</v>
      </c>
      <c r="E43" s="13" t="s">
        <v>8</v>
      </c>
      <c r="F43" s="11"/>
      <c r="G43" s="15">
        <f>SUM(G39:G42)</f>
        <v>28000000000</v>
      </c>
    </row>
    <row r="44" spans="1:7" x14ac:dyDescent="0.45">
      <c r="B44" s="6">
        <f>B43-B38</f>
        <v>0</v>
      </c>
      <c r="C44" s="6">
        <f>C43-C38</f>
        <v>0</v>
      </c>
      <c r="G44" s="6">
        <f>G43-G38</f>
        <v>0</v>
      </c>
    </row>
    <row r="45" spans="1:7" x14ac:dyDescent="0.45">
      <c r="A45" s="3" t="s">
        <v>12</v>
      </c>
      <c r="E45" s="3" t="s">
        <v>12</v>
      </c>
    </row>
    <row r="46" spans="1:7" ht="28.5" x14ac:dyDescent="0.45">
      <c r="A46" s="10"/>
      <c r="B46" s="9" t="s">
        <v>23</v>
      </c>
      <c r="C46" s="9" t="s">
        <v>24</v>
      </c>
      <c r="E46" s="10"/>
      <c r="F46" s="11"/>
      <c r="G46" s="21" t="s">
        <v>44</v>
      </c>
    </row>
    <row r="47" spans="1:7" x14ac:dyDescent="0.45">
      <c r="A47" t="s">
        <v>16</v>
      </c>
      <c r="B47" s="7">
        <v>150000000000</v>
      </c>
      <c r="C47" s="7">
        <v>140000000000</v>
      </c>
      <c r="E47" t="s">
        <v>16</v>
      </c>
      <c r="G47" s="7">
        <v>50000000000</v>
      </c>
    </row>
    <row r="48" spans="1:7" x14ac:dyDescent="0.45">
      <c r="A48" t="s">
        <v>17</v>
      </c>
      <c r="B48" s="4">
        <v>105000000000</v>
      </c>
      <c r="C48" s="4">
        <v>95000000000</v>
      </c>
      <c r="E48" t="s">
        <v>17</v>
      </c>
      <c r="G48" s="4">
        <v>43000000000</v>
      </c>
    </row>
    <row r="49" spans="1:7" x14ac:dyDescent="0.45">
      <c r="A49" s="2" t="s">
        <v>18</v>
      </c>
      <c r="B49" s="5">
        <f>B47-B48</f>
        <v>45000000000</v>
      </c>
      <c r="C49" s="5">
        <f>C47-C48</f>
        <v>45000000000</v>
      </c>
      <c r="E49" t="s">
        <v>18</v>
      </c>
      <c r="G49" s="4">
        <f>G47-G48</f>
        <v>7000000000</v>
      </c>
    </row>
    <row r="50" spans="1:7" x14ac:dyDescent="0.45">
      <c r="A50" t="s">
        <v>32</v>
      </c>
      <c r="B50" s="16">
        <v>700000000</v>
      </c>
      <c r="C50" s="16">
        <v>0</v>
      </c>
      <c r="E50" t="s">
        <v>32</v>
      </c>
      <c r="G50" s="16">
        <v>0</v>
      </c>
    </row>
    <row r="51" spans="1:7" x14ac:dyDescent="0.45">
      <c r="A51" t="s">
        <v>33</v>
      </c>
      <c r="B51" s="16"/>
      <c r="C51" s="16">
        <v>0</v>
      </c>
      <c r="E51" t="s">
        <v>33</v>
      </c>
      <c r="G51" s="16">
        <v>500000000</v>
      </c>
    </row>
    <row r="52" spans="1:7" x14ac:dyDescent="0.45">
      <c r="A52" t="s">
        <v>2</v>
      </c>
      <c r="B52" s="4">
        <v>41000000000</v>
      </c>
      <c r="C52" s="4">
        <v>40000000000</v>
      </c>
      <c r="E52" t="s">
        <v>2</v>
      </c>
      <c r="G52" s="4">
        <v>2000000000</v>
      </c>
    </row>
    <row r="53" spans="1:7" x14ac:dyDescent="0.45">
      <c r="A53" t="s">
        <v>35</v>
      </c>
      <c r="B53" s="4">
        <v>0</v>
      </c>
      <c r="C53" s="4"/>
      <c r="E53" t="s">
        <v>35</v>
      </c>
      <c r="G53" s="4">
        <v>0</v>
      </c>
    </row>
    <row r="54" spans="1:7" x14ac:dyDescent="0.45">
      <c r="A54" t="s">
        <v>36</v>
      </c>
      <c r="B54" s="4">
        <v>0</v>
      </c>
      <c r="C54" s="4"/>
      <c r="E54" t="s">
        <v>36</v>
      </c>
      <c r="G54" s="4">
        <v>0</v>
      </c>
    </row>
    <row r="55" spans="1:7" s="2" customFormat="1" x14ac:dyDescent="0.45">
      <c r="A55" s="2" t="s">
        <v>19</v>
      </c>
      <c r="B55" s="5">
        <f>B49-B52+B50-B51+B53-B54</f>
        <v>4700000000</v>
      </c>
      <c r="C55" s="5">
        <f>C49-C52+C50-C51</f>
        <v>5000000000</v>
      </c>
      <c r="E55" s="2" t="s">
        <v>19</v>
      </c>
      <c r="G55" s="5">
        <f>G49-G52+G50-G51</f>
        <v>4500000000</v>
      </c>
    </row>
    <row r="56" spans="1:7" x14ac:dyDescent="0.45">
      <c r="A56" t="s">
        <v>20</v>
      </c>
      <c r="B56" s="4">
        <f>B55*20%</f>
        <v>940000000</v>
      </c>
      <c r="C56" s="4">
        <f>C55*20%</f>
        <v>1000000000</v>
      </c>
      <c r="E56" t="s">
        <v>20</v>
      </c>
      <c r="G56" s="4">
        <f>G55*20%</f>
        <v>900000000</v>
      </c>
    </row>
    <row r="57" spans="1:7" x14ac:dyDescent="0.45">
      <c r="A57" t="s">
        <v>21</v>
      </c>
      <c r="B57" s="4">
        <v>0</v>
      </c>
      <c r="C57" s="4">
        <v>0</v>
      </c>
      <c r="E57" t="s">
        <v>21</v>
      </c>
      <c r="G57" s="4">
        <v>0</v>
      </c>
    </row>
    <row r="58" spans="1:7" s="2" customFormat="1" x14ac:dyDescent="0.45">
      <c r="A58" s="13" t="s">
        <v>22</v>
      </c>
      <c r="B58" s="14">
        <f>B55-B56</f>
        <v>3760000000</v>
      </c>
      <c r="C58" s="14">
        <f>C55-C56</f>
        <v>4000000000</v>
      </c>
      <c r="E58" s="23" t="s">
        <v>22</v>
      </c>
      <c r="F58" s="13"/>
      <c r="G58" s="14">
        <f>G55-G56</f>
        <v>3600000000</v>
      </c>
    </row>
  </sheetData>
  <mergeCells count="3">
    <mergeCell ref="A25:C25"/>
    <mergeCell ref="E25:G25"/>
    <mergeCell ref="A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6A92-610C-4D80-9EAF-F024471BB246}">
  <dimension ref="B1:AI96"/>
  <sheetViews>
    <sheetView tabSelected="1" topLeftCell="A10" zoomScaleNormal="100" workbookViewId="0">
      <selection activeCell="AF17" sqref="AF17"/>
    </sheetView>
  </sheetViews>
  <sheetFormatPr defaultRowHeight="14.25" x14ac:dyDescent="0.45"/>
  <cols>
    <col min="1" max="1" width="16.1328125" style="25" customWidth="1"/>
    <col min="2" max="2" width="28.86328125" style="25" customWidth="1"/>
    <col min="3" max="6" width="16.1328125" style="25" customWidth="1"/>
    <col min="7" max="7" width="31.9296875" style="25" customWidth="1"/>
    <col min="8" max="8" width="16.1328125" style="25" customWidth="1"/>
    <col min="9" max="10" width="17.46484375" style="25" customWidth="1"/>
    <col min="11" max="11" width="36.53125" style="25" customWidth="1"/>
    <col min="12" max="16" width="19.53125" style="25" customWidth="1"/>
    <col min="17" max="17" width="30.33203125" style="25" customWidth="1"/>
    <col min="18" max="25" width="19.53125" style="25" customWidth="1"/>
    <col min="26" max="26" width="20.6640625" style="25" customWidth="1"/>
    <col min="27" max="31" width="19.53125" style="25" customWidth="1"/>
    <col min="32" max="33" width="24.59765625" style="25" customWidth="1"/>
    <col min="34" max="39" width="19.53125" style="25" customWidth="1"/>
    <col min="40" max="16384" width="9.06640625" style="25"/>
  </cols>
  <sheetData>
    <row r="1" spans="2:35" x14ac:dyDescent="0.45">
      <c r="K1" s="25" t="s">
        <v>48</v>
      </c>
      <c r="Q1" s="25" t="s">
        <v>60</v>
      </c>
      <c r="V1" s="25" t="s">
        <v>61</v>
      </c>
      <c r="Z1" s="25" t="s">
        <v>63</v>
      </c>
    </row>
    <row r="2" spans="2:35" x14ac:dyDescent="0.45">
      <c r="B2" s="36" t="str">
        <f>INPUT!A25</f>
        <v>CÔNG TY A - CÔNG TY MẸ</v>
      </c>
      <c r="C2" s="36"/>
      <c r="D2" s="36"/>
      <c r="G2" s="37" t="str">
        <f>INPUT!E25</f>
        <v>CÔNG TY C - CÔNG TY CON</v>
      </c>
      <c r="H2" s="37"/>
      <c r="I2" s="37"/>
      <c r="K2" s="25" t="str">
        <f>G2</f>
        <v>CÔNG TY C - CÔNG TY CON</v>
      </c>
      <c r="Q2" s="25" t="s">
        <v>72</v>
      </c>
      <c r="V2" s="25" t="str">
        <f>B3</f>
        <v>CÂN ĐỐI KẾ TOÁN</v>
      </c>
      <c r="Z2" s="25" t="str">
        <f>V2</f>
        <v>CÂN ĐỐI KẾ TOÁN</v>
      </c>
      <c r="AD2" s="25" t="s">
        <v>68</v>
      </c>
    </row>
    <row r="3" spans="2:35" x14ac:dyDescent="0.45">
      <c r="B3" s="29" t="str">
        <f>INPUT!A26</f>
        <v>CÂN ĐỐI KẾ TOÁN</v>
      </c>
      <c r="G3" s="29" t="str">
        <f>INPUT!E26</f>
        <v>CÂN ĐỐI KẾ TOÁN</v>
      </c>
      <c r="K3" s="29" t="str">
        <f>G3</f>
        <v>CÂN ĐỐI KẾ TOÁN</v>
      </c>
      <c r="Q3" s="25" t="s">
        <v>57</v>
      </c>
      <c r="R3" s="25">
        <v>12000000000</v>
      </c>
    </row>
    <row r="4" spans="2:35" x14ac:dyDescent="0.45">
      <c r="Q4" s="25" t="s">
        <v>71</v>
      </c>
      <c r="R4" s="25" t="e">
        <f>70%*SUM(H86:H87)</f>
        <v>#REF!</v>
      </c>
      <c r="W4" s="28" t="str">
        <f t="shared" ref="W4:W19" si="0">D5</f>
        <v>31/12/20x0</v>
      </c>
      <c r="X4" s="28" t="str">
        <f t="shared" ref="X4:X19" si="1">C5</f>
        <v>31/12/20x1</v>
      </c>
      <c r="AA4" s="29" t="s">
        <v>26</v>
      </c>
      <c r="AB4" s="29" t="s">
        <v>27</v>
      </c>
      <c r="AC4" s="29" t="s">
        <v>28</v>
      </c>
      <c r="AD4" s="29" t="s">
        <v>45</v>
      </c>
      <c r="AE4" s="29" t="s">
        <v>58</v>
      </c>
      <c r="AF4" s="29" t="s">
        <v>74</v>
      </c>
      <c r="AG4" s="29" t="s">
        <v>75</v>
      </c>
      <c r="AH4" s="29" t="s">
        <v>73</v>
      </c>
      <c r="AI4" s="29" t="s">
        <v>69</v>
      </c>
    </row>
    <row r="5" spans="2:35" x14ac:dyDescent="0.45">
      <c r="C5" s="30" t="s">
        <v>9</v>
      </c>
      <c r="D5" s="30" t="s">
        <v>10</v>
      </c>
      <c r="I5" s="30" t="s">
        <v>9</v>
      </c>
      <c r="L5" s="28" t="str">
        <f t="shared" ref="L5:L16" si="2">I5</f>
        <v>31/12/20x1</v>
      </c>
      <c r="M5" s="28" t="s">
        <v>50</v>
      </c>
      <c r="N5" s="28" t="s">
        <v>55</v>
      </c>
      <c r="Q5" s="26" t="s">
        <v>70</v>
      </c>
      <c r="R5" s="25" t="e">
        <f>70%*J82</f>
        <v>#REF!</v>
      </c>
      <c r="S5" s="25" t="e">
        <f>30%*J82</f>
        <v>#REF!</v>
      </c>
      <c r="V5" s="25" t="str">
        <f t="shared" ref="V5:V19" si="3">B6</f>
        <v>Tiền</v>
      </c>
      <c r="W5" s="25">
        <f t="shared" si="0"/>
        <v>1200000000</v>
      </c>
      <c r="X5" s="25">
        <f t="shared" si="1"/>
        <v>3000000000</v>
      </c>
      <c r="Z5" s="25" t="str">
        <f t="shared" ref="Z5:Z12" si="4">V5</f>
        <v>Tiền</v>
      </c>
      <c r="AA5" s="25">
        <f t="shared" ref="AA5:AA12" si="5">X5</f>
        <v>3000000000</v>
      </c>
      <c r="AB5" s="25">
        <f>I6</f>
        <v>1000000000</v>
      </c>
      <c r="AC5" s="25">
        <f>SUM(AA5:AB5)</f>
        <v>4000000000</v>
      </c>
      <c r="AI5" s="25">
        <f t="shared" ref="AI5:AI17" si="6">SUM(AC5:AH5)</f>
        <v>4000000000</v>
      </c>
    </row>
    <row r="6" spans="2:35" x14ac:dyDescent="0.45">
      <c r="B6" s="25" t="str">
        <f>INPUT!A29</f>
        <v>Tiền</v>
      </c>
      <c r="C6" s="25">
        <f>INPUT!B29</f>
        <v>3000000000</v>
      </c>
      <c r="D6" s="25">
        <f>INPUT!C29</f>
        <v>1200000000</v>
      </c>
      <c r="G6" s="25" t="str">
        <f>INPUT!E29</f>
        <v>Tiền</v>
      </c>
      <c r="I6" s="25">
        <f>INPUT!G29</f>
        <v>1000000000</v>
      </c>
      <c r="K6" s="25" t="str">
        <f t="shared" ref="K6:K16" si="7">G6</f>
        <v>Tiền</v>
      </c>
      <c r="L6" s="25">
        <f t="shared" si="2"/>
        <v>1000000000</v>
      </c>
      <c r="N6" s="25">
        <f t="shared" ref="N6:N21" si="8">SUM(L6:M6)</f>
        <v>1000000000</v>
      </c>
      <c r="Q6" s="25" t="s">
        <v>76</v>
      </c>
      <c r="R6" s="25" t="e">
        <f>20%*J82</f>
        <v>#REF!</v>
      </c>
      <c r="V6" s="25" t="str">
        <f t="shared" si="3"/>
        <v>Đầu tư vào công ty con</v>
      </c>
      <c r="W6" s="25">
        <f t="shared" si="0"/>
        <v>0</v>
      </c>
      <c r="X6" s="25">
        <f t="shared" si="1"/>
        <v>12000000000</v>
      </c>
      <c r="Z6" s="25" t="str">
        <f t="shared" si="4"/>
        <v>Đầu tư vào công ty con</v>
      </c>
      <c r="AA6" s="25">
        <f t="shared" si="5"/>
        <v>12000000000</v>
      </c>
      <c r="AC6" s="25">
        <f t="shared" ref="AC6:AC13" si="9">SUM(AA6:AB6)</f>
        <v>12000000000</v>
      </c>
      <c r="AD6" s="25" t="e">
        <f>-R7</f>
        <v>#REF!</v>
      </c>
      <c r="AE6" s="25" t="e">
        <f>(-R10-R11)*70%</f>
        <v>#REF!</v>
      </c>
      <c r="AF6" s="25" t="e">
        <f>-R5</f>
        <v>#REF!</v>
      </c>
      <c r="AG6" s="25" t="e">
        <f>+R6</f>
        <v>#REF!</v>
      </c>
      <c r="AI6" s="25" t="e">
        <f t="shared" si="6"/>
        <v>#REF!</v>
      </c>
    </row>
    <row r="7" spans="2:35" x14ac:dyDescent="0.45">
      <c r="B7" s="25" t="str">
        <f>INPUT!A30</f>
        <v>Đầu tư vào công ty con</v>
      </c>
      <c r="C7" s="25">
        <f>INPUT!B30</f>
        <v>12000000000</v>
      </c>
      <c r="D7" s="25">
        <f>INPUT!C30</f>
        <v>0</v>
      </c>
      <c r="G7" s="25" t="str">
        <f>INPUT!E30</f>
        <v>Đầu tư vào công ty con</v>
      </c>
      <c r="I7" s="25">
        <f>INPUT!G30</f>
        <v>0</v>
      </c>
      <c r="K7" s="25" t="str">
        <f t="shared" si="7"/>
        <v>Đầu tư vào công ty con</v>
      </c>
      <c r="L7" s="25">
        <f t="shared" si="2"/>
        <v>0</v>
      </c>
      <c r="N7" s="25">
        <f t="shared" si="8"/>
        <v>0</v>
      </c>
      <c r="Q7" s="29" t="s">
        <v>59</v>
      </c>
      <c r="R7" s="29" t="e">
        <f>R3+R6-R4-R5</f>
        <v>#REF!</v>
      </c>
      <c r="V7" s="25" t="str">
        <f t="shared" si="3"/>
        <v>Phải thu khách hàng</v>
      </c>
      <c r="W7" s="25">
        <f t="shared" si="0"/>
        <v>0</v>
      </c>
      <c r="X7" s="25">
        <f t="shared" si="1"/>
        <v>6000000000</v>
      </c>
      <c r="Z7" s="25" t="str">
        <f t="shared" si="4"/>
        <v>Phải thu khách hàng</v>
      </c>
      <c r="AA7" s="25">
        <f t="shared" si="5"/>
        <v>6000000000</v>
      </c>
      <c r="AB7" s="25">
        <f>N8</f>
        <v>7000000000</v>
      </c>
      <c r="AC7" s="25">
        <f t="shared" si="9"/>
        <v>13000000000</v>
      </c>
      <c r="AF7" s="25">
        <v>-500000000</v>
      </c>
      <c r="AI7" s="25">
        <f t="shared" si="6"/>
        <v>12500000000</v>
      </c>
    </row>
    <row r="8" spans="2:35" x14ac:dyDescent="0.45">
      <c r="B8" s="25" t="str">
        <f>INPUT!A31</f>
        <v>Phải thu khách hàng</v>
      </c>
      <c r="C8" s="25">
        <f>INPUT!B31</f>
        <v>6000000000</v>
      </c>
      <c r="D8" s="25">
        <f>INPUT!C31</f>
        <v>0</v>
      </c>
      <c r="G8" s="25" t="str">
        <f>INPUT!E31</f>
        <v>Phải thu khách hàng</v>
      </c>
      <c r="I8" s="25">
        <f>INPUT!G31</f>
        <v>7000000000</v>
      </c>
      <c r="K8" s="25" t="str">
        <f t="shared" si="7"/>
        <v>Phải thu khách hàng</v>
      </c>
      <c r="L8" s="25">
        <f t="shared" si="2"/>
        <v>7000000000</v>
      </c>
      <c r="N8" s="25">
        <f t="shared" si="8"/>
        <v>7000000000</v>
      </c>
      <c r="V8" s="25" t="str">
        <f t="shared" si="3"/>
        <v>Phải thu từ cho vay</v>
      </c>
      <c r="W8" s="25">
        <f t="shared" si="0"/>
        <v>0</v>
      </c>
      <c r="X8" s="25">
        <f t="shared" si="1"/>
        <v>0</v>
      </c>
      <c r="Z8" s="25" t="str">
        <f t="shared" si="4"/>
        <v>Phải thu từ cho vay</v>
      </c>
      <c r="AA8" s="25">
        <f t="shared" si="5"/>
        <v>0</v>
      </c>
      <c r="AC8" s="25">
        <f t="shared" si="9"/>
        <v>0</v>
      </c>
      <c r="AI8" s="25">
        <f t="shared" si="6"/>
        <v>0</v>
      </c>
    </row>
    <row r="9" spans="2:35" x14ac:dyDescent="0.45">
      <c r="B9" s="25" t="str">
        <f>INPUT!A32</f>
        <v>Phải thu từ cho vay</v>
      </c>
      <c r="C9" s="25">
        <f>INPUT!B32</f>
        <v>0</v>
      </c>
      <c r="D9" s="25">
        <f>INPUT!C32</f>
        <v>0</v>
      </c>
      <c r="G9" s="25" t="str">
        <f>INPUT!E32</f>
        <v>Phải thu từ cho vay</v>
      </c>
      <c r="I9" s="25">
        <f>INPUT!G32</f>
        <v>0</v>
      </c>
      <c r="K9" s="25" t="str">
        <f t="shared" si="7"/>
        <v>Phải thu từ cho vay</v>
      </c>
      <c r="L9" s="25">
        <f t="shared" si="2"/>
        <v>0</v>
      </c>
      <c r="N9" s="25">
        <f t="shared" si="8"/>
        <v>0</v>
      </c>
      <c r="Q9" s="25" t="s">
        <v>66</v>
      </c>
      <c r="R9" s="34">
        <v>1</v>
      </c>
      <c r="S9" s="34">
        <v>0.7</v>
      </c>
      <c r="T9" s="34">
        <v>0.3</v>
      </c>
      <c r="U9" s="34"/>
      <c r="V9" s="25" t="str">
        <f t="shared" si="3"/>
        <v>HTK</v>
      </c>
      <c r="W9" s="25">
        <f t="shared" si="0"/>
        <v>35000000000</v>
      </c>
      <c r="X9" s="25">
        <f t="shared" si="1"/>
        <v>28760000000</v>
      </c>
      <c r="Z9" s="25" t="str">
        <f t="shared" si="4"/>
        <v>HTK</v>
      </c>
      <c r="AA9" s="25">
        <f t="shared" si="5"/>
        <v>28760000000</v>
      </c>
      <c r="AB9" s="25">
        <f>N10</f>
        <v>20000000000</v>
      </c>
      <c r="AC9" s="25">
        <f t="shared" si="9"/>
        <v>48760000000</v>
      </c>
      <c r="AF9" s="25">
        <v>1900000000</v>
      </c>
      <c r="AI9" s="25">
        <f t="shared" si="6"/>
        <v>50660000000</v>
      </c>
    </row>
    <row r="10" spans="2:35" x14ac:dyDescent="0.45">
      <c r="B10" s="25" t="str">
        <f>INPUT!A33</f>
        <v>HTK</v>
      </c>
      <c r="C10" s="25">
        <f>INPUT!B33</f>
        <v>28760000000</v>
      </c>
      <c r="D10" s="25">
        <f>INPUT!C33</f>
        <v>35000000000</v>
      </c>
      <c r="G10" s="25" t="str">
        <f>INPUT!E33</f>
        <v>HTK</v>
      </c>
      <c r="I10" s="25">
        <f>INPUT!G33</f>
        <v>20000000000</v>
      </c>
      <c r="K10" s="25" t="str">
        <f t="shared" si="7"/>
        <v>HTK</v>
      </c>
      <c r="L10" s="25">
        <f t="shared" si="2"/>
        <v>20000000000</v>
      </c>
      <c r="N10" s="25">
        <f t="shared" si="8"/>
        <v>20000000000</v>
      </c>
      <c r="Q10" s="25" t="s">
        <v>5</v>
      </c>
      <c r="R10" s="25" t="e">
        <f>H86</f>
        <v>#REF!</v>
      </c>
      <c r="S10" s="25" t="e">
        <f>R10*70%</f>
        <v>#REF!</v>
      </c>
      <c r="T10" s="25" t="e">
        <f>R10-S10</f>
        <v>#REF!</v>
      </c>
      <c r="V10" s="25" t="str">
        <f t="shared" si="3"/>
        <v>TSCĐ</v>
      </c>
      <c r="W10" s="25">
        <f t="shared" si="0"/>
        <v>0</v>
      </c>
      <c r="X10" s="25">
        <f t="shared" si="1"/>
        <v>0</v>
      </c>
      <c r="Z10" s="25" t="str">
        <f t="shared" si="4"/>
        <v>TSCĐ</v>
      </c>
      <c r="AA10" s="25">
        <f t="shared" si="5"/>
        <v>0</v>
      </c>
      <c r="AC10" s="25">
        <f t="shared" si="9"/>
        <v>0</v>
      </c>
      <c r="AI10" s="25">
        <f t="shared" si="6"/>
        <v>0</v>
      </c>
    </row>
    <row r="11" spans="2:35" x14ac:dyDescent="0.45">
      <c r="B11" s="25" t="str">
        <f>INPUT!A34</f>
        <v>TSCĐ</v>
      </c>
      <c r="C11" s="25">
        <f>INPUT!B34</f>
        <v>0</v>
      </c>
      <c r="D11" s="25">
        <f>INPUT!C34</f>
        <v>0</v>
      </c>
      <c r="G11" s="25" t="str">
        <f>INPUT!E34</f>
        <v>TSCĐ</v>
      </c>
      <c r="I11" s="25">
        <f>INPUT!G34</f>
        <v>0</v>
      </c>
      <c r="K11" s="25" t="str">
        <f t="shared" si="7"/>
        <v>TSCĐ</v>
      </c>
      <c r="L11" s="25">
        <f t="shared" si="2"/>
        <v>0</v>
      </c>
      <c r="N11" s="25">
        <f t="shared" si="8"/>
        <v>0</v>
      </c>
      <c r="Q11" s="25" t="s">
        <v>67</v>
      </c>
      <c r="R11" s="25" t="e">
        <f>H87</f>
        <v>#REF!</v>
      </c>
      <c r="S11" s="25" t="e">
        <f>R11*70%</f>
        <v>#REF!</v>
      </c>
      <c r="T11" s="25" t="e">
        <f>R11-S11</f>
        <v>#REF!</v>
      </c>
      <c r="V11" s="25" t="str">
        <f t="shared" si="3"/>
        <v>- Nguyên giá</v>
      </c>
      <c r="W11" s="25">
        <f t="shared" si="0"/>
        <v>0</v>
      </c>
      <c r="X11" s="25">
        <f t="shared" si="1"/>
        <v>0</v>
      </c>
      <c r="Z11" s="25" t="str">
        <f t="shared" si="4"/>
        <v>- Nguyên giá</v>
      </c>
      <c r="AA11" s="25">
        <f t="shared" si="5"/>
        <v>0</v>
      </c>
      <c r="AC11" s="25">
        <f t="shared" si="9"/>
        <v>0</v>
      </c>
      <c r="AI11" s="25">
        <f t="shared" si="6"/>
        <v>0</v>
      </c>
    </row>
    <row r="12" spans="2:35" x14ac:dyDescent="0.45">
      <c r="B12" s="25" t="str">
        <f>INPUT!A35</f>
        <v>- Nguyên giá</v>
      </c>
      <c r="C12" s="25">
        <f>INPUT!B35</f>
        <v>0</v>
      </c>
      <c r="D12" s="25">
        <f>INPUT!C35</f>
        <v>0</v>
      </c>
      <c r="G12" s="25" t="str">
        <f>INPUT!E35</f>
        <v>- Nguyên giá</v>
      </c>
      <c r="I12" s="25">
        <f>INPUT!G35</f>
        <v>0</v>
      </c>
      <c r="K12" s="25" t="str">
        <f t="shared" si="7"/>
        <v>- Nguyên giá</v>
      </c>
      <c r="L12" s="25">
        <f t="shared" si="2"/>
        <v>0</v>
      </c>
      <c r="N12" s="25">
        <f t="shared" si="8"/>
        <v>0</v>
      </c>
      <c r="V12" s="25" t="str">
        <f t="shared" si="3"/>
        <v>- Hao mòn luỹ kế</v>
      </c>
      <c r="W12" s="25">
        <f t="shared" si="0"/>
        <v>0</v>
      </c>
      <c r="X12" s="25">
        <f t="shared" si="1"/>
        <v>0</v>
      </c>
      <c r="Z12" s="25" t="str">
        <f t="shared" si="4"/>
        <v>- Hao mòn luỹ kế</v>
      </c>
      <c r="AA12" s="25">
        <f t="shared" si="5"/>
        <v>0</v>
      </c>
      <c r="AC12" s="25">
        <f t="shared" si="9"/>
        <v>0</v>
      </c>
      <c r="AI12" s="25">
        <f t="shared" si="6"/>
        <v>0</v>
      </c>
    </row>
    <row r="13" spans="2:35" x14ac:dyDescent="0.45">
      <c r="B13" s="25" t="str">
        <f>INPUT!A36</f>
        <v>- Hao mòn luỹ kế</v>
      </c>
      <c r="C13" s="25">
        <f>INPUT!B36</f>
        <v>0</v>
      </c>
      <c r="D13" s="25">
        <f>INPUT!C36</f>
        <v>0</v>
      </c>
      <c r="G13" s="25" t="str">
        <f>INPUT!E36</f>
        <v>- Hao mòn luỹ kế</v>
      </c>
      <c r="I13" s="25">
        <f>INPUT!G36</f>
        <v>0</v>
      </c>
      <c r="K13" s="25" t="str">
        <f t="shared" si="7"/>
        <v>- Hao mòn luỹ kế</v>
      </c>
      <c r="L13" s="25">
        <f t="shared" si="2"/>
        <v>0</v>
      </c>
      <c r="N13" s="25">
        <f t="shared" si="8"/>
        <v>0</v>
      </c>
      <c r="V13" s="25" t="str">
        <f t="shared" si="3"/>
        <v>Tài sản khác</v>
      </c>
      <c r="W13" s="25">
        <f t="shared" si="0"/>
        <v>5000000000</v>
      </c>
      <c r="X13" s="25">
        <f t="shared" si="1"/>
        <v>2000000000</v>
      </c>
      <c r="Z13" s="25" t="s">
        <v>45</v>
      </c>
      <c r="AA13" s="25">
        <v>0</v>
      </c>
      <c r="AB13" s="25">
        <v>0</v>
      </c>
      <c r="AC13" s="25">
        <f t="shared" si="9"/>
        <v>0</v>
      </c>
      <c r="AD13" s="25" t="e">
        <f>R7</f>
        <v>#REF!</v>
      </c>
      <c r="AI13" s="25" t="e">
        <f t="shared" si="6"/>
        <v>#REF!</v>
      </c>
    </row>
    <row r="14" spans="2:35" x14ac:dyDescent="0.45">
      <c r="B14" s="25" t="str">
        <f>INPUT!A37</f>
        <v>Tài sản khác</v>
      </c>
      <c r="C14" s="25">
        <f>INPUT!B37</f>
        <v>2000000000</v>
      </c>
      <c r="D14" s="25">
        <f>INPUT!C37</f>
        <v>5000000000</v>
      </c>
      <c r="G14" s="25" t="str">
        <f>INPUT!E37</f>
        <v>Tài sản khác</v>
      </c>
      <c r="I14" s="25">
        <f>INPUT!G37</f>
        <v>0</v>
      </c>
      <c r="K14" s="25" t="str">
        <f t="shared" si="7"/>
        <v>Tài sản khác</v>
      </c>
      <c r="L14" s="25">
        <f t="shared" si="2"/>
        <v>0</v>
      </c>
      <c r="N14" s="25">
        <f t="shared" si="8"/>
        <v>0</v>
      </c>
      <c r="V14" s="25" t="str">
        <f t="shared" si="3"/>
        <v>TỔNG TÀI SẢN</v>
      </c>
      <c r="W14" s="25">
        <f t="shared" si="0"/>
        <v>41200000000</v>
      </c>
      <c r="X14" s="25">
        <f t="shared" si="1"/>
        <v>51760000000</v>
      </c>
      <c r="Z14" s="25" t="str">
        <f>V13</f>
        <v>Tài sản khác</v>
      </c>
      <c r="AA14" s="25">
        <f>X13</f>
        <v>2000000000</v>
      </c>
      <c r="AC14" s="25">
        <f t="shared" ref="AC14:AC16" si="10">SUM(AA14:AB14)</f>
        <v>2000000000</v>
      </c>
      <c r="AI14" s="25">
        <f t="shared" si="6"/>
        <v>2000000000</v>
      </c>
    </row>
    <row r="15" spans="2:35" x14ac:dyDescent="0.45">
      <c r="B15" s="25" t="str">
        <f>INPUT!A38</f>
        <v>TỔNG TÀI SẢN</v>
      </c>
      <c r="C15" s="25">
        <f>INPUT!B38</f>
        <v>51760000000</v>
      </c>
      <c r="D15" s="25">
        <f>INPUT!C38</f>
        <v>41200000000</v>
      </c>
      <c r="G15" s="25" t="str">
        <f>INPUT!E38</f>
        <v>TỔNG TÀI SẢN</v>
      </c>
      <c r="I15" s="25">
        <f>INPUT!G38</f>
        <v>28000000000</v>
      </c>
      <c r="K15" s="29" t="str">
        <f t="shared" si="7"/>
        <v>TỔNG TÀI SẢN</v>
      </c>
      <c r="L15" s="29">
        <f t="shared" si="2"/>
        <v>28000000000</v>
      </c>
      <c r="M15" s="29">
        <f>SUM(M6:M14)</f>
        <v>0</v>
      </c>
      <c r="N15" s="29">
        <f t="shared" si="8"/>
        <v>28000000000</v>
      </c>
      <c r="V15" s="25" t="str">
        <f t="shared" si="3"/>
        <v>Nợ phải trả</v>
      </c>
      <c r="W15" s="25">
        <f t="shared" si="0"/>
        <v>6200000000</v>
      </c>
      <c r="X15" s="25">
        <f t="shared" si="1"/>
        <v>13000000000</v>
      </c>
      <c r="Z15" s="29" t="str">
        <f>V14</f>
        <v>TỔNG TÀI SẢN</v>
      </c>
      <c r="AA15" s="29">
        <f>X14</f>
        <v>51760000000</v>
      </c>
      <c r="AB15" s="29">
        <f>N15</f>
        <v>28000000000</v>
      </c>
      <c r="AC15" s="29">
        <f t="shared" si="10"/>
        <v>79760000000</v>
      </c>
      <c r="AD15" s="29" t="e">
        <f>SUM(AD5:AD14)</f>
        <v>#REF!</v>
      </c>
      <c r="AE15" s="29" t="e">
        <f t="shared" ref="AE15:AH15" si="11">SUM(AE5:AE14)</f>
        <v>#REF!</v>
      </c>
      <c r="AF15" s="29" t="e">
        <f t="shared" si="11"/>
        <v>#REF!</v>
      </c>
      <c r="AG15" s="29" t="e">
        <f t="shared" si="11"/>
        <v>#REF!</v>
      </c>
      <c r="AH15" s="29">
        <f t="shared" si="11"/>
        <v>0</v>
      </c>
      <c r="AI15" s="29" t="e">
        <f t="shared" si="6"/>
        <v>#REF!</v>
      </c>
    </row>
    <row r="16" spans="2:35" x14ac:dyDescent="0.45">
      <c r="B16" s="25" t="str">
        <f>INPUT!A39</f>
        <v>Nợ phải trả</v>
      </c>
      <c r="C16" s="25">
        <f>INPUT!B39</f>
        <v>13000000000</v>
      </c>
      <c r="D16" s="25">
        <f>INPUT!C39</f>
        <v>6200000000</v>
      </c>
      <c r="G16" s="25" t="str">
        <f>INPUT!E39</f>
        <v>Nợ phải trả</v>
      </c>
      <c r="I16" s="25">
        <f>INPUT!G39</f>
        <v>10800000000</v>
      </c>
      <c r="K16" s="29" t="str">
        <f t="shared" si="7"/>
        <v>Nợ phải trả</v>
      </c>
      <c r="L16" s="29">
        <f t="shared" si="2"/>
        <v>10800000000</v>
      </c>
      <c r="M16" s="29">
        <f>SUM(M17:M17)</f>
        <v>0</v>
      </c>
      <c r="N16" s="29">
        <f t="shared" si="8"/>
        <v>10800000000</v>
      </c>
      <c r="V16" s="25" t="str">
        <f t="shared" si="3"/>
        <v>Vay và nợ thuê tài chính</v>
      </c>
      <c r="W16" s="25">
        <f t="shared" si="0"/>
        <v>0</v>
      </c>
      <c r="X16" s="25">
        <f t="shared" si="1"/>
        <v>0</v>
      </c>
      <c r="Z16" s="29" t="str">
        <f>V15</f>
        <v>Nợ phải trả</v>
      </c>
      <c r="AA16" s="29">
        <f>X15</f>
        <v>13000000000</v>
      </c>
      <c r="AB16" s="29">
        <f>N16</f>
        <v>10800000000</v>
      </c>
      <c r="AC16" s="29">
        <f t="shared" si="10"/>
        <v>23800000000</v>
      </c>
      <c r="AD16" s="29">
        <f>SUM(AD17:AD18)</f>
        <v>0</v>
      </c>
      <c r="AE16" s="29">
        <f t="shared" ref="AE16:AH16" si="12">SUM(AE17:AE18)</f>
        <v>0</v>
      </c>
      <c r="AF16" s="29">
        <f t="shared" si="12"/>
        <v>0</v>
      </c>
      <c r="AG16" s="29" t="e">
        <f t="shared" si="12"/>
        <v>#REF!</v>
      </c>
      <c r="AH16" s="29">
        <f t="shared" si="12"/>
        <v>0</v>
      </c>
      <c r="AI16" s="29" t="e">
        <f t="shared" si="6"/>
        <v>#REF!</v>
      </c>
    </row>
    <row r="17" spans="2:35" x14ac:dyDescent="0.45">
      <c r="B17" s="25" t="str">
        <f>INPUT!A40</f>
        <v>Vay và nợ thuê tài chính</v>
      </c>
      <c r="C17" s="25">
        <f>INPUT!B40</f>
        <v>0</v>
      </c>
      <c r="D17" s="25">
        <f>INPUT!C40</f>
        <v>0</v>
      </c>
      <c r="G17" s="25" t="str">
        <f>INPUT!E40</f>
        <v>Vay và nợ thuê tài chính</v>
      </c>
      <c r="I17" s="25">
        <f>INPUT!G40</f>
        <v>0</v>
      </c>
      <c r="K17" s="25" t="str">
        <f>G17</f>
        <v>Vay và nợ thuê tài chính</v>
      </c>
      <c r="L17" s="25">
        <f>I17</f>
        <v>0</v>
      </c>
      <c r="N17" s="25">
        <f t="shared" si="8"/>
        <v>0</v>
      </c>
      <c r="V17" s="25" t="str">
        <f t="shared" si="3"/>
        <v>Vốn CSH</v>
      </c>
      <c r="W17" s="25">
        <f t="shared" si="0"/>
        <v>30000000000</v>
      </c>
      <c r="X17" s="25">
        <f t="shared" si="1"/>
        <v>30000000000</v>
      </c>
      <c r="Z17" s="25" t="str">
        <f>V16</f>
        <v>Vay và nợ thuê tài chính</v>
      </c>
      <c r="AA17" s="25">
        <f>X16</f>
        <v>0</v>
      </c>
      <c r="AB17" s="25">
        <v>0</v>
      </c>
      <c r="AC17" s="25">
        <f>SUM(AA17:AB17)</f>
        <v>0</v>
      </c>
      <c r="AI17" s="25">
        <f t="shared" si="6"/>
        <v>0</v>
      </c>
    </row>
    <row r="18" spans="2:35" x14ac:dyDescent="0.45">
      <c r="B18" s="25" t="str">
        <f>INPUT!A41</f>
        <v>Vốn CSH</v>
      </c>
      <c r="C18" s="25">
        <f>INPUT!B41</f>
        <v>30000000000</v>
      </c>
      <c r="D18" s="25">
        <f>INPUT!C41</f>
        <v>30000000000</v>
      </c>
      <c r="G18" s="25" t="str">
        <f>INPUT!E41</f>
        <v>Vốn CSH</v>
      </c>
      <c r="I18" s="25">
        <f>INPUT!G41</f>
        <v>10000000000</v>
      </c>
      <c r="K18" s="25" t="str">
        <f>G18</f>
        <v>Vốn CSH</v>
      </c>
      <c r="L18" s="25">
        <f>I18</f>
        <v>10000000000</v>
      </c>
      <c r="M18" s="25">
        <f>-L18*30%</f>
        <v>-3000000000</v>
      </c>
      <c r="N18" s="25">
        <f t="shared" si="8"/>
        <v>7000000000</v>
      </c>
      <c r="V18" s="25" t="str">
        <f t="shared" si="3"/>
        <v>LNST chưa pp</v>
      </c>
      <c r="W18" s="25">
        <f t="shared" si="0"/>
        <v>5000000000</v>
      </c>
      <c r="X18" s="25">
        <f t="shared" si="1"/>
        <v>8760000000</v>
      </c>
      <c r="Z18" s="25" t="s">
        <v>76</v>
      </c>
      <c r="AG18" s="25" t="e">
        <f>AG6</f>
        <v>#REF!</v>
      </c>
    </row>
    <row r="19" spans="2:35" x14ac:dyDescent="0.45">
      <c r="B19" s="25" t="str">
        <f>INPUT!A42</f>
        <v>LNST chưa pp</v>
      </c>
      <c r="C19" s="25">
        <f>INPUT!B42</f>
        <v>8760000000</v>
      </c>
      <c r="D19" s="25">
        <f>INPUT!C42</f>
        <v>5000000000</v>
      </c>
      <c r="G19" s="25" t="str">
        <f>INPUT!E42</f>
        <v>LNST chưa pp</v>
      </c>
      <c r="I19" s="25">
        <f>INPUT!G42</f>
        <v>7200000000</v>
      </c>
      <c r="K19" s="25" t="str">
        <f>G19</f>
        <v>LNST chưa pp</v>
      </c>
      <c r="L19" s="25">
        <f>I19</f>
        <v>7200000000</v>
      </c>
      <c r="M19" s="25">
        <f>-L19*30%</f>
        <v>-2160000000</v>
      </c>
      <c r="N19" s="25">
        <f t="shared" si="8"/>
        <v>5040000000</v>
      </c>
      <c r="V19" s="25" t="str">
        <f t="shared" si="3"/>
        <v>TỔNG NGUỒN VỐN</v>
      </c>
      <c r="W19" s="25">
        <f t="shared" si="0"/>
        <v>41200000000</v>
      </c>
      <c r="X19" s="25">
        <f t="shared" si="1"/>
        <v>51760000000</v>
      </c>
      <c r="Z19" s="25" t="str">
        <f>V17</f>
        <v>Vốn CSH</v>
      </c>
      <c r="AA19" s="25">
        <f>X17</f>
        <v>30000000000</v>
      </c>
      <c r="AB19" s="25">
        <f>N18</f>
        <v>7000000000</v>
      </c>
      <c r="AC19" s="25">
        <f>SUM(AA19:AB19)</f>
        <v>37000000000</v>
      </c>
      <c r="AE19" s="25" t="e">
        <f>-S10</f>
        <v>#REF!</v>
      </c>
      <c r="AH19" s="25" t="e">
        <f>-30%*SUM(AC19:AF19)</f>
        <v>#REF!</v>
      </c>
      <c r="AI19" s="25" t="e">
        <f>SUM(AC19:AH19)</f>
        <v>#REF!</v>
      </c>
    </row>
    <row r="20" spans="2:35" x14ac:dyDescent="0.45">
      <c r="B20" s="25" t="str">
        <f>INPUT!A43</f>
        <v>TỔNG NGUỒN VỐN</v>
      </c>
      <c r="C20" s="25">
        <f>INPUT!B43</f>
        <v>51760000000</v>
      </c>
      <c r="D20" s="25">
        <f>INPUT!C43</f>
        <v>41200000000</v>
      </c>
      <c r="G20" s="25" t="str">
        <f>INPUT!E43</f>
        <v>TỔNG NGUỒN VỐN</v>
      </c>
      <c r="I20" s="25">
        <f>INPUT!G43</f>
        <v>28000000000</v>
      </c>
      <c r="K20" s="25" t="s">
        <v>49</v>
      </c>
      <c r="M20" s="25">
        <f>-(M18+M19)</f>
        <v>5160000000</v>
      </c>
      <c r="N20" s="25">
        <f t="shared" si="8"/>
        <v>5160000000</v>
      </c>
      <c r="Z20" s="25" t="str">
        <f>V18</f>
        <v>LNST chưa pp</v>
      </c>
      <c r="AA20" s="25">
        <f>X18</f>
        <v>8760000000</v>
      </c>
      <c r="AB20" s="25">
        <f>N19</f>
        <v>5040000000</v>
      </c>
      <c r="AC20" s="25">
        <f>SUM(AA20:AB20)</f>
        <v>13800000000</v>
      </c>
      <c r="AE20" s="25" t="e">
        <f>-S11</f>
        <v>#REF!</v>
      </c>
      <c r="AH20" s="25" t="e">
        <f>-30%*SUM(AC20:AF20)</f>
        <v>#REF!</v>
      </c>
      <c r="AI20" s="25" t="e">
        <f>SUM(AC20:AH20)</f>
        <v>#REF!</v>
      </c>
    </row>
    <row r="21" spans="2:35" x14ac:dyDescent="0.45">
      <c r="K21" s="29" t="str">
        <f>G20</f>
        <v>TỔNG NGUỒN VỐN</v>
      </c>
      <c r="L21" s="29">
        <f>I20</f>
        <v>28000000000</v>
      </c>
      <c r="M21" s="29">
        <f>M16+SUM(M18:M20)</f>
        <v>0</v>
      </c>
      <c r="N21" s="29">
        <f t="shared" si="8"/>
        <v>28000000000</v>
      </c>
      <c r="Z21" s="25" t="s">
        <v>64</v>
      </c>
      <c r="AB21" s="25">
        <f>N20</f>
        <v>5160000000</v>
      </c>
      <c r="AC21" s="25">
        <f>SUM(AA21:AB21)</f>
        <v>5160000000</v>
      </c>
      <c r="AF21" s="25" t="e">
        <f>S5</f>
        <v>#REF!</v>
      </c>
      <c r="AH21" s="25" t="e">
        <f>-AH19-AH20</f>
        <v>#REF!</v>
      </c>
      <c r="AI21" s="25" t="e">
        <f>SUM(AC21:AH21)</f>
        <v>#REF!</v>
      </c>
    </row>
    <row r="22" spans="2:35" x14ac:dyDescent="0.45">
      <c r="Z22" s="29" t="str">
        <f>V19</f>
        <v>TỔNG NGUỒN VỐN</v>
      </c>
      <c r="AA22" s="29">
        <f>X19</f>
        <v>51760000000</v>
      </c>
      <c r="AB22" s="29">
        <f>N21</f>
        <v>28000000000</v>
      </c>
      <c r="AC22" s="29">
        <f>SUM(AA22:AB22)</f>
        <v>79760000000</v>
      </c>
      <c r="AD22" s="29">
        <f>SUM(AD16,AD19:AD21)</f>
        <v>0</v>
      </c>
      <c r="AE22" s="29" t="e">
        <f>SUM(AE16,AE19:AE21)</f>
        <v>#REF!</v>
      </c>
      <c r="AF22" s="29" t="e">
        <f>SUM(AF16,AF19:AF21)</f>
        <v>#REF!</v>
      </c>
      <c r="AG22" s="29" t="e">
        <f>SUM(AG16,AG19:AG21)</f>
        <v>#REF!</v>
      </c>
      <c r="AH22" s="29" t="e">
        <f>SUM(AH16,AH19:AH21)</f>
        <v>#REF!</v>
      </c>
      <c r="AI22" s="29" t="e">
        <f>SUM(AC22:AH22)</f>
        <v>#REF!</v>
      </c>
    </row>
    <row r="23" spans="2:35" x14ac:dyDescent="0.45">
      <c r="V23" s="25" t="str">
        <f>B24</f>
        <v>BÁO CÁO KẾT QUẢ KINH DOANH</v>
      </c>
    </row>
    <row r="24" spans="2:35" x14ac:dyDescent="0.45">
      <c r="B24" s="29" t="str">
        <f>INPUT!A45</f>
        <v>BÁO CÁO KẾT QUẢ KINH DOANH</v>
      </c>
      <c r="G24" s="29" t="str">
        <f>INPUT!E45</f>
        <v>BÁO CÁO KẾT QUẢ KINH DOANH</v>
      </c>
      <c r="W24" s="28" t="str">
        <f t="shared" ref="W24:W36" si="13">D25</f>
        <v>31/12/20x0</v>
      </c>
      <c r="X24" s="28" t="str">
        <f t="shared" ref="X24:X36" si="14">C25</f>
        <v>31/12/20x1</v>
      </c>
    </row>
    <row r="25" spans="2:35" ht="28.5" x14ac:dyDescent="0.45">
      <c r="C25" s="30" t="s">
        <v>9</v>
      </c>
      <c r="D25" s="30" t="s">
        <v>10</v>
      </c>
      <c r="I25" s="27" t="str">
        <f>INPUT!G46</f>
        <v>Từ 01/04/20x1 đến 31/12/20x1</v>
      </c>
      <c r="V25" s="25" t="str">
        <f t="shared" ref="V25:V35" si="15">B26</f>
        <v>Doanh thu</v>
      </c>
      <c r="W25" s="25">
        <f t="shared" si="13"/>
        <v>140000000000</v>
      </c>
      <c r="X25" s="25">
        <f t="shared" si="14"/>
        <v>150000000000</v>
      </c>
      <c r="Z25" s="25" t="str">
        <f>V23</f>
        <v>BÁO CÁO KẾT QUẢ KINH DOANH</v>
      </c>
    </row>
    <row r="26" spans="2:35" x14ac:dyDescent="0.45">
      <c r="B26" s="25" t="str">
        <f>INPUT!A47</f>
        <v>Doanh thu</v>
      </c>
      <c r="C26" s="25">
        <f>INPUT!B47</f>
        <v>150000000000</v>
      </c>
      <c r="D26" s="25">
        <f>INPUT!C47</f>
        <v>140000000000</v>
      </c>
      <c r="G26" s="25" t="str">
        <f>INPUT!E47</f>
        <v>Doanh thu</v>
      </c>
      <c r="I26" s="25">
        <f>INPUT!G47</f>
        <v>50000000000</v>
      </c>
      <c r="K26" s="29" t="str">
        <f>G24</f>
        <v>BÁO CÁO KẾT QUẢ KINH DOANH</v>
      </c>
      <c r="V26" s="25" t="str">
        <f t="shared" si="15"/>
        <v>Giá vốn</v>
      </c>
      <c r="W26" s="25">
        <f t="shared" si="13"/>
        <v>95000000000</v>
      </c>
      <c r="X26" s="25">
        <f t="shared" si="14"/>
        <v>105000000000</v>
      </c>
      <c r="AA26" s="25" t="s">
        <v>26</v>
      </c>
      <c r="AB26" s="25" t="s">
        <v>27</v>
      </c>
      <c r="AC26" s="25" t="s">
        <v>28</v>
      </c>
    </row>
    <row r="27" spans="2:35" ht="28.5" x14ac:dyDescent="0.45">
      <c r="B27" s="25" t="str">
        <f>INPUT!A48</f>
        <v>Giá vốn</v>
      </c>
      <c r="C27" s="25">
        <f>INPUT!B48</f>
        <v>105000000000</v>
      </c>
      <c r="D27" s="25">
        <f>INPUT!C48</f>
        <v>95000000000</v>
      </c>
      <c r="G27" s="25" t="str">
        <f>INPUT!E48</f>
        <v>Giá vốn</v>
      </c>
      <c r="I27" s="25">
        <f>INPUT!G48</f>
        <v>43000000000</v>
      </c>
      <c r="L27" s="32" t="str">
        <f t="shared" ref="L27:L38" si="16">I25</f>
        <v>Từ 01/04/20x1 đến 31/12/20x1</v>
      </c>
      <c r="M27" s="31" t="s">
        <v>50</v>
      </c>
      <c r="N27" s="31" t="s">
        <v>56</v>
      </c>
      <c r="V27" s="25" t="str">
        <f t="shared" si="15"/>
        <v>LN Gộp</v>
      </c>
      <c r="W27" s="25">
        <f t="shared" si="13"/>
        <v>45000000000</v>
      </c>
      <c r="X27" s="25">
        <f t="shared" si="14"/>
        <v>45000000000</v>
      </c>
      <c r="Z27" s="25" t="str">
        <f t="shared" ref="Z27:Z37" si="17">V25</f>
        <v>Doanh thu</v>
      </c>
      <c r="AA27" s="25">
        <f t="shared" ref="AA27:AA39" si="18">X25</f>
        <v>150000000000</v>
      </c>
      <c r="AB27" s="25">
        <f t="shared" ref="AB27:AB39" si="19">N28</f>
        <v>50000000000</v>
      </c>
      <c r="AC27" s="25">
        <f>SUM(AA27:AB27)</f>
        <v>200000000000</v>
      </c>
    </row>
    <row r="28" spans="2:35" x14ac:dyDescent="0.45">
      <c r="B28" s="25" t="str">
        <f>INPUT!A49</f>
        <v>LN Gộp</v>
      </c>
      <c r="C28" s="25">
        <f>INPUT!B49</f>
        <v>45000000000</v>
      </c>
      <c r="D28" s="25">
        <f>INPUT!C49</f>
        <v>45000000000</v>
      </c>
      <c r="G28" s="25" t="str">
        <f>INPUT!E49</f>
        <v>LN Gộp</v>
      </c>
      <c r="I28" s="25">
        <f>INPUT!G49</f>
        <v>7000000000</v>
      </c>
      <c r="K28" s="25" t="str">
        <f t="shared" ref="K28:K38" si="20">G26</f>
        <v>Doanh thu</v>
      </c>
      <c r="L28" s="25">
        <f t="shared" si="16"/>
        <v>50000000000</v>
      </c>
      <c r="N28" s="25">
        <f>L28+M28</f>
        <v>50000000000</v>
      </c>
      <c r="V28" s="25" t="str">
        <f t="shared" si="15"/>
        <v>Doanh thu tài chính</v>
      </c>
      <c r="W28" s="25">
        <f t="shared" si="13"/>
        <v>0</v>
      </c>
      <c r="X28" s="25">
        <f t="shared" si="14"/>
        <v>700000000</v>
      </c>
      <c r="Z28" s="25" t="str">
        <f t="shared" si="17"/>
        <v>Giá vốn</v>
      </c>
      <c r="AA28" s="25">
        <f t="shared" si="18"/>
        <v>105000000000</v>
      </c>
      <c r="AB28" s="25">
        <f t="shared" si="19"/>
        <v>43000000000</v>
      </c>
      <c r="AC28" s="25">
        <f t="shared" ref="AC28:AC39" si="21">SUM(AA28:AB28)</f>
        <v>148000000000</v>
      </c>
    </row>
    <row r="29" spans="2:35" x14ac:dyDescent="0.45">
      <c r="B29" s="25" t="str">
        <f>INPUT!A50</f>
        <v>Doanh thu tài chính</v>
      </c>
      <c r="C29" s="25">
        <f>INPUT!B50</f>
        <v>700000000</v>
      </c>
      <c r="D29" s="25">
        <f>INPUT!C50</f>
        <v>0</v>
      </c>
      <c r="G29" s="25" t="str">
        <f>INPUT!E50</f>
        <v>Doanh thu tài chính</v>
      </c>
      <c r="I29" s="25">
        <f>INPUT!G50</f>
        <v>0</v>
      </c>
      <c r="K29" s="25" t="str">
        <f t="shared" si="20"/>
        <v>Giá vốn</v>
      </c>
      <c r="L29" s="25">
        <f t="shared" si="16"/>
        <v>43000000000</v>
      </c>
      <c r="N29" s="25">
        <f t="shared" ref="N29:N41" si="22">L29+M29</f>
        <v>43000000000</v>
      </c>
      <c r="V29" s="25" t="str">
        <f t="shared" si="15"/>
        <v>Chi phí tài chính</v>
      </c>
      <c r="W29" s="25">
        <f t="shared" si="13"/>
        <v>0</v>
      </c>
      <c r="X29" s="25">
        <f t="shared" si="14"/>
        <v>0</v>
      </c>
      <c r="Z29" s="25" t="str">
        <f t="shared" si="17"/>
        <v>LN Gộp</v>
      </c>
      <c r="AA29" s="25">
        <f t="shared" si="18"/>
        <v>45000000000</v>
      </c>
      <c r="AB29" s="25">
        <f t="shared" si="19"/>
        <v>7000000000</v>
      </c>
      <c r="AC29" s="25">
        <f t="shared" si="21"/>
        <v>52000000000</v>
      </c>
    </row>
    <row r="30" spans="2:35" x14ac:dyDescent="0.45">
      <c r="B30" s="25" t="str">
        <f>INPUT!A51</f>
        <v>Chi phí tài chính</v>
      </c>
      <c r="C30" s="25">
        <f>INPUT!B51</f>
        <v>0</v>
      </c>
      <c r="D30" s="25">
        <f>INPUT!C51</f>
        <v>0</v>
      </c>
      <c r="G30" s="25" t="str">
        <f>INPUT!E51</f>
        <v>Chi phí tài chính</v>
      </c>
      <c r="I30" s="25">
        <f>INPUT!G51</f>
        <v>500000000</v>
      </c>
      <c r="K30" s="25" t="str">
        <f t="shared" si="20"/>
        <v>LN Gộp</v>
      </c>
      <c r="L30" s="25">
        <f t="shared" si="16"/>
        <v>7000000000</v>
      </c>
      <c r="N30" s="25">
        <f t="shared" si="22"/>
        <v>7000000000</v>
      </c>
      <c r="V30" s="25" t="str">
        <f>B31</f>
        <v>Chi phí quản lý</v>
      </c>
      <c r="W30" s="25">
        <f t="shared" si="13"/>
        <v>40000000000</v>
      </c>
      <c r="X30" s="25">
        <f t="shared" si="14"/>
        <v>41000000000</v>
      </c>
      <c r="Z30" s="25" t="str">
        <f t="shared" si="17"/>
        <v>Doanh thu tài chính</v>
      </c>
      <c r="AA30" s="25">
        <f t="shared" si="18"/>
        <v>700000000</v>
      </c>
      <c r="AB30" s="25">
        <f t="shared" si="19"/>
        <v>0</v>
      </c>
      <c r="AC30" s="25">
        <f t="shared" si="21"/>
        <v>700000000</v>
      </c>
    </row>
    <row r="31" spans="2:35" x14ac:dyDescent="0.45">
      <c r="B31" s="25" t="str">
        <f>INPUT!A52</f>
        <v>Chi phí quản lý</v>
      </c>
      <c r="C31" s="25">
        <f>INPUT!B52</f>
        <v>41000000000</v>
      </c>
      <c r="D31" s="25">
        <f>INPUT!C52</f>
        <v>40000000000</v>
      </c>
      <c r="G31" s="25" t="str">
        <f>INPUT!E52</f>
        <v>Chi phí quản lý</v>
      </c>
      <c r="I31" s="25">
        <f>INPUT!G52</f>
        <v>2000000000</v>
      </c>
      <c r="K31" s="25" t="str">
        <f t="shared" si="20"/>
        <v>Doanh thu tài chính</v>
      </c>
      <c r="L31" s="25">
        <f t="shared" si="16"/>
        <v>0</v>
      </c>
      <c r="N31" s="25">
        <f t="shared" si="22"/>
        <v>0</v>
      </c>
      <c r="V31" s="25" t="str">
        <f t="shared" si="15"/>
        <v>Thu nhập khác</v>
      </c>
      <c r="W31" s="25">
        <f t="shared" si="13"/>
        <v>0</v>
      </c>
      <c r="X31" s="25">
        <f t="shared" si="14"/>
        <v>0</v>
      </c>
      <c r="Z31" s="25" t="str">
        <f t="shared" si="17"/>
        <v>Chi phí tài chính</v>
      </c>
      <c r="AA31" s="25">
        <f t="shared" si="18"/>
        <v>0</v>
      </c>
      <c r="AB31" s="25">
        <f t="shared" si="19"/>
        <v>500000000</v>
      </c>
      <c r="AC31" s="25">
        <f t="shared" si="21"/>
        <v>500000000</v>
      </c>
    </row>
    <row r="32" spans="2:35" x14ac:dyDescent="0.45">
      <c r="B32" s="25" t="str">
        <f>INPUT!A53</f>
        <v>Thu nhập khác</v>
      </c>
      <c r="C32" s="25">
        <f>INPUT!B53</f>
        <v>0</v>
      </c>
      <c r="D32" s="25">
        <f>INPUT!C53</f>
        <v>0</v>
      </c>
      <c r="G32" s="25" t="str">
        <f>INPUT!E53</f>
        <v>Thu nhập khác</v>
      </c>
      <c r="I32" s="25">
        <f>INPUT!G53</f>
        <v>0</v>
      </c>
      <c r="K32" s="25" t="str">
        <f t="shared" si="20"/>
        <v>Chi phí tài chính</v>
      </c>
      <c r="L32" s="25">
        <f t="shared" si="16"/>
        <v>500000000</v>
      </c>
      <c r="N32" s="25">
        <f t="shared" si="22"/>
        <v>500000000</v>
      </c>
      <c r="V32" s="25" t="str">
        <f t="shared" si="15"/>
        <v>Chi phí khác</v>
      </c>
      <c r="W32" s="25">
        <f t="shared" si="13"/>
        <v>0</v>
      </c>
      <c r="X32" s="25">
        <f t="shared" si="14"/>
        <v>0</v>
      </c>
      <c r="Z32" s="25" t="str">
        <f t="shared" si="17"/>
        <v>Chi phí quản lý</v>
      </c>
      <c r="AA32" s="25">
        <f t="shared" si="18"/>
        <v>41000000000</v>
      </c>
      <c r="AB32" s="25">
        <f t="shared" si="19"/>
        <v>2000000000</v>
      </c>
      <c r="AC32" s="25">
        <f t="shared" si="21"/>
        <v>43000000000</v>
      </c>
    </row>
    <row r="33" spans="2:29" x14ac:dyDescent="0.45">
      <c r="B33" s="25" t="str">
        <f>INPUT!A54</f>
        <v>Chi phí khác</v>
      </c>
      <c r="C33" s="25">
        <f>INPUT!B54</f>
        <v>0</v>
      </c>
      <c r="D33" s="25">
        <f>INPUT!C54</f>
        <v>0</v>
      </c>
      <c r="G33" s="25" t="str">
        <f>INPUT!E54</f>
        <v>Chi phí khác</v>
      </c>
      <c r="I33" s="25">
        <f>INPUT!G54</f>
        <v>0</v>
      </c>
      <c r="K33" s="25" t="str">
        <f t="shared" si="20"/>
        <v>Chi phí quản lý</v>
      </c>
      <c r="L33" s="25">
        <f t="shared" si="16"/>
        <v>2000000000</v>
      </c>
      <c r="N33" s="25">
        <f t="shared" si="22"/>
        <v>2000000000</v>
      </c>
      <c r="V33" s="25" t="str">
        <f t="shared" si="15"/>
        <v>LN trước thuế</v>
      </c>
      <c r="W33" s="25">
        <f t="shared" si="13"/>
        <v>5000000000</v>
      </c>
      <c r="X33" s="25">
        <f t="shared" si="14"/>
        <v>4700000000</v>
      </c>
      <c r="Z33" s="25" t="str">
        <f t="shared" si="17"/>
        <v>Thu nhập khác</v>
      </c>
      <c r="AA33" s="25">
        <f t="shared" si="18"/>
        <v>0</v>
      </c>
      <c r="AB33" s="25">
        <f t="shared" si="19"/>
        <v>0</v>
      </c>
      <c r="AC33" s="25">
        <f t="shared" si="21"/>
        <v>0</v>
      </c>
    </row>
    <row r="34" spans="2:29" x14ac:dyDescent="0.45">
      <c r="B34" s="25" t="str">
        <f>INPUT!A55</f>
        <v>LN trước thuế</v>
      </c>
      <c r="C34" s="25">
        <f>INPUT!B55</f>
        <v>4700000000</v>
      </c>
      <c r="D34" s="25">
        <f>INPUT!C55</f>
        <v>5000000000</v>
      </c>
      <c r="G34" s="25" t="str">
        <f>INPUT!E55</f>
        <v>LN trước thuế</v>
      </c>
      <c r="I34" s="25">
        <f>INPUT!G55</f>
        <v>4500000000</v>
      </c>
      <c r="K34" s="25" t="str">
        <f t="shared" si="20"/>
        <v>Thu nhập khác</v>
      </c>
      <c r="L34" s="25">
        <f t="shared" si="16"/>
        <v>0</v>
      </c>
      <c r="N34" s="25">
        <f t="shared" si="22"/>
        <v>0</v>
      </c>
      <c r="V34" s="25" t="str">
        <f t="shared" si="15"/>
        <v>Thuế TNDN hiện hành</v>
      </c>
      <c r="W34" s="25">
        <f t="shared" si="13"/>
        <v>1000000000</v>
      </c>
      <c r="X34" s="25">
        <f t="shared" si="14"/>
        <v>940000000</v>
      </c>
      <c r="Z34" s="25" t="str">
        <f t="shared" si="17"/>
        <v>Chi phí khác</v>
      </c>
      <c r="AA34" s="25">
        <f t="shared" si="18"/>
        <v>0</v>
      </c>
      <c r="AB34" s="25">
        <f t="shared" si="19"/>
        <v>0</v>
      </c>
      <c r="AC34" s="25">
        <f t="shared" si="21"/>
        <v>0</v>
      </c>
    </row>
    <row r="35" spans="2:29" x14ac:dyDescent="0.45">
      <c r="B35" s="25" t="str">
        <f>INPUT!A56</f>
        <v>Thuế TNDN hiện hành</v>
      </c>
      <c r="C35" s="25">
        <f>INPUT!B56</f>
        <v>940000000</v>
      </c>
      <c r="D35" s="25">
        <f>INPUT!C56</f>
        <v>1000000000</v>
      </c>
      <c r="G35" s="25" t="str">
        <f>INPUT!E56</f>
        <v>Thuế TNDN hiện hành</v>
      </c>
      <c r="I35" s="25">
        <f>INPUT!G56</f>
        <v>900000000</v>
      </c>
      <c r="K35" s="25" t="str">
        <f t="shared" si="20"/>
        <v>Chi phí khác</v>
      </c>
      <c r="L35" s="25">
        <f t="shared" si="16"/>
        <v>0</v>
      </c>
      <c r="N35" s="25">
        <f t="shared" si="22"/>
        <v>0</v>
      </c>
      <c r="V35" s="25" t="str">
        <f t="shared" si="15"/>
        <v>Thuế TNDN hoãn lại</v>
      </c>
      <c r="W35" s="25">
        <f t="shared" si="13"/>
        <v>0</v>
      </c>
      <c r="X35" s="25">
        <f t="shared" si="14"/>
        <v>0</v>
      </c>
      <c r="Z35" s="25" t="str">
        <f t="shared" si="17"/>
        <v>LN trước thuế</v>
      </c>
      <c r="AA35" s="25">
        <f t="shared" si="18"/>
        <v>4700000000</v>
      </c>
      <c r="AB35" s="25">
        <f t="shared" si="19"/>
        <v>4500000000</v>
      </c>
      <c r="AC35" s="25">
        <f t="shared" si="21"/>
        <v>9200000000</v>
      </c>
    </row>
    <row r="36" spans="2:29" x14ac:dyDescent="0.45">
      <c r="B36" s="25" t="str">
        <f>INPUT!A57</f>
        <v>Thuế TNDN hoãn lại</v>
      </c>
      <c r="C36" s="25">
        <f>INPUT!B57</f>
        <v>0</v>
      </c>
      <c r="D36" s="25">
        <f>INPUT!C57</f>
        <v>0</v>
      </c>
      <c r="G36" s="25" t="str">
        <f>INPUT!E57</f>
        <v>Thuế TNDN hoãn lại</v>
      </c>
      <c r="I36" s="25">
        <f>INPUT!G57</f>
        <v>0</v>
      </c>
      <c r="K36" s="25" t="str">
        <f t="shared" si="20"/>
        <v>LN trước thuế</v>
      </c>
      <c r="L36" s="25">
        <f t="shared" si="16"/>
        <v>4500000000</v>
      </c>
      <c r="N36" s="25">
        <f t="shared" si="22"/>
        <v>4500000000</v>
      </c>
      <c r="V36" s="25" t="str">
        <f>B37</f>
        <v>LN sau thuế</v>
      </c>
      <c r="W36" s="25">
        <f t="shared" si="13"/>
        <v>4000000000</v>
      </c>
      <c r="X36" s="25">
        <f t="shared" si="14"/>
        <v>3760000000</v>
      </c>
      <c r="Z36" s="25" t="str">
        <f t="shared" si="17"/>
        <v>Thuế TNDN hiện hành</v>
      </c>
      <c r="AA36" s="25">
        <f t="shared" si="18"/>
        <v>940000000</v>
      </c>
      <c r="AB36" s="25">
        <f t="shared" si="19"/>
        <v>900000000</v>
      </c>
      <c r="AC36" s="25">
        <f t="shared" si="21"/>
        <v>1840000000</v>
      </c>
    </row>
    <row r="37" spans="2:29" ht="28.5" x14ac:dyDescent="0.45">
      <c r="B37" s="25" t="str">
        <f>INPUT!A58</f>
        <v>LN sau thuế</v>
      </c>
      <c r="C37" s="25">
        <f>INPUT!B58</f>
        <v>3760000000</v>
      </c>
      <c r="D37" s="25">
        <f>INPUT!C58</f>
        <v>4000000000</v>
      </c>
      <c r="G37" s="25" t="str">
        <f>INPUT!E58</f>
        <v>LN sau thuế</v>
      </c>
      <c r="I37" s="25">
        <f>INPUT!G58</f>
        <v>3600000000</v>
      </c>
      <c r="K37" s="25" t="str">
        <f t="shared" si="20"/>
        <v>Thuế TNDN hiện hành</v>
      </c>
      <c r="L37" s="25">
        <f t="shared" si="16"/>
        <v>900000000</v>
      </c>
      <c r="N37" s="25">
        <f t="shared" si="22"/>
        <v>900000000</v>
      </c>
      <c r="V37" s="26" t="s">
        <v>62</v>
      </c>
      <c r="Z37" s="25" t="str">
        <f t="shared" si="17"/>
        <v>Thuế TNDN hoãn lại</v>
      </c>
      <c r="AA37" s="25">
        <f t="shared" si="18"/>
        <v>0</v>
      </c>
      <c r="AB37" s="25">
        <f t="shared" si="19"/>
        <v>0</v>
      </c>
      <c r="AC37" s="25">
        <f t="shared" si="21"/>
        <v>0</v>
      </c>
    </row>
    <row r="38" spans="2:29" x14ac:dyDescent="0.45">
      <c r="K38" s="25" t="str">
        <f t="shared" si="20"/>
        <v>Thuế TNDN hoãn lại</v>
      </c>
      <c r="L38" s="25">
        <f t="shared" si="16"/>
        <v>0</v>
      </c>
      <c r="N38" s="25">
        <f t="shared" si="22"/>
        <v>0</v>
      </c>
      <c r="Z38" s="25" t="s">
        <v>65</v>
      </c>
      <c r="AA38" s="25">
        <f t="shared" si="18"/>
        <v>3760000000</v>
      </c>
      <c r="AB38" s="25">
        <f t="shared" si="19"/>
        <v>2520000000</v>
      </c>
      <c r="AC38" s="25">
        <f t="shared" si="21"/>
        <v>6280000000</v>
      </c>
    </row>
    <row r="39" spans="2:29" x14ac:dyDescent="0.45">
      <c r="K39" s="25" t="s">
        <v>51</v>
      </c>
      <c r="M39" s="25">
        <f>L41*70%</f>
        <v>2520000000</v>
      </c>
      <c r="N39" s="25">
        <f t="shared" si="22"/>
        <v>2520000000</v>
      </c>
      <c r="Z39" s="25" t="str">
        <f>V37</f>
        <v>Lợi nhuận cổ đông không kiểm soát</v>
      </c>
      <c r="AA39" s="25">
        <f t="shared" si="18"/>
        <v>0</v>
      </c>
      <c r="AB39" s="25">
        <f t="shared" si="19"/>
        <v>1080000000</v>
      </c>
      <c r="AC39" s="25">
        <f t="shared" si="21"/>
        <v>1080000000</v>
      </c>
    </row>
    <row r="40" spans="2:29" x14ac:dyDescent="0.45">
      <c r="K40" s="25" t="s">
        <v>52</v>
      </c>
      <c r="M40" s="25">
        <f>L41*30%</f>
        <v>1080000000</v>
      </c>
      <c r="N40" s="25">
        <f t="shared" si="22"/>
        <v>1080000000</v>
      </c>
    </row>
    <row r="41" spans="2:29" x14ac:dyDescent="0.45">
      <c r="G41" s="29" t="s">
        <v>47</v>
      </c>
      <c r="K41" s="25" t="str">
        <f>G37</f>
        <v>LN sau thuế</v>
      </c>
      <c r="L41" s="25">
        <f>I37</f>
        <v>3600000000</v>
      </c>
      <c r="M41" s="25">
        <f>-(M39+M40)</f>
        <v>-3600000000</v>
      </c>
      <c r="N41" s="25">
        <f t="shared" si="22"/>
        <v>0</v>
      </c>
      <c r="AC41" s="25">
        <f>SUM(AC38:AC39)</f>
        <v>7360000000</v>
      </c>
    </row>
    <row r="43" spans="2:29" x14ac:dyDescent="0.45">
      <c r="G43" s="29" t="str">
        <f>INPUT!A8</f>
        <v>CÂN ĐỐI KẾ TOÁN</v>
      </c>
    </row>
    <row r="44" spans="2:29" x14ac:dyDescent="0.45">
      <c r="H44" s="28" t="str">
        <f>INPUT!B9</f>
        <v>31-03-20x1</v>
      </c>
    </row>
    <row r="45" spans="2:29" x14ac:dyDescent="0.45">
      <c r="G45" s="25" t="str">
        <f>INPUT!A10</f>
        <v>Tiền</v>
      </c>
      <c r="H45" s="25">
        <f>INPUT!B10</f>
        <v>1000000000</v>
      </c>
    </row>
    <row r="46" spans="2:29" x14ac:dyDescent="0.45">
      <c r="G46" s="25" t="str">
        <f>INPUT!A11</f>
        <v>Đầu tư vào công ty con</v>
      </c>
      <c r="H46" s="25">
        <f>INPUT!B11</f>
        <v>0</v>
      </c>
    </row>
    <row r="47" spans="2:29" x14ac:dyDescent="0.45">
      <c r="G47" s="25" t="str">
        <f>INPUT!A12</f>
        <v>Phải thu khách hàng</v>
      </c>
      <c r="H47" s="25">
        <f>INPUT!B12</f>
        <v>7000000000</v>
      </c>
    </row>
    <row r="48" spans="2:29" x14ac:dyDescent="0.45">
      <c r="G48" s="25" t="str">
        <f>INPUT!A13</f>
        <v>Phải thu từ cho vay</v>
      </c>
      <c r="H48" s="25">
        <f>INPUT!B13</f>
        <v>0</v>
      </c>
    </row>
    <row r="49" spans="7:8" x14ac:dyDescent="0.45">
      <c r="G49" s="25" t="str">
        <f>INPUT!A14</f>
        <v>HTK</v>
      </c>
      <c r="H49" s="25">
        <f>INPUT!B14</f>
        <v>7100000000</v>
      </c>
    </row>
    <row r="50" spans="7:8" x14ac:dyDescent="0.45">
      <c r="G50" s="25" t="str">
        <f>INPUT!A15</f>
        <v>TỔNG TÀI SẢN</v>
      </c>
      <c r="H50" s="25">
        <f>INPUT!B15</f>
        <v>15100000000</v>
      </c>
    </row>
    <row r="51" spans="7:8" x14ac:dyDescent="0.45">
      <c r="G51" s="25" t="str">
        <f>INPUT!A16</f>
        <v>Nợ phải trả</v>
      </c>
      <c r="H51" s="25">
        <f>INPUT!B16</f>
        <v>1500000000</v>
      </c>
    </row>
    <row r="52" spans="7:8" x14ac:dyDescent="0.45">
      <c r="G52" s="25" t="str">
        <f>INPUT!A17</f>
        <v>Vay và nợ thuê tài chính</v>
      </c>
      <c r="H52" s="25">
        <f>INPUT!B17</f>
        <v>0</v>
      </c>
    </row>
    <row r="53" spans="7:8" x14ac:dyDescent="0.45">
      <c r="G53" s="25" t="str">
        <f>INPUT!A18</f>
        <v>Vốn CSH</v>
      </c>
      <c r="H53" s="25">
        <f>INPUT!B18</f>
        <v>10000000000</v>
      </c>
    </row>
    <row r="54" spans="7:8" x14ac:dyDescent="0.45">
      <c r="G54" s="25" t="str">
        <f>INPUT!A19</f>
        <v>LNST chưa pp</v>
      </c>
      <c r="H54" s="25">
        <f>INPUT!B19</f>
        <v>3600000000</v>
      </c>
    </row>
    <row r="55" spans="7:8" x14ac:dyDescent="0.45">
      <c r="G55" s="25" t="str">
        <f>INPUT!A20</f>
        <v>TỔNG NGUỒN VỐN</v>
      </c>
      <c r="H55" s="25">
        <f>INPUT!B20</f>
        <v>15100000000</v>
      </c>
    </row>
    <row r="58" spans="7:8" x14ac:dyDescent="0.45">
      <c r="G58" s="29" t="str">
        <f>INPUT!D8</f>
        <v>BÁO CÁO KẾT QUẢ KINH DOANH</v>
      </c>
    </row>
    <row r="59" spans="7:8" ht="28.5" x14ac:dyDescent="0.45">
      <c r="H59" s="27" t="str">
        <f>INPUT!E9</f>
        <v>Từ 01/01/20x1 đến 31/03/20x1</v>
      </c>
    </row>
    <row r="60" spans="7:8" x14ac:dyDescent="0.45">
      <c r="G60" s="25" t="str">
        <f>INPUT!D10</f>
        <v>Doanh thu</v>
      </c>
      <c r="H60" s="25">
        <f>INPUT!E10</f>
        <v>50000000000</v>
      </c>
    </row>
    <row r="61" spans="7:8" x14ac:dyDescent="0.45">
      <c r="G61" s="25" t="str">
        <f>INPUT!D11</f>
        <v>Giá vốn</v>
      </c>
      <c r="H61" s="25">
        <f>INPUT!E11</f>
        <v>43000000000</v>
      </c>
    </row>
    <row r="62" spans="7:8" x14ac:dyDescent="0.45">
      <c r="G62" s="25" t="str">
        <f>INPUT!D12</f>
        <v>LN Gộp</v>
      </c>
      <c r="H62" s="25">
        <f>INPUT!E12</f>
        <v>7000000000</v>
      </c>
    </row>
    <row r="63" spans="7:8" x14ac:dyDescent="0.45">
      <c r="G63" s="25" t="str">
        <f>INPUT!D13</f>
        <v>Doanh thu tài chính</v>
      </c>
      <c r="H63" s="25">
        <f>INPUT!E13</f>
        <v>0</v>
      </c>
    </row>
    <row r="64" spans="7:8" x14ac:dyDescent="0.45">
      <c r="G64" s="25" t="str">
        <f>INPUT!D14</f>
        <v>Chi phí tài chính</v>
      </c>
      <c r="H64" s="25">
        <f>INPUT!E14</f>
        <v>500000000</v>
      </c>
    </row>
    <row r="65" spans="7:10" x14ac:dyDescent="0.45">
      <c r="G65" s="25" t="str">
        <f>INPUT!D15</f>
        <v>Chi phí quản lý</v>
      </c>
      <c r="H65" s="25">
        <f>INPUT!E15</f>
        <v>2000000000</v>
      </c>
    </row>
    <row r="66" spans="7:10" x14ac:dyDescent="0.45">
      <c r="G66" s="25" t="str">
        <f>INPUT!D16</f>
        <v>Thu nhập khác</v>
      </c>
      <c r="H66" s="25">
        <f>INPUT!E16</f>
        <v>0</v>
      </c>
    </row>
    <row r="67" spans="7:10" x14ac:dyDescent="0.45">
      <c r="G67" s="25" t="str">
        <f>INPUT!D17</f>
        <v>Chi phí khác</v>
      </c>
      <c r="H67" s="25">
        <f>INPUT!E17</f>
        <v>0</v>
      </c>
    </row>
    <row r="68" spans="7:10" x14ac:dyDescent="0.45">
      <c r="G68" s="25" t="str">
        <f>INPUT!D18</f>
        <v>LN trước thuế</v>
      </c>
      <c r="H68" s="25">
        <f>INPUT!E18</f>
        <v>4500000000</v>
      </c>
    </row>
    <row r="69" spans="7:10" x14ac:dyDescent="0.45">
      <c r="G69" s="25" t="str">
        <f>INPUT!D19</f>
        <v>Thuế TNDN hiện hành</v>
      </c>
      <c r="H69" s="25">
        <f>INPUT!E19</f>
        <v>900000000</v>
      </c>
    </row>
    <row r="70" spans="7:10" x14ac:dyDescent="0.45">
      <c r="G70" s="25" t="str">
        <f>INPUT!D20</f>
        <v>Thuế TNDN hoãn lại</v>
      </c>
      <c r="H70" s="25">
        <f>INPUT!E20</f>
        <v>0</v>
      </c>
    </row>
    <row r="71" spans="7:10" x14ac:dyDescent="0.45">
      <c r="G71" s="25" t="str">
        <f>INPUT!D21</f>
        <v>LN sau thuế</v>
      </c>
      <c r="H71" s="25">
        <f>INPUT!E21</f>
        <v>3600000000</v>
      </c>
    </row>
    <row r="74" spans="7:10" x14ac:dyDescent="0.45">
      <c r="G74" s="25" t="s">
        <v>53</v>
      </c>
    </row>
    <row r="76" spans="7:10" x14ac:dyDescent="0.45">
      <c r="G76" s="33" t="s">
        <v>54</v>
      </c>
      <c r="H76" s="33" t="e">
        <f>#REF!</f>
        <v>#REF!</v>
      </c>
      <c r="I76" s="27" t="e">
        <f>#REF!</f>
        <v>#REF!</v>
      </c>
    </row>
    <row r="77" spans="7:10" x14ac:dyDescent="0.45">
      <c r="G77" s="26" t="e">
        <f>#REF!</f>
        <v>#REF!</v>
      </c>
      <c r="H77" s="26" t="e">
        <f>#REF!</f>
        <v>#REF!</v>
      </c>
      <c r="I77" s="26" t="e">
        <f>#REF!</f>
        <v>#REF!</v>
      </c>
      <c r="J77" s="25" t="e">
        <f t="shared" ref="J77:J84" si="23">I77-H77</f>
        <v>#REF!</v>
      </c>
    </row>
    <row r="78" spans="7:10" x14ac:dyDescent="0.45">
      <c r="G78" s="26" t="e">
        <f>#REF!</f>
        <v>#REF!</v>
      </c>
      <c r="H78" s="26" t="e">
        <f>#REF!</f>
        <v>#REF!</v>
      </c>
      <c r="I78" s="26" t="e">
        <f>#REF!</f>
        <v>#REF!</v>
      </c>
      <c r="J78" s="25" t="e">
        <f t="shared" si="23"/>
        <v>#REF!</v>
      </c>
    </row>
    <row r="79" spans="7:10" x14ac:dyDescent="0.45">
      <c r="G79" s="26" t="e">
        <f>#REF!</f>
        <v>#REF!</v>
      </c>
      <c r="H79" s="26" t="e">
        <f>#REF!</f>
        <v>#REF!</v>
      </c>
      <c r="I79" s="26" t="e">
        <f>#REF!</f>
        <v>#REF!</v>
      </c>
      <c r="J79" s="25" t="e">
        <f t="shared" si="23"/>
        <v>#REF!</v>
      </c>
    </row>
    <row r="80" spans="7:10" x14ac:dyDescent="0.45">
      <c r="G80" s="26" t="e">
        <f>#REF!</f>
        <v>#REF!</v>
      </c>
      <c r="H80" s="26" t="e">
        <f>#REF!</f>
        <v>#REF!</v>
      </c>
      <c r="I80" s="26" t="e">
        <f>#REF!</f>
        <v>#REF!</v>
      </c>
      <c r="J80" s="25" t="e">
        <f t="shared" si="23"/>
        <v>#REF!</v>
      </c>
    </row>
    <row r="81" spans="7:10" x14ac:dyDescent="0.45">
      <c r="G81" s="26" t="e">
        <f>#REF!</f>
        <v>#REF!</v>
      </c>
      <c r="H81" s="26" t="e">
        <f>#REF!</f>
        <v>#REF!</v>
      </c>
      <c r="I81" s="26" t="e">
        <f>#REF!</f>
        <v>#REF!</v>
      </c>
      <c r="J81" s="25" t="e">
        <f t="shared" si="23"/>
        <v>#REF!</v>
      </c>
    </row>
    <row r="82" spans="7:10" x14ac:dyDescent="0.45">
      <c r="G82" s="26" t="e">
        <f>#REF!</f>
        <v>#REF!</v>
      </c>
      <c r="H82" s="26" t="e">
        <f>#REF!</f>
        <v>#REF!</v>
      </c>
      <c r="I82" s="26" t="e">
        <f>#REF!</f>
        <v>#REF!</v>
      </c>
      <c r="J82" s="25" t="e">
        <f t="shared" si="23"/>
        <v>#REF!</v>
      </c>
    </row>
    <row r="83" spans="7:10" x14ac:dyDescent="0.45">
      <c r="G83" s="26" t="e">
        <f>#REF!</f>
        <v>#REF!</v>
      </c>
      <c r="H83" s="26" t="e">
        <f>#REF!</f>
        <v>#REF!</v>
      </c>
      <c r="I83" s="26" t="e">
        <f>#REF!</f>
        <v>#REF!</v>
      </c>
      <c r="J83" s="25" t="e">
        <f t="shared" si="23"/>
        <v>#REF!</v>
      </c>
    </row>
    <row r="84" spans="7:10" x14ac:dyDescent="0.45">
      <c r="G84" s="26" t="e">
        <f>#REF!</f>
        <v>#REF!</v>
      </c>
      <c r="H84" s="26" t="e">
        <f>#REF!</f>
        <v>#REF!</v>
      </c>
      <c r="I84" s="26" t="e">
        <f>#REF!</f>
        <v>#REF!</v>
      </c>
      <c r="J84" s="25" t="e">
        <f t="shared" si="23"/>
        <v>#REF!</v>
      </c>
    </row>
    <row r="85" spans="7:10" x14ac:dyDescent="0.45">
      <c r="G85" s="26" t="e">
        <f>#REF!</f>
        <v>#REF!</v>
      </c>
      <c r="H85" s="26" t="e">
        <f>#REF!</f>
        <v>#REF!</v>
      </c>
      <c r="I85" s="26">
        <v>0</v>
      </c>
      <c r="J85" s="25">
        <v>0</v>
      </c>
    </row>
    <row r="86" spans="7:10" x14ac:dyDescent="0.45">
      <c r="G86" s="26" t="e">
        <f>#REF!</f>
        <v>#REF!</v>
      </c>
      <c r="H86" s="26" t="e">
        <f>#REF!</f>
        <v>#REF!</v>
      </c>
      <c r="I86" s="26"/>
    </row>
    <row r="87" spans="7:10" x14ac:dyDescent="0.45">
      <c r="G87" s="26" t="e">
        <f>#REF!</f>
        <v>#REF!</v>
      </c>
      <c r="H87" s="26" t="e">
        <f>#REF!</f>
        <v>#REF!</v>
      </c>
      <c r="I87" s="26"/>
    </row>
    <row r="88" spans="7:10" x14ac:dyDescent="0.45">
      <c r="G88" s="26" t="e">
        <f>#REF!</f>
        <v>#REF!</v>
      </c>
      <c r="H88" s="26" t="e">
        <f>#REF!</f>
        <v>#REF!</v>
      </c>
      <c r="I88" s="26"/>
    </row>
    <row r="90" spans="7:10" x14ac:dyDescent="0.45">
      <c r="G90" s="26"/>
    </row>
    <row r="91" spans="7:10" x14ac:dyDescent="0.45">
      <c r="G91" s="26"/>
    </row>
    <row r="92" spans="7:10" x14ac:dyDescent="0.45">
      <c r="G92" s="26"/>
    </row>
    <row r="93" spans="7:10" x14ac:dyDescent="0.45">
      <c r="G93" s="26"/>
    </row>
    <row r="94" spans="7:10" x14ac:dyDescent="0.45">
      <c r="G94" s="26"/>
    </row>
    <row r="95" spans="7:10" x14ac:dyDescent="0.45">
      <c r="G95" s="26"/>
    </row>
    <row r="96" spans="7:10" x14ac:dyDescent="0.45">
      <c r="G96" s="26"/>
    </row>
  </sheetData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Hợp nhất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2025-08-01T01:42:12Z</dcterms:modified>
</cp:coreProperties>
</file>