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5135" windowHeight="7620"/>
  </bookViews>
  <sheets>
    <sheet name="Tổng hợp" sheetId="3" r:id="rId1"/>
    <sheet name="Ha noi" sheetId="1" r:id="rId2"/>
    <sheet name="HCM" sheetId="2" r:id="rId3"/>
  </sheets>
  <calcPr calcId="124519"/>
</workbook>
</file>

<file path=xl/calcChain.xml><?xml version="1.0" encoding="utf-8"?>
<calcChain xmlns="http://schemas.openxmlformats.org/spreadsheetml/2006/main">
  <c r="D2" i="3"/>
  <c r="D4"/>
  <c r="D5"/>
  <c r="D6"/>
  <c r="D8"/>
  <c r="D9"/>
  <c r="D10"/>
  <c r="C8"/>
  <c r="E8"/>
  <c r="F8"/>
  <c r="G8"/>
  <c r="H8"/>
  <c r="I8"/>
  <c r="J8"/>
  <c r="K8"/>
  <c r="L8"/>
  <c r="M8"/>
  <c r="N8"/>
  <c r="C9"/>
  <c r="E9"/>
  <c r="F9"/>
  <c r="G9"/>
  <c r="H9"/>
  <c r="I9"/>
  <c r="J9"/>
  <c r="K9"/>
  <c r="L9"/>
  <c r="M9"/>
  <c r="N9"/>
  <c r="C10"/>
  <c r="E10"/>
  <c r="F10"/>
  <c r="G10"/>
  <c r="H10"/>
  <c r="I10"/>
  <c r="J10"/>
  <c r="K10"/>
  <c r="L10"/>
  <c r="M10"/>
  <c r="N10"/>
  <c r="B9"/>
  <c r="B10"/>
  <c r="B8"/>
  <c r="A9"/>
  <c r="A10"/>
  <c r="A8"/>
  <c r="C2"/>
  <c r="E2"/>
  <c r="F2"/>
  <c r="G2"/>
  <c r="H2"/>
  <c r="I2"/>
  <c r="J2"/>
  <c r="K2"/>
  <c r="L2"/>
  <c r="M2"/>
  <c r="N2"/>
  <c r="B2"/>
  <c r="C4"/>
  <c r="E4"/>
  <c r="F4"/>
  <c r="G4"/>
  <c r="G12" s="1"/>
  <c r="H4"/>
  <c r="I4"/>
  <c r="J4"/>
  <c r="K4"/>
  <c r="K12" s="1"/>
  <c r="L4"/>
  <c r="M4"/>
  <c r="N4"/>
  <c r="C5"/>
  <c r="C13" s="1"/>
  <c r="E5"/>
  <c r="F5"/>
  <c r="G5"/>
  <c r="H5"/>
  <c r="H13" s="1"/>
  <c r="I5"/>
  <c r="J5"/>
  <c r="K5"/>
  <c r="L5"/>
  <c r="L13" s="1"/>
  <c r="M5"/>
  <c r="N5"/>
  <c r="C6"/>
  <c r="E6"/>
  <c r="F6"/>
  <c r="G6"/>
  <c r="H6"/>
  <c r="I6"/>
  <c r="J6"/>
  <c r="K6"/>
  <c r="L6"/>
  <c r="M6"/>
  <c r="N6"/>
  <c r="B5"/>
  <c r="B6"/>
  <c r="B4"/>
  <c r="B12" s="1"/>
  <c r="A5"/>
  <c r="A6"/>
  <c r="A4"/>
  <c r="R14" i="1"/>
  <c r="P14"/>
  <c r="N14"/>
  <c r="L14"/>
  <c r="J14"/>
  <c r="T13"/>
  <c r="R13"/>
  <c r="P13"/>
  <c r="N13"/>
  <c r="L13"/>
  <c r="J13"/>
  <c r="I13"/>
  <c r="I14"/>
  <c r="P15"/>
  <c r="L11" i="2"/>
  <c r="P13"/>
  <c r="N13"/>
  <c r="L13"/>
  <c r="J13"/>
  <c r="I13"/>
  <c r="P12"/>
  <c r="N12"/>
  <c r="L12"/>
  <c r="J12"/>
  <c r="R11"/>
  <c r="T11"/>
  <c r="P11"/>
  <c r="N11"/>
  <c r="J11"/>
  <c r="J21"/>
  <c r="V14"/>
  <c r="S61" i="1"/>
  <c r="Q61"/>
  <c r="O61"/>
  <c r="M61"/>
  <c r="K61"/>
  <c r="L60"/>
  <c r="J60"/>
  <c r="K60" s="1"/>
  <c r="I60"/>
  <c r="S60" s="1"/>
  <c r="S59"/>
  <c r="Q59"/>
  <c r="O59"/>
  <c r="M59"/>
  <c r="K59"/>
  <c r="L58"/>
  <c r="M58" s="1"/>
  <c r="J58"/>
  <c r="K58" s="1"/>
  <c r="I58"/>
  <c r="Q58" s="1"/>
  <c r="S57"/>
  <c r="Q57"/>
  <c r="O57"/>
  <c r="M57"/>
  <c r="K57"/>
  <c r="S56"/>
  <c r="Q56"/>
  <c r="O56"/>
  <c r="M56"/>
  <c r="K56"/>
  <c r="S55"/>
  <c r="Q55"/>
  <c r="O55"/>
  <c r="M55"/>
  <c r="K55"/>
  <c r="N54"/>
  <c r="N49" s="1"/>
  <c r="L54"/>
  <c r="J54"/>
  <c r="I54"/>
  <c r="Q54" s="1"/>
  <c r="S53"/>
  <c r="Q53"/>
  <c r="O53"/>
  <c r="M53"/>
  <c r="K53"/>
  <c r="S52"/>
  <c r="Q52"/>
  <c r="O52"/>
  <c r="M52"/>
  <c r="K52"/>
  <c r="S51"/>
  <c r="Q51"/>
  <c r="O51"/>
  <c r="M51"/>
  <c r="K51"/>
  <c r="N50"/>
  <c r="O50" s="1"/>
  <c r="L50"/>
  <c r="L49" s="1"/>
  <c r="J50"/>
  <c r="K50" s="1"/>
  <c r="I50"/>
  <c r="S50" s="1"/>
  <c r="P49"/>
  <c r="S48"/>
  <c r="Q48"/>
  <c r="O48"/>
  <c r="M48"/>
  <c r="K48"/>
  <c r="S47"/>
  <c r="Q47"/>
  <c r="O47"/>
  <c r="M47"/>
  <c r="K47"/>
  <c r="R46"/>
  <c r="P46"/>
  <c r="N46"/>
  <c r="L46"/>
  <c r="J46"/>
  <c r="I46"/>
  <c r="S46" s="1"/>
  <c r="S45"/>
  <c r="Q45"/>
  <c r="O45"/>
  <c r="M45"/>
  <c r="K45"/>
  <c r="R44"/>
  <c r="P44"/>
  <c r="N44"/>
  <c r="L44"/>
  <c r="J44"/>
  <c r="I44"/>
  <c r="S44" s="1"/>
  <c r="S43"/>
  <c r="Q43"/>
  <c r="O43"/>
  <c r="M43"/>
  <c r="K43"/>
  <c r="S42"/>
  <c r="Q42"/>
  <c r="O42"/>
  <c r="M42"/>
  <c r="K42"/>
  <c r="AR41"/>
  <c r="AR42" s="1"/>
  <c r="AR55" s="1"/>
  <c r="S41"/>
  <c r="Q41"/>
  <c r="O41"/>
  <c r="M41"/>
  <c r="K41"/>
  <c r="R40"/>
  <c r="P40"/>
  <c r="N40"/>
  <c r="L40"/>
  <c r="J40"/>
  <c r="I40"/>
  <c r="S39"/>
  <c r="Q39"/>
  <c r="O39"/>
  <c r="M39"/>
  <c r="K39"/>
  <c r="S38"/>
  <c r="Q38"/>
  <c r="O38"/>
  <c r="M38"/>
  <c r="K38"/>
  <c r="S37"/>
  <c r="Q37"/>
  <c r="O37"/>
  <c r="M37"/>
  <c r="K37"/>
  <c r="R36"/>
  <c r="P36"/>
  <c r="N36"/>
  <c r="L36"/>
  <c r="J36"/>
  <c r="K36" s="1"/>
  <c r="I36"/>
  <c r="S34"/>
  <c r="Q34"/>
  <c r="O34"/>
  <c r="M34"/>
  <c r="K34"/>
  <c r="S33"/>
  <c r="Q33"/>
  <c r="O33"/>
  <c r="M33"/>
  <c r="K33"/>
  <c r="R32"/>
  <c r="P32"/>
  <c r="N32"/>
  <c r="L32"/>
  <c r="J32"/>
  <c r="J24" s="1"/>
  <c r="I32"/>
  <c r="S32" s="1"/>
  <c r="AR31"/>
  <c r="S31"/>
  <c r="Q31"/>
  <c r="O31"/>
  <c r="M31"/>
  <c r="K31"/>
  <c r="S30"/>
  <c r="Q30"/>
  <c r="O30"/>
  <c r="M30"/>
  <c r="K30"/>
  <c r="R29"/>
  <c r="P29"/>
  <c r="N29"/>
  <c r="L29"/>
  <c r="J29"/>
  <c r="I29"/>
  <c r="S29" s="1"/>
  <c r="S28"/>
  <c r="Q28"/>
  <c r="O28"/>
  <c r="M28"/>
  <c r="K28"/>
  <c r="S27"/>
  <c r="Q27"/>
  <c r="M27"/>
  <c r="K27"/>
  <c r="S26"/>
  <c r="Q26"/>
  <c r="M26"/>
  <c r="K26"/>
  <c r="R25"/>
  <c r="P25"/>
  <c r="P24" s="1"/>
  <c r="N25"/>
  <c r="N24" s="1"/>
  <c r="L25"/>
  <c r="J25"/>
  <c r="I25"/>
  <c r="I24" s="1"/>
  <c r="R24"/>
  <c r="L24"/>
  <c r="S23"/>
  <c r="Q23"/>
  <c r="O23"/>
  <c r="M23"/>
  <c r="K23"/>
  <c r="S22"/>
  <c r="Q22"/>
  <c r="O22"/>
  <c r="M22"/>
  <c r="K22"/>
  <c r="R21"/>
  <c r="P21"/>
  <c r="N21"/>
  <c r="L21"/>
  <c r="J21"/>
  <c r="I21"/>
  <c r="S20"/>
  <c r="Q20"/>
  <c r="O20"/>
  <c r="M20"/>
  <c r="K20"/>
  <c r="S19"/>
  <c r="Q19"/>
  <c r="O19"/>
  <c r="M19"/>
  <c r="K19"/>
  <c r="R18"/>
  <c r="S18" s="1"/>
  <c r="P18"/>
  <c r="Q18" s="1"/>
  <c r="N18"/>
  <c r="L18"/>
  <c r="J18"/>
  <c r="K18" s="1"/>
  <c r="I18"/>
  <c r="I17" s="1"/>
  <c r="D13" i="3" l="1"/>
  <c r="B13"/>
  <c r="B14" s="1"/>
  <c r="N13"/>
  <c r="J13"/>
  <c r="F13"/>
  <c r="M12"/>
  <c r="I12"/>
  <c r="E12"/>
  <c r="D12"/>
  <c r="D14" s="1"/>
  <c r="M13"/>
  <c r="I13"/>
  <c r="I14" s="1"/>
  <c r="E13"/>
  <c r="E14" s="1"/>
  <c r="L12"/>
  <c r="L14" s="1"/>
  <c r="H12"/>
  <c r="H14" s="1"/>
  <c r="C12"/>
  <c r="C14" s="1"/>
  <c r="K13"/>
  <c r="K14" s="1"/>
  <c r="G13"/>
  <c r="G14" s="1"/>
  <c r="N12"/>
  <c r="N14" s="1"/>
  <c r="J12"/>
  <c r="F12"/>
  <c r="F14" s="1"/>
  <c r="P35" i="1"/>
  <c r="N35"/>
  <c r="N15"/>
  <c r="L35"/>
  <c r="L15"/>
  <c r="M60"/>
  <c r="I49"/>
  <c r="S49" s="1"/>
  <c r="K54"/>
  <c r="O54"/>
  <c r="I35"/>
  <c r="S35" s="1"/>
  <c r="K44"/>
  <c r="O40"/>
  <c r="M24"/>
  <c r="Q24"/>
  <c r="J49"/>
  <c r="K49" s="1"/>
  <c r="I15"/>
  <c r="J15"/>
  <c r="M18"/>
  <c r="J35"/>
  <c r="O36"/>
  <c r="M40"/>
  <c r="M36"/>
  <c r="K40"/>
  <c r="S40"/>
  <c r="M50"/>
  <c r="M54"/>
  <c r="S21"/>
  <c r="S36"/>
  <c r="Q40"/>
  <c r="M44"/>
  <c r="O49"/>
  <c r="O18"/>
  <c r="Q36"/>
  <c r="Q50"/>
  <c r="K24"/>
  <c r="O24"/>
  <c r="S24"/>
  <c r="K21"/>
  <c r="M21"/>
  <c r="O21"/>
  <c r="Q21"/>
  <c r="K25"/>
  <c r="M25"/>
  <c r="O25"/>
  <c r="Q25"/>
  <c r="S25"/>
  <c r="K29"/>
  <c r="M29"/>
  <c r="O29"/>
  <c r="Q29"/>
  <c r="K32"/>
  <c r="M32"/>
  <c r="O32"/>
  <c r="Q32"/>
  <c r="S54"/>
  <c r="O58"/>
  <c r="S58"/>
  <c r="Q60"/>
  <c r="J17"/>
  <c r="L17"/>
  <c r="N17"/>
  <c r="P17"/>
  <c r="R17"/>
  <c r="O44"/>
  <c r="Q44"/>
  <c r="K46"/>
  <c r="M46"/>
  <c r="O46"/>
  <c r="Q46"/>
  <c r="O60"/>
  <c r="M14" i="3" l="1"/>
  <c r="J14"/>
  <c r="Q49" i="1"/>
  <c r="M49"/>
  <c r="I16"/>
  <c r="Q35"/>
  <c r="K35"/>
  <c r="M35"/>
  <c r="O35"/>
  <c r="R16"/>
  <c r="S17"/>
  <c r="N16"/>
  <c r="O17"/>
  <c r="J16"/>
  <c r="K17"/>
  <c r="Q17"/>
  <c r="P16"/>
  <c r="M17"/>
  <c r="L16"/>
  <c r="S18" i="2"/>
  <c r="S19"/>
  <c r="S20"/>
  <c r="S22"/>
  <c r="S23"/>
  <c r="S25"/>
  <c r="S26"/>
  <c r="S29"/>
  <c r="S30"/>
  <c r="S31"/>
  <c r="S33"/>
  <c r="S34"/>
  <c r="S35"/>
  <c r="S36"/>
  <c r="S38"/>
  <c r="S40"/>
  <c r="S41"/>
  <c r="S42"/>
  <c r="S43"/>
  <c r="S44"/>
  <c r="S45"/>
  <c r="S46"/>
  <c r="S47"/>
  <c r="S48"/>
  <c r="S49"/>
  <c r="S50"/>
  <c r="S51"/>
  <c r="S52"/>
  <c r="S53"/>
  <c r="S54"/>
  <c r="S55"/>
  <c r="S56"/>
  <c r="S57"/>
  <c r="S58"/>
  <c r="S59"/>
  <c r="S60"/>
  <c r="S61"/>
  <c r="S62"/>
  <c r="S63"/>
  <c r="S64"/>
  <c r="S65"/>
  <c r="S66"/>
  <c r="S67"/>
  <c r="S68"/>
  <c r="S69"/>
  <c r="S70"/>
  <c r="S71"/>
  <c r="S72"/>
  <c r="S73"/>
  <c r="S74"/>
  <c r="S75"/>
  <c r="S76"/>
  <c r="S77"/>
  <c r="S78"/>
  <c r="S79"/>
  <c r="S80"/>
  <c r="S81"/>
  <c r="S82"/>
  <c r="S84"/>
  <c r="S83"/>
  <c r="S86"/>
  <c r="S87"/>
  <c r="S88"/>
  <c r="S89"/>
  <c r="S90"/>
  <c r="S91"/>
  <c r="S92"/>
  <c r="S93"/>
  <c r="S94"/>
  <c r="S95"/>
  <c r="S96"/>
  <c r="S97"/>
  <c r="S98"/>
  <c r="S99"/>
  <c r="S100"/>
  <c r="S101"/>
  <c r="S102"/>
  <c r="S103"/>
  <c r="S104"/>
  <c r="S105"/>
  <c r="S106"/>
  <c r="S85"/>
  <c r="S17"/>
  <c r="Q18"/>
  <c r="Q19"/>
  <c r="Q20"/>
  <c r="Q22"/>
  <c r="Q23"/>
  <c r="Q25"/>
  <c r="Q26"/>
  <c r="Q29"/>
  <c r="Q30"/>
  <c r="Q31"/>
  <c r="Q33"/>
  <c r="Q34"/>
  <c r="Q35"/>
  <c r="Q36"/>
  <c r="Q38"/>
  <c r="Q40"/>
  <c r="Q41"/>
  <c r="Q42"/>
  <c r="Q43"/>
  <c r="Q44"/>
  <c r="Q45"/>
  <c r="Q46"/>
  <c r="Q47"/>
  <c r="Q48"/>
  <c r="Q49"/>
  <c r="F49" s="1"/>
  <c r="Q50"/>
  <c r="Q51"/>
  <c r="Q52"/>
  <c r="Q53"/>
  <c r="Q54"/>
  <c r="Q55"/>
  <c r="Q56"/>
  <c r="Q57"/>
  <c r="Q58"/>
  <c r="Q59"/>
  <c r="Q60"/>
  <c r="F60" s="1"/>
  <c r="Q61"/>
  <c r="F61" s="1"/>
  <c r="Q62"/>
  <c r="F62" s="1"/>
  <c r="Q63"/>
  <c r="Q64"/>
  <c r="F64" s="1"/>
  <c r="Q65"/>
  <c r="F65" s="1"/>
  <c r="Q66"/>
  <c r="F66" s="1"/>
  <c r="Q67"/>
  <c r="Q68"/>
  <c r="F68" s="1"/>
  <c r="Q69"/>
  <c r="F69" s="1"/>
  <c r="Q70"/>
  <c r="F70" s="1"/>
  <c r="Q71"/>
  <c r="Q72"/>
  <c r="F72" s="1"/>
  <c r="Q73"/>
  <c r="F73" s="1"/>
  <c r="Q74"/>
  <c r="F74" s="1"/>
  <c r="Q75"/>
  <c r="Q76"/>
  <c r="F76" s="1"/>
  <c r="Q77"/>
  <c r="F77" s="1"/>
  <c r="Q78"/>
  <c r="F78" s="1"/>
  <c r="Q79"/>
  <c r="Q80"/>
  <c r="F80" s="1"/>
  <c r="Q81"/>
  <c r="F81" s="1"/>
  <c r="Q82"/>
  <c r="F82" s="1"/>
  <c r="Q84"/>
  <c r="Q83"/>
  <c r="F83" s="1"/>
  <c r="Q86"/>
  <c r="F86" s="1"/>
  <c r="Q87"/>
  <c r="F87" s="1"/>
  <c r="Q88"/>
  <c r="Q89"/>
  <c r="F89" s="1"/>
  <c r="Q90"/>
  <c r="F90" s="1"/>
  <c r="Q91"/>
  <c r="F91" s="1"/>
  <c r="Q92"/>
  <c r="Q93"/>
  <c r="F93" s="1"/>
  <c r="Q94"/>
  <c r="F94" s="1"/>
  <c r="Q95"/>
  <c r="F95" s="1"/>
  <c r="Q96"/>
  <c r="Q97"/>
  <c r="F97" s="1"/>
  <c r="Q98"/>
  <c r="F98" s="1"/>
  <c r="Q99"/>
  <c r="F99" s="1"/>
  <c r="Q100"/>
  <c r="Q101"/>
  <c r="F101" s="1"/>
  <c r="Q102"/>
  <c r="F102" s="1"/>
  <c r="Q103"/>
  <c r="F103" s="1"/>
  <c r="Q104"/>
  <c r="Q105"/>
  <c r="F105" s="1"/>
  <c r="Q106"/>
  <c r="F106" s="1"/>
  <c r="Q85"/>
  <c r="F85" s="1"/>
  <c r="Q17"/>
  <c r="F104" l="1"/>
  <c r="F100"/>
  <c r="F96"/>
  <c r="F92"/>
  <c r="F88"/>
  <c r="F84"/>
  <c r="F79"/>
  <c r="F75"/>
  <c r="F71"/>
  <c r="F67"/>
  <c r="F63"/>
  <c r="K56"/>
  <c r="K55"/>
  <c r="M52"/>
  <c r="K52"/>
  <c r="M50"/>
  <c r="K50"/>
  <c r="M47"/>
  <c r="K47"/>
  <c r="M46"/>
  <c r="K46"/>
  <c r="M41"/>
  <c r="K41"/>
  <c r="M40"/>
  <c r="K40"/>
  <c r="L39"/>
  <c r="J39"/>
  <c r="I39"/>
  <c r="M38"/>
  <c r="K38"/>
  <c r="L37"/>
  <c r="J37"/>
  <c r="I37"/>
  <c r="M36"/>
  <c r="K36"/>
  <c r="M35"/>
  <c r="K35"/>
  <c r="M34"/>
  <c r="K34"/>
  <c r="M33"/>
  <c r="K33"/>
  <c r="L32"/>
  <c r="J32"/>
  <c r="I32"/>
  <c r="M31"/>
  <c r="K31"/>
  <c r="M30"/>
  <c r="K30"/>
  <c r="M29"/>
  <c r="K29"/>
  <c r="L28"/>
  <c r="J28"/>
  <c r="I28"/>
  <c r="O26"/>
  <c r="M26"/>
  <c r="K26"/>
  <c r="O25"/>
  <c r="M25"/>
  <c r="K25"/>
  <c r="N24"/>
  <c r="L24"/>
  <c r="J24"/>
  <c r="I24"/>
  <c r="O23"/>
  <c r="M23"/>
  <c r="K23"/>
  <c r="O22"/>
  <c r="M22"/>
  <c r="K22"/>
  <c r="N21"/>
  <c r="L21"/>
  <c r="I21"/>
  <c r="O20"/>
  <c r="M20"/>
  <c r="K20"/>
  <c r="O19"/>
  <c r="M19"/>
  <c r="K19"/>
  <c r="O18"/>
  <c r="M18"/>
  <c r="K18"/>
  <c r="O17"/>
  <c r="M17"/>
  <c r="K17"/>
  <c r="N16"/>
  <c r="L16"/>
  <c r="J16"/>
  <c r="I16"/>
  <c r="I15" l="1"/>
  <c r="M16"/>
  <c r="L15"/>
  <c r="N15"/>
  <c r="I27"/>
  <c r="Q27" s="1"/>
  <c r="F31"/>
  <c r="S21"/>
  <c r="Q21"/>
  <c r="S24"/>
  <c r="Q24"/>
  <c r="M32"/>
  <c r="S32"/>
  <c r="Q32"/>
  <c r="K39"/>
  <c r="S39"/>
  <c r="Q39"/>
  <c r="S28"/>
  <c r="Q28"/>
  <c r="S37"/>
  <c r="Q37"/>
  <c r="K16"/>
  <c r="M24"/>
  <c r="K28"/>
  <c r="K37"/>
  <c r="M39"/>
  <c r="O16"/>
  <c r="K24"/>
  <c r="O24"/>
  <c r="M28"/>
  <c r="M37"/>
  <c r="J15"/>
  <c r="K15" s="1"/>
  <c r="K32"/>
  <c r="J27"/>
  <c r="L27"/>
  <c r="K27" l="1"/>
  <c r="S27"/>
  <c r="M27"/>
  <c r="I12"/>
  <c r="I11"/>
  <c r="M15"/>
  <c r="O15"/>
</calcChain>
</file>

<file path=xl/sharedStrings.xml><?xml version="1.0" encoding="utf-8"?>
<sst xmlns="http://schemas.openxmlformats.org/spreadsheetml/2006/main" count="513" uniqueCount="201">
  <si>
    <t>BÁO CÁO TỔNG HỢP SỐ LƯỢNG HỌC VIÊN THEO KỲ</t>
  </si>
  <si>
    <t xml:space="preserve">Ghi chú:  </t>
  </si>
  <si>
    <t>Đây là số liệu học viên nộp học phí từng kỳ (trừ số liệu học viên kỳ hiện tại).</t>
  </si>
  <si>
    <t>Những lớp không có số liệu lỳ 1 là những lớp sắp khởi động, chưa chính thức học</t>
  </si>
  <si>
    <r>
      <t>Nguồn:</t>
    </r>
    <r>
      <rPr>
        <sz val="12"/>
        <rFont val="Arial"/>
        <family val="2"/>
        <charset val="163"/>
      </rPr>
      <t xml:space="preserve"> Báo cáo G820</t>
    </r>
  </si>
  <si>
    <t>STT</t>
  </si>
  <si>
    <t>MÃ LỚP</t>
  </si>
  <si>
    <t xml:space="preserve">Đối tượng </t>
  </si>
  <si>
    <t xml:space="preserve">Số lượng học viên đang học </t>
  </si>
  <si>
    <t xml:space="preserve">Kỳ học </t>
  </si>
  <si>
    <t>Kỳ 1</t>
  </si>
  <si>
    <t>Kỳ 2</t>
  </si>
  <si>
    <t>Kỳ 3</t>
  </si>
  <si>
    <t>Kỳ 4</t>
  </si>
  <si>
    <t>kỳ 5</t>
  </si>
  <si>
    <t>Kỳ 6</t>
  </si>
  <si>
    <t>Địa điểm</t>
  </si>
  <si>
    <t>Ngành</t>
  </si>
  <si>
    <t>Đối tượng</t>
  </si>
  <si>
    <t xml:space="preserve">Số liệu </t>
  </si>
  <si>
    <t>Tỷ lệ</t>
  </si>
  <si>
    <t>HN</t>
  </si>
  <si>
    <t>Điểm đào tạo: HN</t>
  </si>
  <si>
    <t>Khóa: 1</t>
  </si>
  <si>
    <t>Ngành: Kế toán</t>
  </si>
  <si>
    <t>KT</t>
  </si>
  <si>
    <t>VB2</t>
  </si>
  <si>
    <t>094101.A1</t>
  </si>
  <si>
    <t>Văn bằng hai - KT</t>
  </si>
  <si>
    <t>35</t>
  </si>
  <si>
    <t>25</t>
  </si>
  <si>
    <t>CD</t>
  </si>
  <si>
    <t>094101.B1</t>
  </si>
  <si>
    <t>Cao đẳng liên thông-KT</t>
  </si>
  <si>
    <t>Ngành: Quản trị kinh doanh</t>
  </si>
  <si>
    <t>QT</t>
  </si>
  <si>
    <t>094201.C1</t>
  </si>
  <si>
    <t>Văn bằng hai - QTKD</t>
  </si>
  <si>
    <t>094201.D1</t>
  </si>
  <si>
    <t>Cao đẳng liên thông - QTKD</t>
  </si>
  <si>
    <t>Khóa: 2</t>
  </si>
  <si>
    <t>094101.A2</t>
  </si>
  <si>
    <t>094101.B2</t>
  </si>
  <si>
    <t>27</t>
  </si>
  <si>
    <t>TCCN</t>
  </si>
  <si>
    <t>094101.E1</t>
  </si>
  <si>
    <t>Trung cấp đúng ngành - KT</t>
  </si>
  <si>
    <t>48</t>
  </si>
  <si>
    <t>094201.C2</t>
  </si>
  <si>
    <t>29</t>
  </si>
  <si>
    <t>24</t>
  </si>
  <si>
    <t>094201.D2</t>
  </si>
  <si>
    <t>41</t>
  </si>
  <si>
    <t>Ngành: Tin học ứng dụng</t>
  </si>
  <si>
    <t>TIN</t>
  </si>
  <si>
    <t>DIPN</t>
  </si>
  <si>
    <t>091101.G1</t>
  </si>
  <si>
    <t>Diploma - IT</t>
  </si>
  <si>
    <t>091101.H1</t>
  </si>
  <si>
    <t>Trung cấp - IT</t>
  </si>
  <si>
    <t>22</t>
  </si>
  <si>
    <t>Khóa: 3</t>
  </si>
  <si>
    <t>094101.A4</t>
  </si>
  <si>
    <t>094101.B4</t>
  </si>
  <si>
    <t>49</t>
  </si>
  <si>
    <t>094101.E3</t>
  </si>
  <si>
    <t>46</t>
  </si>
  <si>
    <t>094201.C4</t>
  </si>
  <si>
    <t>094201.D4</t>
  </si>
  <si>
    <t>55</t>
  </si>
  <si>
    <t>THPT</t>
  </si>
  <si>
    <t>104201.U1</t>
  </si>
  <si>
    <t>PTTH_QTKD</t>
  </si>
  <si>
    <t>67</t>
  </si>
  <si>
    <t>Ngành: Tài chính - Ngân hàng</t>
  </si>
  <si>
    <t>TCNH</t>
  </si>
  <si>
    <t>094501.K1</t>
  </si>
  <si>
    <t>Văn bằng hai - TCNH</t>
  </si>
  <si>
    <t>091101.G3</t>
  </si>
  <si>
    <t>091101.H3</t>
  </si>
  <si>
    <t>Khóa: 4</t>
  </si>
  <si>
    <t>104101.A7</t>
  </si>
  <si>
    <t>104101.B7</t>
  </si>
  <si>
    <t>104101.E7</t>
  </si>
  <si>
    <t>104201.C9</t>
  </si>
  <si>
    <t>104201.D9</t>
  </si>
  <si>
    <t>Cao đẳng liên thông Quản trị</t>
  </si>
  <si>
    <t>104201.O1</t>
  </si>
  <si>
    <t xml:space="preserve">THPT ngành QTKD </t>
  </si>
  <si>
    <t>104501.K4</t>
  </si>
  <si>
    <t>101101.G7</t>
  </si>
  <si>
    <t>HCM</t>
  </si>
  <si>
    <t>Điểm đào tạo: HCM</t>
  </si>
  <si>
    <t>094121.A3</t>
  </si>
  <si>
    <t>23</t>
  </si>
  <si>
    <t>094121.B3</t>
  </si>
  <si>
    <t>28</t>
  </si>
  <si>
    <t>20</t>
  </si>
  <si>
    <t>094121.E2</t>
  </si>
  <si>
    <t>094121.F2</t>
  </si>
  <si>
    <t>Trung cấp khác ngành - KT</t>
  </si>
  <si>
    <t>094221.C3</t>
  </si>
  <si>
    <t>094221.D3</t>
  </si>
  <si>
    <t>091121.G2</t>
  </si>
  <si>
    <t>091121.H2</t>
  </si>
  <si>
    <t>094121.A5</t>
  </si>
  <si>
    <t>094121.B5</t>
  </si>
  <si>
    <t>094121.E4</t>
  </si>
  <si>
    <t>094221.C5</t>
  </si>
  <si>
    <t>094221.C7</t>
  </si>
  <si>
    <t>094221.D5</t>
  </si>
  <si>
    <t>094221.D7</t>
  </si>
  <si>
    <t>094521.K2</t>
  </si>
  <si>
    <t>57</t>
  </si>
  <si>
    <t>091121.G4</t>
  </si>
  <si>
    <t>091121.H4</t>
  </si>
  <si>
    <t>Ngành Kế toán</t>
  </si>
  <si>
    <t>104121.E6</t>
  </si>
  <si>
    <t>104221.C8</t>
  </si>
  <si>
    <t>104221.D8</t>
  </si>
  <si>
    <t>104221.O2</t>
  </si>
  <si>
    <t>104221.O2B</t>
  </si>
  <si>
    <t>104221.U2</t>
  </si>
  <si>
    <t>101121.G6</t>
  </si>
  <si>
    <t>Khóa: 5</t>
  </si>
  <si>
    <t>104221.C10</t>
  </si>
  <si>
    <t>104221.D10</t>
  </si>
  <si>
    <t>101121.G8</t>
  </si>
  <si>
    <t>101121.G8B</t>
  </si>
  <si>
    <t>Số liệu đến ngày: 30/09/2011</t>
  </si>
  <si>
    <t>Kỳ 7</t>
  </si>
  <si>
    <t>Khóa: 6.2011</t>
  </si>
  <si>
    <t>Điểm đào tạo: HCM.22</t>
  </si>
  <si>
    <t>114122.A10A (HK 1)</t>
  </si>
  <si>
    <t>114122.A8A (HK 1)</t>
  </si>
  <si>
    <t>114122.A8 (HK 1)</t>
  </si>
  <si>
    <t>114122.A8B (HK 1)</t>
  </si>
  <si>
    <t>114122.A8C (HK 1)</t>
  </si>
  <si>
    <t>114122.A8D (HK 1)</t>
  </si>
  <si>
    <t>114122.B10A (HK 1)</t>
  </si>
  <si>
    <t>114122.B8A (HK 1)</t>
  </si>
  <si>
    <t>114122.B8 (HK 1)</t>
  </si>
  <si>
    <t>114122.B8D (HK 1)</t>
  </si>
  <si>
    <t>114122.B8C (HK 1)</t>
  </si>
  <si>
    <t>114122.B8B (HK 1)</t>
  </si>
  <si>
    <t>114122.E10A (HK 1)</t>
  </si>
  <si>
    <t>114122.E10B (HK 1)</t>
  </si>
  <si>
    <t>114122.E10 (HK 1)</t>
  </si>
  <si>
    <t>114122.E10D (HK 1)</t>
  </si>
  <si>
    <t>114122.E12A (HK 1)</t>
  </si>
  <si>
    <t>114122.E10C (HK 1)</t>
  </si>
  <si>
    <t>114222.C13 (HK 2)</t>
  </si>
  <si>
    <t>114222.C15 (HK 1)</t>
  </si>
  <si>
    <t>114222.D13 (HK 2)</t>
  </si>
  <si>
    <t>114222.O4 (HK 2)</t>
  </si>
  <si>
    <t>114222.O6A (HK 1)</t>
  </si>
  <si>
    <t>114222.O6C (HK 1)</t>
  </si>
  <si>
    <t>114222.O6B (HK 1)</t>
  </si>
  <si>
    <t>114522.K5A (HK 1)</t>
  </si>
  <si>
    <t>114522.K5C (HK 1)</t>
  </si>
  <si>
    <t>114522.K5B (HK 1)</t>
  </si>
  <si>
    <t>114522.K5 (HK 1)</t>
  </si>
  <si>
    <t>114522.K5D (HK 1)</t>
  </si>
  <si>
    <t>114522.K7A (HK 1)</t>
  </si>
  <si>
    <t>111122.G10A (HK 1)</t>
  </si>
  <si>
    <t>111122.G12A (HK 1)</t>
  </si>
  <si>
    <t>111122.G10 (HK 1)</t>
  </si>
  <si>
    <t>111122.G10B (HK 1)</t>
  </si>
  <si>
    <t>111122.G10D (HK 1)</t>
  </si>
  <si>
    <t>111122.G10C (HK 1)</t>
  </si>
  <si>
    <t>111122.I102 (HK 1)</t>
  </si>
  <si>
    <t>111122.Q102 (HK 1)</t>
  </si>
  <si>
    <t>111122.S102 (HK 1)</t>
  </si>
  <si>
    <t xml:space="preserve">THỐNG KÊ TỈ LỆ HỌC VIÊN ĐÓNG HỌC PHÍ </t>
  </si>
  <si>
    <t>8</t>
  </si>
  <si>
    <t>34</t>
  </si>
  <si>
    <t>128</t>
  </si>
  <si>
    <t>125</t>
  </si>
  <si>
    <t>122</t>
  </si>
  <si>
    <t>126</t>
  </si>
  <si>
    <t>124</t>
  </si>
  <si>
    <t>127</t>
  </si>
  <si>
    <t>40</t>
  </si>
  <si>
    <t>37</t>
  </si>
  <si>
    <t>114222.D15</t>
  </si>
  <si>
    <t>141</t>
  </si>
  <si>
    <t>Số liệu đến ngày: 18/10/2011</t>
  </si>
  <si>
    <r>
      <t>Nguồn:</t>
    </r>
    <r>
      <rPr>
        <sz val="12"/>
        <rFont val="Times New Roman"/>
        <family val="1"/>
      </rPr>
      <t xml:space="preserve"> Báo cáo G820</t>
    </r>
  </si>
  <si>
    <t>Ghi chú</t>
  </si>
  <si>
    <t>4 hv khuyển khóa sau</t>
  </si>
  <si>
    <t>33</t>
  </si>
  <si>
    <t xml:space="preserve">2 hv chuyển </t>
  </si>
  <si>
    <t>3 hv chuyển khóa sau</t>
  </si>
  <si>
    <t>5</t>
  </si>
  <si>
    <t>1 hv chuyển khóa sau</t>
  </si>
  <si>
    <t>Tỷ lệ drop ở kỳ đó</t>
  </si>
  <si>
    <t>SL học viên học kỳ sau</t>
  </si>
  <si>
    <t>SL học viên học kỳ đó</t>
  </si>
  <si>
    <t>Hà Nội</t>
  </si>
  <si>
    <t>Hồ Chí Minh</t>
  </si>
  <si>
    <t>Total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</si>
</sst>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%"/>
    <numFmt numFmtId="166" formatCode="_(* #,##0_);_(* \(#,##0\);_(* &quot;-&quot;??_);_(@_)"/>
  </numFmts>
  <fonts count="2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name val="Arial"/>
      <family val="2"/>
    </font>
    <font>
      <b/>
      <sz val="12"/>
      <name val="Arial"/>
      <family val="2"/>
    </font>
    <font>
      <sz val="12"/>
      <name val="Arial"/>
      <family val="2"/>
      <charset val="163"/>
    </font>
    <font>
      <b/>
      <sz val="12"/>
      <name val="Arial"/>
      <family val="2"/>
      <charset val="163"/>
    </font>
    <font>
      <b/>
      <sz val="10"/>
      <color indexed="9"/>
      <name val="Arial"/>
      <family val="2"/>
    </font>
    <font>
      <b/>
      <sz val="11"/>
      <color indexed="9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1"/>
      <color indexed="8"/>
      <name val="Arial"/>
      <family val="2"/>
    </font>
    <font>
      <sz val="11"/>
      <color rgb="FFFF0000"/>
      <name val="Calibri"/>
      <family val="2"/>
      <scheme val="minor"/>
    </font>
    <font>
      <b/>
      <sz val="10"/>
      <color rgb="FFFF0000"/>
      <name val="Arial"/>
      <family val="2"/>
    </font>
    <font>
      <b/>
      <sz val="14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sz val="11"/>
      <color indexed="8"/>
      <name val="Times New Roman"/>
      <family val="1"/>
    </font>
    <font>
      <b/>
      <sz val="11"/>
      <color indexed="9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0"/>
      <color rgb="FFFF0000"/>
      <name val="Arial"/>
      <family val="2"/>
    </font>
    <font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1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810C1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0">
    <xf numFmtId="0" fontId="0" fillId="0" borderId="0"/>
    <xf numFmtId="9" fontId="1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43" fontId="1" fillId="0" borderId="0" applyFont="0" applyFill="0" applyBorder="0" applyAlignment="0" applyProtection="0"/>
  </cellStyleXfs>
  <cellXfs count="158">
    <xf numFmtId="0" fontId="0" fillId="0" borderId="0" xfId="0"/>
    <xf numFmtId="0" fontId="3" fillId="0" borderId="0" xfId="0" applyFont="1" applyBorder="1"/>
    <xf numFmtId="0" fontId="3" fillId="0" borderId="0" xfId="0" applyFont="1"/>
    <xf numFmtId="49" fontId="3" fillId="0" borderId="0" xfId="0" applyNumberFormat="1" applyFont="1"/>
    <xf numFmtId="3" fontId="3" fillId="0" borderId="0" xfId="0" applyNumberFormat="1" applyFont="1" applyBorder="1" applyAlignment="1">
      <alignment horizontal="center"/>
    </xf>
    <xf numFmtId="0" fontId="4" fillId="0" borderId="0" xfId="0" applyFont="1" applyBorder="1"/>
    <xf numFmtId="3" fontId="5" fillId="0" borderId="0" xfId="0" applyNumberFormat="1" applyFont="1" applyBorder="1" applyAlignment="1">
      <alignment horizontal="left"/>
    </xf>
    <xf numFmtId="49" fontId="4" fillId="0" borderId="0" xfId="0" applyNumberFormat="1" applyFont="1" applyBorder="1" applyAlignment="1">
      <alignment horizontal="center"/>
    </xf>
    <xf numFmtId="49" fontId="4" fillId="0" borderId="0" xfId="0" applyNumberFormat="1" applyFont="1" applyBorder="1" applyAlignment="1">
      <alignment horizontal="right"/>
    </xf>
    <xf numFmtId="0" fontId="4" fillId="0" borderId="0" xfId="0" applyFont="1"/>
    <xf numFmtId="49" fontId="4" fillId="0" borderId="0" xfId="0" applyNumberFormat="1" applyFont="1"/>
    <xf numFmtId="3" fontId="4" fillId="0" borderId="0" xfId="0" applyNumberFormat="1" applyFont="1" applyBorder="1" applyAlignment="1">
      <alignment horizontal="left"/>
    </xf>
    <xf numFmtId="49" fontId="4" fillId="0" borderId="0" xfId="0" applyNumberFormat="1" applyFont="1" applyBorder="1" applyAlignment="1">
      <alignment horizontal="left"/>
    </xf>
    <xf numFmtId="49" fontId="3" fillId="0" borderId="0" xfId="0" applyNumberFormat="1" applyFont="1" applyBorder="1" applyAlignment="1">
      <alignment horizontal="center"/>
    </xf>
    <xf numFmtId="49" fontId="7" fillId="2" borderId="1" xfId="0" applyNumberFormat="1" applyFont="1" applyFill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horizontal="center" vertical="center" wrapText="1"/>
    </xf>
    <xf numFmtId="0" fontId="8" fillId="0" borderId="0" xfId="0" applyFont="1"/>
    <xf numFmtId="49" fontId="9" fillId="0" borderId="1" xfId="0" applyNumberFormat="1" applyFont="1" applyFill="1" applyBorder="1"/>
    <xf numFmtId="1" fontId="9" fillId="0" borderId="1" xfId="0" applyNumberFormat="1" applyFont="1" applyFill="1" applyBorder="1" applyAlignment="1">
      <alignment horizontal="right"/>
    </xf>
    <xf numFmtId="49" fontId="9" fillId="4" borderId="1" xfId="0" applyNumberFormat="1" applyFont="1" applyFill="1" applyBorder="1" applyAlignment="1">
      <alignment horizontal="right"/>
    </xf>
    <xf numFmtId="49" fontId="9" fillId="5" borderId="1" xfId="0" applyNumberFormat="1" applyFont="1" applyFill="1" applyBorder="1" applyAlignment="1">
      <alignment horizontal="right"/>
    </xf>
    <xf numFmtId="49" fontId="0" fillId="0" borderId="1" xfId="0" applyNumberFormat="1" applyFill="1" applyBorder="1"/>
    <xf numFmtId="49" fontId="9" fillId="0" borderId="1" xfId="0" applyNumberFormat="1" applyFont="1" applyFill="1" applyBorder="1" applyAlignment="1">
      <alignment horizontal="right"/>
    </xf>
    <xf numFmtId="49" fontId="0" fillId="0" borderId="1" xfId="0" applyNumberFormat="1" applyFill="1" applyBorder="1" applyAlignment="1">
      <alignment horizontal="right"/>
    </xf>
    <xf numFmtId="10" fontId="0" fillId="0" borderId="1" xfId="0" applyNumberFormat="1" applyFill="1" applyBorder="1" applyAlignment="1">
      <alignment horizontal="right"/>
    </xf>
    <xf numFmtId="0" fontId="0" fillId="0" borderId="1" xfId="0" applyBorder="1"/>
    <xf numFmtId="0" fontId="0" fillId="0" borderId="1" xfId="0" applyFill="1" applyBorder="1" applyAlignment="1">
      <alignment horizontal="right"/>
    </xf>
    <xf numFmtId="0" fontId="0" fillId="0" borderId="0" xfId="0" applyFill="1"/>
    <xf numFmtId="0" fontId="0" fillId="0" borderId="1" xfId="0" applyFill="1" applyBorder="1"/>
    <xf numFmtId="49" fontId="0" fillId="0" borderId="0" xfId="0" applyNumberFormat="1"/>
    <xf numFmtId="0" fontId="9" fillId="0" borderId="1" xfId="0" applyFont="1" applyFill="1" applyBorder="1"/>
    <xf numFmtId="49" fontId="11" fillId="3" borderId="1" xfId="8" applyNumberFormat="1" applyFont="1" applyFill="1" applyBorder="1"/>
    <xf numFmtId="49" fontId="11" fillId="4" borderId="1" xfId="8" applyNumberFormat="1" applyFont="1" applyFill="1" applyBorder="1"/>
    <xf numFmtId="49" fontId="11" fillId="5" borderId="1" xfId="8" applyNumberFormat="1" applyFont="1" applyFill="1" applyBorder="1"/>
    <xf numFmtId="49" fontId="12" fillId="0" borderId="1" xfId="0" applyNumberFormat="1" applyFont="1" applyFill="1" applyBorder="1" applyAlignment="1">
      <alignment horizontal="right"/>
    </xf>
    <xf numFmtId="0" fontId="12" fillId="0" borderId="1" xfId="0" applyFont="1" applyBorder="1"/>
    <xf numFmtId="10" fontId="12" fillId="0" borderId="1" xfId="0" applyNumberFormat="1" applyFont="1" applyFill="1" applyBorder="1" applyAlignment="1">
      <alignment horizontal="right"/>
    </xf>
    <xf numFmtId="49" fontId="13" fillId="0" borderId="1" xfId="0" applyNumberFormat="1" applyFont="1" applyFill="1" applyBorder="1" applyAlignment="1">
      <alignment horizontal="right"/>
    </xf>
    <xf numFmtId="49" fontId="13" fillId="0" borderId="1" xfId="0" applyNumberFormat="1" applyFont="1" applyFill="1" applyBorder="1"/>
    <xf numFmtId="3" fontId="3" fillId="0" borderId="0" xfId="0" applyNumberFormat="1" applyFont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0" fontId="9" fillId="0" borderId="1" xfId="0" applyNumberFormat="1" applyFont="1" applyFill="1" applyBorder="1" applyAlignment="1">
      <alignment horizontal="right"/>
    </xf>
    <xf numFmtId="10" fontId="0" fillId="0" borderId="1" xfId="0" applyNumberFormat="1" applyFill="1" applyBorder="1"/>
    <xf numFmtId="10" fontId="0" fillId="0" borderId="1" xfId="0" applyNumberFormat="1" applyBorder="1"/>
    <xf numFmtId="3" fontId="3" fillId="0" borderId="0" xfId="0" applyNumberFormat="1" applyFont="1" applyBorder="1" applyAlignment="1">
      <alignment horizontal="left"/>
    </xf>
    <xf numFmtId="0" fontId="3" fillId="0" borderId="0" xfId="0" applyFont="1" applyAlignment="1">
      <alignment horizontal="center"/>
    </xf>
    <xf numFmtId="49" fontId="3" fillId="0" borderId="0" xfId="0" applyNumberFormat="1" applyFont="1" applyAlignment="1">
      <alignment horizontal="center"/>
    </xf>
    <xf numFmtId="0" fontId="3" fillId="0" borderId="0" xfId="0" applyFont="1" applyBorder="1" applyAlignment="1">
      <alignment horizontal="center"/>
    </xf>
    <xf numFmtId="0" fontId="16" fillId="0" borderId="0" xfId="0" applyFont="1" applyBorder="1"/>
    <xf numFmtId="3" fontId="15" fillId="0" borderId="0" xfId="0" applyNumberFormat="1" applyFont="1" applyBorder="1" applyAlignment="1">
      <alignment horizontal="left"/>
    </xf>
    <xf numFmtId="49" fontId="16" fillId="0" borderId="0" xfId="0" applyNumberFormat="1" applyFont="1" applyBorder="1" applyAlignment="1">
      <alignment horizontal="left"/>
    </xf>
    <xf numFmtId="49" fontId="16" fillId="0" borderId="0" xfId="0" applyNumberFormat="1" applyFont="1" applyBorder="1" applyAlignment="1">
      <alignment horizontal="center"/>
    </xf>
    <xf numFmtId="0" fontId="16" fillId="0" borderId="0" xfId="0" applyFont="1" applyAlignment="1">
      <alignment horizontal="center"/>
    </xf>
    <xf numFmtId="49" fontId="16" fillId="0" borderId="0" xfId="0" applyNumberFormat="1" applyFont="1" applyAlignment="1">
      <alignment horizontal="center"/>
    </xf>
    <xf numFmtId="0" fontId="16" fillId="0" borderId="0" xfId="0" applyFont="1" applyBorder="1" applyAlignment="1">
      <alignment horizontal="center"/>
    </xf>
    <xf numFmtId="3" fontId="16" fillId="0" borderId="0" xfId="0" applyNumberFormat="1" applyFont="1" applyBorder="1" applyAlignment="1">
      <alignment horizontal="left"/>
    </xf>
    <xf numFmtId="0" fontId="15" fillId="0" borderId="0" xfId="0" applyFont="1" applyBorder="1"/>
    <xf numFmtId="49" fontId="15" fillId="0" borderId="0" xfId="0" applyNumberFormat="1" applyFont="1" applyBorder="1" applyAlignment="1">
      <alignment horizontal="left"/>
    </xf>
    <xf numFmtId="49" fontId="15" fillId="0" borderId="0" xfId="0" applyNumberFormat="1" applyFont="1" applyBorder="1" applyAlignment="1">
      <alignment horizontal="center"/>
    </xf>
    <xf numFmtId="0" fontId="15" fillId="0" borderId="0" xfId="0" applyFont="1" applyBorder="1" applyAlignment="1">
      <alignment horizontal="center"/>
    </xf>
    <xf numFmtId="0" fontId="15" fillId="0" borderId="0" xfId="0" applyFont="1" applyAlignment="1">
      <alignment horizontal="center"/>
    </xf>
    <xf numFmtId="49" fontId="15" fillId="0" borderId="0" xfId="0" applyNumberFormat="1" applyFont="1" applyAlignment="1">
      <alignment horizontal="center"/>
    </xf>
    <xf numFmtId="49" fontId="3" fillId="0" borderId="0" xfId="0" applyNumberFormat="1" applyFont="1" applyBorder="1" applyAlignment="1">
      <alignment horizontal="left"/>
    </xf>
    <xf numFmtId="0" fontId="17" fillId="0" borderId="0" xfId="0" applyFont="1"/>
    <xf numFmtId="49" fontId="18" fillId="2" borderId="1" xfId="0" applyNumberFormat="1" applyFont="1" applyFill="1" applyBorder="1" applyAlignment="1">
      <alignment horizontal="center" vertical="center" wrapText="1"/>
    </xf>
    <xf numFmtId="0" fontId="19" fillId="0" borderId="0" xfId="0" applyFont="1"/>
    <xf numFmtId="0" fontId="17" fillId="6" borderId="0" xfId="0" applyFont="1" applyFill="1" applyAlignment="1">
      <alignment horizontal="center"/>
    </xf>
    <xf numFmtId="0" fontId="20" fillId="6" borderId="1" xfId="0" applyFont="1" applyFill="1" applyBorder="1" applyAlignment="1">
      <alignment horizontal="center"/>
    </xf>
    <xf numFmtId="49" fontId="20" fillId="6" borderId="1" xfId="0" applyNumberFormat="1" applyFont="1" applyFill="1" applyBorder="1" applyAlignment="1">
      <alignment horizontal="left"/>
    </xf>
    <xf numFmtId="49" fontId="20" fillId="6" borderId="1" xfId="0" applyNumberFormat="1" applyFont="1" applyFill="1" applyBorder="1" applyAlignment="1">
      <alignment horizontal="center"/>
    </xf>
    <xf numFmtId="1" fontId="20" fillId="6" borderId="1" xfId="0" applyNumberFormat="1" applyFont="1" applyFill="1" applyBorder="1" applyAlignment="1">
      <alignment horizontal="center"/>
    </xf>
    <xf numFmtId="9" fontId="19" fillId="6" borderId="1" xfId="1" applyFont="1" applyFill="1" applyBorder="1" applyAlignment="1">
      <alignment horizontal="center"/>
    </xf>
    <xf numFmtId="10" fontId="17" fillId="6" borderId="1" xfId="0" applyNumberFormat="1" applyFont="1" applyFill="1" applyBorder="1" applyAlignment="1">
      <alignment horizontal="center"/>
    </xf>
    <xf numFmtId="0" fontId="17" fillId="6" borderId="1" xfId="0" applyFont="1" applyFill="1" applyBorder="1" applyAlignment="1">
      <alignment horizontal="center"/>
    </xf>
    <xf numFmtId="3" fontId="20" fillId="6" borderId="1" xfId="0" applyNumberFormat="1" applyFont="1" applyFill="1" applyBorder="1" applyAlignment="1">
      <alignment horizontal="center"/>
    </xf>
    <xf numFmtId="0" fontId="19" fillId="6" borderId="0" xfId="0" applyFont="1" applyFill="1" applyAlignment="1">
      <alignment horizontal="center"/>
    </xf>
    <xf numFmtId="49" fontId="17" fillId="6" borderId="1" xfId="0" applyNumberFormat="1" applyFont="1" applyFill="1" applyBorder="1" applyAlignment="1">
      <alignment horizontal="left"/>
    </xf>
    <xf numFmtId="49" fontId="17" fillId="6" borderId="1" xfId="0" applyNumberFormat="1" applyFont="1" applyFill="1" applyBorder="1" applyAlignment="1">
      <alignment horizontal="center"/>
    </xf>
    <xf numFmtId="1" fontId="17" fillId="6" borderId="1" xfId="0" applyNumberFormat="1" applyFont="1" applyFill="1" applyBorder="1" applyAlignment="1">
      <alignment horizontal="center"/>
    </xf>
    <xf numFmtId="3" fontId="17" fillId="6" borderId="1" xfId="0" applyNumberFormat="1" applyFont="1" applyFill="1" applyBorder="1" applyAlignment="1">
      <alignment horizontal="center"/>
    </xf>
    <xf numFmtId="49" fontId="20" fillId="0" borderId="1" xfId="0" applyNumberFormat="1" applyFont="1" applyFill="1" applyBorder="1" applyAlignment="1">
      <alignment horizontal="center"/>
    </xf>
    <xf numFmtId="1" fontId="17" fillId="0" borderId="1" xfId="0" applyNumberFormat="1" applyFont="1" applyFill="1" applyBorder="1" applyAlignment="1">
      <alignment horizontal="center"/>
    </xf>
    <xf numFmtId="49" fontId="17" fillId="0" borderId="1" xfId="0" applyNumberFormat="1" applyFont="1" applyFill="1" applyBorder="1" applyAlignment="1">
      <alignment horizontal="center"/>
    </xf>
    <xf numFmtId="10" fontId="17" fillId="0" borderId="1" xfId="0" applyNumberFormat="1" applyFont="1" applyFill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19" fillId="6" borderId="1" xfId="13" applyNumberFormat="1" applyFont="1" applyFill="1" applyBorder="1" applyAlignment="1">
      <alignment horizontal="center" vertical="center" wrapText="1"/>
    </xf>
    <xf numFmtId="0" fontId="19" fillId="6" borderId="1" xfId="14" applyNumberFormat="1" applyFont="1" applyFill="1" applyBorder="1" applyAlignment="1">
      <alignment horizontal="center" vertical="center" wrapText="1"/>
    </xf>
    <xf numFmtId="0" fontId="19" fillId="6" borderId="1" xfId="15" applyNumberFormat="1" applyFont="1" applyFill="1" applyBorder="1" applyAlignment="1">
      <alignment horizontal="center" vertical="center" wrapText="1"/>
    </xf>
    <xf numFmtId="0" fontId="19" fillId="6" borderId="1" xfId="16" applyNumberFormat="1" applyFont="1" applyFill="1" applyBorder="1" applyAlignment="1">
      <alignment horizontal="center" vertical="center" wrapText="1"/>
    </xf>
    <xf numFmtId="0" fontId="19" fillId="6" borderId="1" xfId="17" applyNumberFormat="1" applyFont="1" applyFill="1" applyBorder="1" applyAlignment="1">
      <alignment horizontal="center" vertical="center" wrapText="1"/>
    </xf>
    <xf numFmtId="0" fontId="19" fillId="6" borderId="1" xfId="18" applyNumberFormat="1" applyFont="1" applyFill="1" applyBorder="1" applyAlignment="1">
      <alignment horizontal="center" vertical="center" wrapText="1"/>
    </xf>
    <xf numFmtId="2" fontId="20" fillId="6" borderId="1" xfId="0" applyNumberFormat="1" applyFont="1" applyFill="1" applyBorder="1" applyAlignment="1">
      <alignment horizontal="center"/>
    </xf>
    <xf numFmtId="49" fontId="9" fillId="0" borderId="1" xfId="0" applyNumberFormat="1" applyFont="1" applyFill="1" applyBorder="1" applyAlignment="1">
      <alignment horizontal="center"/>
    </xf>
    <xf numFmtId="0" fontId="17" fillId="0" borderId="0" xfId="0" applyFont="1" applyAlignment="1">
      <alignment horizontal="center"/>
    </xf>
    <xf numFmtId="49" fontId="17" fillId="6" borderId="0" xfId="0" applyNumberFormat="1" applyFont="1" applyFill="1" applyAlignment="1">
      <alignment horizontal="center"/>
    </xf>
    <xf numFmtId="49" fontId="17" fillId="6" borderId="0" xfId="0" applyNumberFormat="1" applyFont="1" applyFill="1" applyAlignment="1">
      <alignment horizontal="left"/>
    </xf>
    <xf numFmtId="49" fontId="0" fillId="6" borderId="0" xfId="0" applyNumberFormat="1" applyFill="1" applyAlignment="1">
      <alignment horizontal="left"/>
    </xf>
    <xf numFmtId="49" fontId="0" fillId="6" borderId="0" xfId="0" applyNumberFormat="1" applyFill="1"/>
    <xf numFmtId="49" fontId="0" fillId="6" borderId="0" xfId="0" applyNumberFormat="1" applyFill="1" applyAlignment="1">
      <alignment horizontal="center"/>
    </xf>
    <xf numFmtId="0" fontId="0" fillId="6" borderId="0" xfId="0" applyFill="1" applyAlignment="1">
      <alignment horizontal="center"/>
    </xf>
    <xf numFmtId="49" fontId="0" fillId="0" borderId="0" xfId="0" applyNumberFormat="1" applyAlignment="1">
      <alignment horizontal="left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/>
    <xf numFmtId="0" fontId="6" fillId="2" borderId="1" xfId="0" applyNumberFormat="1" applyFont="1" applyFill="1" applyBorder="1" applyAlignment="1">
      <alignment horizontal="center" vertical="center" wrapText="1"/>
    </xf>
    <xf numFmtId="0" fontId="7" fillId="2" borderId="1" xfId="0" applyNumberFormat="1" applyFont="1" applyFill="1" applyBorder="1" applyAlignment="1">
      <alignment horizontal="center" vertical="center" wrapText="1"/>
    </xf>
    <xf numFmtId="0" fontId="4" fillId="0" borderId="0" xfId="0" applyNumberFormat="1" applyFont="1" applyBorder="1" applyAlignment="1">
      <alignment horizontal="center"/>
    </xf>
    <xf numFmtId="0" fontId="4" fillId="0" borderId="0" xfId="0" applyNumberFormat="1" applyFont="1" applyBorder="1" applyAlignment="1">
      <alignment horizontal="left"/>
    </xf>
    <xf numFmtId="0" fontId="3" fillId="0" borderId="0" xfId="0" applyNumberFormat="1" applyFont="1" applyBorder="1" applyAlignment="1">
      <alignment horizontal="center"/>
    </xf>
    <xf numFmtId="0" fontId="9" fillId="0" borderId="1" xfId="0" applyNumberFormat="1" applyFont="1" applyFill="1" applyBorder="1"/>
    <xf numFmtId="0" fontId="0" fillId="0" borderId="1" xfId="0" applyNumberFormat="1" applyFill="1" applyBorder="1"/>
    <xf numFmtId="0" fontId="9" fillId="0" borderId="1" xfId="0" applyNumberFormat="1" applyFont="1" applyFill="1" applyBorder="1" applyAlignment="1">
      <alignment horizontal="right"/>
    </xf>
    <xf numFmtId="0" fontId="0" fillId="0" borderId="1" xfId="0" applyNumberFormat="1" applyFill="1" applyBorder="1" applyAlignment="1">
      <alignment horizontal="right"/>
    </xf>
    <xf numFmtId="0" fontId="12" fillId="0" borderId="1" xfId="0" applyNumberFormat="1" applyFont="1" applyFill="1" applyBorder="1" applyAlignment="1">
      <alignment horizontal="right"/>
    </xf>
    <xf numFmtId="0" fontId="13" fillId="0" borderId="1" xfId="0" applyNumberFormat="1" applyFont="1" applyFill="1" applyBorder="1" applyAlignment="1">
      <alignment horizontal="right"/>
    </xf>
    <xf numFmtId="0" fontId="8" fillId="0" borderId="1" xfId="0" applyNumberFormat="1" applyFont="1" applyFill="1" applyBorder="1" applyAlignment="1">
      <alignment horizontal="right"/>
    </xf>
    <xf numFmtId="0" fontId="12" fillId="0" borderId="0" xfId="0" applyFont="1" applyFill="1"/>
    <xf numFmtId="0" fontId="12" fillId="0" borderId="0" xfId="0" applyFont="1"/>
    <xf numFmtId="0" fontId="21" fillId="0" borderId="0" xfId="0" applyFont="1"/>
    <xf numFmtId="0" fontId="12" fillId="0" borderId="1" xfId="0" applyFont="1" applyFill="1" applyBorder="1"/>
    <xf numFmtId="49" fontId="12" fillId="0" borderId="1" xfId="0" applyNumberFormat="1" applyFont="1" applyFill="1" applyBorder="1"/>
    <xf numFmtId="0" fontId="12" fillId="0" borderId="1" xfId="0" applyNumberFormat="1" applyFont="1" applyFill="1" applyBorder="1"/>
    <xf numFmtId="10" fontId="12" fillId="0" borderId="1" xfId="0" applyNumberFormat="1" applyFont="1" applyBorder="1"/>
    <xf numFmtId="1" fontId="0" fillId="0" borderId="0" xfId="0" applyNumberFormat="1"/>
    <xf numFmtId="1" fontId="7" fillId="2" borderId="1" xfId="0" applyNumberFormat="1" applyFont="1" applyFill="1" applyBorder="1" applyAlignment="1">
      <alignment horizontal="center" vertical="center" wrapText="1"/>
    </xf>
    <xf numFmtId="1" fontId="6" fillId="2" borderId="1" xfId="0" applyNumberFormat="1" applyFont="1" applyFill="1" applyBorder="1" applyAlignment="1">
      <alignment horizontal="center" vertical="center" wrapText="1"/>
    </xf>
    <xf numFmtId="164" fontId="0" fillId="0" borderId="0" xfId="1" applyNumberFormat="1" applyFont="1"/>
    <xf numFmtId="164" fontId="6" fillId="2" borderId="1" xfId="1" applyNumberFormat="1" applyFont="1" applyFill="1" applyBorder="1" applyAlignment="1">
      <alignment horizontal="center" vertical="center" wrapText="1"/>
    </xf>
    <xf numFmtId="164" fontId="7" fillId="2" borderId="1" xfId="1" applyNumberFormat="1" applyFont="1" applyFill="1" applyBorder="1" applyAlignment="1">
      <alignment horizontal="center" vertical="center" wrapText="1"/>
    </xf>
    <xf numFmtId="0" fontId="17" fillId="6" borderId="1" xfId="0" applyNumberFormat="1" applyFont="1" applyFill="1" applyBorder="1" applyAlignment="1">
      <alignment horizontal="center"/>
    </xf>
    <xf numFmtId="0" fontId="17" fillId="0" borderId="1" xfId="0" applyNumberFormat="1" applyFont="1" applyFill="1" applyBorder="1" applyAlignment="1">
      <alignment horizontal="center"/>
    </xf>
    <xf numFmtId="0" fontId="19" fillId="6" borderId="1" xfId="0" applyNumberFormat="1" applyFont="1" applyFill="1" applyBorder="1" applyAlignment="1">
      <alignment horizontal="center"/>
    </xf>
    <xf numFmtId="0" fontId="0" fillId="0" borderId="1" xfId="0" applyNumberFormat="1" applyFill="1" applyBorder="1" applyAlignment="1">
      <alignment horizontal="center"/>
    </xf>
    <xf numFmtId="0" fontId="14" fillId="0" borderId="0" xfId="0" applyFont="1" applyAlignment="1">
      <alignment horizontal="center"/>
    </xf>
    <xf numFmtId="3" fontId="15" fillId="0" borderId="0" xfId="0" applyNumberFormat="1" applyFont="1" applyBorder="1" applyAlignment="1">
      <alignment horizontal="center"/>
    </xf>
    <xf numFmtId="49" fontId="18" fillId="2" borderId="1" xfId="0" applyNumberFormat="1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 wrapText="1"/>
    </xf>
    <xf numFmtId="49" fontId="18" fillId="2" borderId="1" xfId="0" applyNumberFormat="1" applyFont="1" applyFill="1" applyBorder="1" applyAlignment="1">
      <alignment horizontal="left" vertical="center" wrapText="1"/>
    </xf>
    <xf numFmtId="49" fontId="6" fillId="2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3" fontId="3" fillId="0" borderId="0" xfId="0" applyNumberFormat="1" applyFont="1" applyBorder="1" applyAlignment="1">
      <alignment horizontal="center"/>
    </xf>
    <xf numFmtId="0" fontId="6" fillId="2" borderId="1" xfId="0" applyFont="1" applyFill="1" applyBorder="1" applyAlignment="1">
      <alignment horizontal="center" vertical="center" wrapText="1"/>
    </xf>
    <xf numFmtId="49" fontId="7" fillId="2" borderId="1" xfId="0" applyNumberFormat="1" applyFont="1" applyFill="1" applyBorder="1" applyAlignment="1">
      <alignment horizontal="center" vertical="center" wrapText="1"/>
    </xf>
    <xf numFmtId="10" fontId="0" fillId="0" borderId="0" xfId="1" applyNumberFormat="1" applyFont="1"/>
    <xf numFmtId="0" fontId="22" fillId="7" borderId="0" xfId="0" applyFont="1" applyFill="1"/>
    <xf numFmtId="0" fontId="22" fillId="7" borderId="1" xfId="0" applyFont="1" applyFill="1" applyBorder="1"/>
    <xf numFmtId="164" fontId="0" fillId="0" borderId="1" xfId="1" applyNumberFormat="1" applyFont="1" applyBorder="1"/>
    <xf numFmtId="10" fontId="0" fillId="0" borderId="1" xfId="1" applyNumberFormat="1" applyFont="1" applyBorder="1"/>
    <xf numFmtId="0" fontId="22" fillId="8" borderId="1" xfId="0" applyFont="1" applyFill="1" applyBorder="1"/>
    <xf numFmtId="49" fontId="22" fillId="8" borderId="1" xfId="0" applyNumberFormat="1" applyFont="1" applyFill="1" applyBorder="1"/>
    <xf numFmtId="0" fontId="22" fillId="8" borderId="0" xfId="0" applyFont="1" applyFill="1"/>
    <xf numFmtId="49" fontId="22" fillId="8" borderId="2" xfId="0" applyNumberFormat="1" applyFont="1" applyFill="1" applyBorder="1"/>
    <xf numFmtId="0" fontId="22" fillId="7" borderId="2" xfId="0" applyFont="1" applyFill="1" applyBorder="1"/>
    <xf numFmtId="164" fontId="0" fillId="0" borderId="2" xfId="1" applyNumberFormat="1" applyFont="1" applyBorder="1"/>
    <xf numFmtId="10" fontId="0" fillId="0" borderId="2" xfId="1" applyNumberFormat="1" applyFont="1" applyBorder="1"/>
    <xf numFmtId="166" fontId="0" fillId="0" borderId="1" xfId="19" applyNumberFormat="1" applyFont="1" applyBorder="1"/>
    <xf numFmtId="166" fontId="0" fillId="0" borderId="2" xfId="19" applyNumberFormat="1" applyFont="1" applyBorder="1"/>
    <xf numFmtId="166" fontId="0" fillId="0" borderId="0" xfId="19" applyNumberFormat="1" applyFont="1"/>
  </cellXfs>
  <cellStyles count="20">
    <cellStyle name="Comma" xfId="19" builtinId="3"/>
    <cellStyle name="Normal" xfId="0" builtinId="0"/>
    <cellStyle name="Normal 10" xfId="15"/>
    <cellStyle name="Normal 11" xfId="16"/>
    <cellStyle name="Normal 12" xfId="17"/>
    <cellStyle name="Normal 13" xfId="18"/>
    <cellStyle name="Normal 2 2" xfId="2"/>
    <cellStyle name="Normal 2 3" xfId="4"/>
    <cellStyle name="Normal 2 4" xfId="6"/>
    <cellStyle name="Normal 2 5" xfId="7"/>
    <cellStyle name="Normal 2 6" xfId="9"/>
    <cellStyle name="Normal 2 7" xfId="11"/>
    <cellStyle name="Normal 2 8" xfId="12"/>
    <cellStyle name="Normal 4" xfId="5"/>
    <cellStyle name="Normal 5" xfId="13"/>
    <cellStyle name="Normal 6" xfId="3"/>
    <cellStyle name="Normal 7" xfId="8"/>
    <cellStyle name="Normal 8" xfId="10"/>
    <cellStyle name="Normal 9" xfId="14"/>
    <cellStyle name="Percent" xfId="1" builtinId="5"/>
  </cellStyles>
  <dxfs count="0"/>
  <tableStyles count="0" defaultTableStyle="TableStyleMedium9" defaultPivotStyle="PivotStyleLight16"/>
  <colors>
    <mruColors>
      <color rgb="FF810C15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N14"/>
  <sheetViews>
    <sheetView tabSelected="1" workbookViewId="0">
      <selection activeCell="I19" sqref="I19"/>
    </sheetView>
  </sheetViews>
  <sheetFormatPr defaultRowHeight="15"/>
  <cols>
    <col min="1" max="1" width="19.7109375" bestFit="1" customWidth="1"/>
    <col min="2" max="3" width="9.7109375" bestFit="1" customWidth="1"/>
    <col min="4" max="4" width="0" hidden="1" customWidth="1"/>
    <col min="5" max="5" width="9.5703125" bestFit="1" customWidth="1"/>
    <col min="6" max="6" width="0" hidden="1" customWidth="1"/>
    <col min="7" max="7" width="9.5703125" bestFit="1" customWidth="1"/>
    <col min="8" max="8" width="0" hidden="1" customWidth="1"/>
    <col min="9" max="9" width="9.42578125" bestFit="1" customWidth="1"/>
    <col min="10" max="10" width="0" hidden="1" customWidth="1"/>
    <col min="11" max="11" width="9.42578125" bestFit="1" customWidth="1"/>
    <col min="12" max="12" width="0" hidden="1" customWidth="1"/>
    <col min="13" max="13" width="9.42578125" bestFit="1" customWidth="1"/>
    <col min="14" max="14" width="0" hidden="1" customWidth="1"/>
  </cols>
  <sheetData>
    <row r="2" spans="1:14" s="150" customFormat="1">
      <c r="A2" s="148"/>
      <c r="B2" s="149" t="str">
        <f>'Ha noi'!I10</f>
        <v>Kỳ 1</v>
      </c>
      <c r="C2" s="149" t="str">
        <f>'Ha noi'!J10</f>
        <v>Kỳ 2</v>
      </c>
      <c r="D2" s="149">
        <f>'Ha noi'!K10</f>
        <v>0</v>
      </c>
      <c r="E2" s="149" t="str">
        <f>'Ha noi'!L10</f>
        <v>Kỳ 3</v>
      </c>
      <c r="F2" s="149">
        <f>'Ha noi'!M10</f>
        <v>0</v>
      </c>
      <c r="G2" s="149" t="str">
        <f>'Ha noi'!N10</f>
        <v>Kỳ 4</v>
      </c>
      <c r="H2" s="149">
        <f>'Ha noi'!O10</f>
        <v>0</v>
      </c>
      <c r="I2" s="149" t="str">
        <f>'Ha noi'!P10</f>
        <v>kỳ 5</v>
      </c>
      <c r="J2" s="149">
        <f>'Ha noi'!Q10</f>
        <v>0</v>
      </c>
      <c r="K2" s="149" t="str">
        <f>'Ha noi'!R10</f>
        <v>Kỳ 6</v>
      </c>
      <c r="L2" s="149">
        <f>'Ha noi'!S10</f>
        <v>0</v>
      </c>
      <c r="M2" s="149" t="str">
        <f>'Ha noi'!T10</f>
        <v>Kỳ 7</v>
      </c>
      <c r="N2" s="151">
        <f>'Ha noi'!U10</f>
        <v>0</v>
      </c>
    </row>
    <row r="3" spans="1:14" s="144" customFormat="1">
      <c r="A3" s="145" t="s">
        <v>198</v>
      </c>
      <c r="B3" s="145"/>
      <c r="C3" s="145"/>
      <c r="D3" s="145"/>
      <c r="E3" s="145"/>
      <c r="F3" s="145"/>
      <c r="G3" s="145"/>
      <c r="H3" s="145"/>
      <c r="I3" s="145"/>
      <c r="J3" s="145"/>
      <c r="K3" s="145"/>
      <c r="L3" s="145"/>
      <c r="M3" s="145"/>
      <c r="N3" s="152"/>
    </row>
    <row r="4" spans="1:14" s="157" customFormat="1">
      <c r="A4" s="155" t="str">
        <f>'Ha noi'!E13</f>
        <v>SL học viên học kỳ đó</v>
      </c>
      <c r="B4" s="155">
        <f>'Ha noi'!I13</f>
        <v>1534</v>
      </c>
      <c r="C4" s="155">
        <f>'Ha noi'!J13</f>
        <v>1145</v>
      </c>
      <c r="D4" s="155">
        <f>'Ha noi'!K13</f>
        <v>0</v>
      </c>
      <c r="E4" s="155">
        <f>'Ha noi'!L13</f>
        <v>896</v>
      </c>
      <c r="F4" s="155">
        <f>'Ha noi'!M13</f>
        <v>0</v>
      </c>
      <c r="G4" s="155">
        <f>'Ha noi'!N13</f>
        <v>645</v>
      </c>
      <c r="H4" s="155">
        <f>'Ha noi'!O13</f>
        <v>0</v>
      </c>
      <c r="I4" s="155">
        <f>'Ha noi'!P13</f>
        <v>252</v>
      </c>
      <c r="J4" s="155">
        <f>'Ha noi'!Q13</f>
        <v>0</v>
      </c>
      <c r="K4" s="155">
        <f>'Ha noi'!R13</f>
        <v>97</v>
      </c>
      <c r="L4" s="155">
        <f>'Ha noi'!S13</f>
        <v>0</v>
      </c>
      <c r="M4" s="155">
        <f>'Ha noi'!T13</f>
        <v>0</v>
      </c>
      <c r="N4" s="156">
        <f>'Ha noi'!U13</f>
        <v>0</v>
      </c>
    </row>
    <row r="5" spans="1:14" s="157" customFormat="1">
      <c r="A5" s="155" t="str">
        <f>'Ha noi'!E14</f>
        <v>SL học viên học kỳ sau</v>
      </c>
      <c r="B5" s="155">
        <f>'Ha noi'!I14</f>
        <v>1193</v>
      </c>
      <c r="C5" s="155">
        <f>'Ha noi'!J14</f>
        <v>1053</v>
      </c>
      <c r="D5" s="155">
        <f>'Ha noi'!K14</f>
        <v>0</v>
      </c>
      <c r="E5" s="155">
        <f>'Ha noi'!L14</f>
        <v>792</v>
      </c>
      <c r="F5" s="155">
        <f>'Ha noi'!M14</f>
        <v>0</v>
      </c>
      <c r="G5" s="155">
        <f>'Ha noi'!N14</f>
        <v>605</v>
      </c>
      <c r="H5" s="155">
        <f>'Ha noi'!O14</f>
        <v>0</v>
      </c>
      <c r="I5" s="155">
        <f>'Ha noi'!P14</f>
        <v>239</v>
      </c>
      <c r="J5" s="155">
        <f>'Ha noi'!Q14</f>
        <v>0</v>
      </c>
      <c r="K5" s="155">
        <f>'Ha noi'!R14</f>
        <v>0</v>
      </c>
      <c r="L5" s="155">
        <f>'Ha noi'!S14</f>
        <v>0</v>
      </c>
      <c r="M5" s="155">
        <f>'Ha noi'!T14</f>
        <v>0</v>
      </c>
      <c r="N5" s="156">
        <f>'Ha noi'!U14</f>
        <v>0</v>
      </c>
    </row>
    <row r="6" spans="1:14" s="126" customFormat="1">
      <c r="A6" s="146" t="str">
        <f>'Ha noi'!E15</f>
        <v>Tỷ lệ drop ở kỳ đó</v>
      </c>
      <c r="B6" s="146">
        <f>'Ha noi'!I15</f>
        <v>0.22229465449804431</v>
      </c>
      <c r="C6" s="146">
        <f>'Ha noi'!J15</f>
        <v>8.0349344978165926E-2</v>
      </c>
      <c r="D6" s="146">
        <f>'Ha noi'!K15</f>
        <v>0</v>
      </c>
      <c r="E6" s="146">
        <f>'Ha noi'!L15</f>
        <v>0.1160714285714286</v>
      </c>
      <c r="F6" s="146">
        <f>'Ha noi'!M15</f>
        <v>0</v>
      </c>
      <c r="G6" s="146">
        <f>'Ha noi'!N15</f>
        <v>6.2015503875968991E-2</v>
      </c>
      <c r="H6" s="146">
        <f>'Ha noi'!O15</f>
        <v>0</v>
      </c>
      <c r="I6" s="146">
        <f>'Ha noi'!P15</f>
        <v>5.1587301587301626E-2</v>
      </c>
      <c r="J6" s="146">
        <f>'Ha noi'!Q15</f>
        <v>0</v>
      </c>
      <c r="K6" s="146">
        <f>'Ha noi'!R15</f>
        <v>0</v>
      </c>
      <c r="L6" s="146">
        <f>'Ha noi'!S15</f>
        <v>0</v>
      </c>
      <c r="M6" s="146">
        <f>'Ha noi'!T15</f>
        <v>0</v>
      </c>
      <c r="N6" s="153">
        <f>'Ha noi'!U15</f>
        <v>0</v>
      </c>
    </row>
    <row r="7" spans="1:14" s="144" customFormat="1">
      <c r="A7" s="145" t="s">
        <v>199</v>
      </c>
      <c r="B7" s="145"/>
      <c r="C7" s="145"/>
      <c r="D7" s="145"/>
      <c r="E7" s="145"/>
      <c r="F7" s="145"/>
      <c r="G7" s="145"/>
      <c r="H7" s="145"/>
      <c r="I7" s="145"/>
      <c r="J7" s="145"/>
      <c r="K7" s="145"/>
      <c r="L7" s="145"/>
      <c r="M7" s="145"/>
      <c r="N7" s="152"/>
    </row>
    <row r="8" spans="1:14" s="157" customFormat="1">
      <c r="A8" s="155" t="str">
        <f>HCM!E11</f>
        <v>SL học viên học kỳ đó</v>
      </c>
      <c r="B8" s="155">
        <f>HCM!I11</f>
        <v>1958</v>
      </c>
      <c r="C8" s="155">
        <f>HCM!J11</f>
        <v>1597</v>
      </c>
      <c r="D8" s="155">
        <f>HCM!K11</f>
        <v>0</v>
      </c>
      <c r="E8" s="155">
        <f>HCM!L11</f>
        <v>795</v>
      </c>
      <c r="F8" s="155">
        <f>HCM!M11</f>
        <v>0</v>
      </c>
      <c r="G8" s="155">
        <f>HCM!N11</f>
        <v>505</v>
      </c>
      <c r="H8" s="155">
        <f>HCM!O11</f>
        <v>0</v>
      </c>
      <c r="I8" s="155">
        <f>HCM!P11</f>
        <v>209</v>
      </c>
      <c r="J8" s="155">
        <f>HCM!Q11</f>
        <v>0</v>
      </c>
      <c r="K8" s="155">
        <f>HCM!R11</f>
        <v>0</v>
      </c>
      <c r="L8" s="155">
        <f>HCM!S11</f>
        <v>0</v>
      </c>
      <c r="M8" s="155">
        <f>HCM!T11</f>
        <v>0</v>
      </c>
      <c r="N8" s="156">
        <f>HCM!U11</f>
        <v>0</v>
      </c>
    </row>
    <row r="9" spans="1:14" s="157" customFormat="1">
      <c r="A9" s="155" t="str">
        <f>HCM!E12</f>
        <v>SL học viên học kỳ sau</v>
      </c>
      <c r="B9" s="155">
        <f>HCM!I12</f>
        <v>1597</v>
      </c>
      <c r="C9" s="155">
        <f>HCM!J12</f>
        <v>1369</v>
      </c>
      <c r="D9" s="155">
        <f>HCM!K12</f>
        <v>0</v>
      </c>
      <c r="E9" s="155">
        <f>HCM!L12</f>
        <v>564</v>
      </c>
      <c r="F9" s="155">
        <f>HCM!M12</f>
        <v>0</v>
      </c>
      <c r="G9" s="155">
        <f>HCM!N12</f>
        <v>530</v>
      </c>
      <c r="H9" s="155">
        <f>HCM!O12</f>
        <v>0</v>
      </c>
      <c r="I9" s="155">
        <f>HCM!P12</f>
        <v>180</v>
      </c>
      <c r="J9" s="155">
        <f>HCM!Q12</f>
        <v>0</v>
      </c>
      <c r="K9" s="155">
        <f>HCM!R12</f>
        <v>0</v>
      </c>
      <c r="L9" s="155">
        <f>HCM!S12</f>
        <v>0</v>
      </c>
      <c r="M9" s="155">
        <f>HCM!T12</f>
        <v>0</v>
      </c>
      <c r="N9" s="156">
        <f>HCM!U12</f>
        <v>0</v>
      </c>
    </row>
    <row r="10" spans="1:14" s="143" customFormat="1">
      <c r="A10" s="147" t="str">
        <f>HCM!E13</f>
        <v>Tỷ lệ drop ở kỳ đó</v>
      </c>
      <c r="B10" s="147">
        <f>HCM!I13</f>
        <v>0.18437180796731356</v>
      </c>
      <c r="C10" s="147">
        <f>HCM!J13</f>
        <v>0.14276768941765816</v>
      </c>
      <c r="D10" s="147">
        <f>HCM!K13</f>
        <v>0</v>
      </c>
      <c r="E10" s="147">
        <f>HCM!L13</f>
        <v>0.2905660377358491</v>
      </c>
      <c r="F10" s="147">
        <f>HCM!M13</f>
        <v>0</v>
      </c>
      <c r="G10" s="147">
        <f>HCM!N13</f>
        <v>-4.9504950495049549E-2</v>
      </c>
      <c r="H10" s="147">
        <f>HCM!O13</f>
        <v>0</v>
      </c>
      <c r="I10" s="147">
        <f>HCM!P13</f>
        <v>0.13875598086124397</v>
      </c>
      <c r="J10" s="147">
        <f>HCM!Q13</f>
        <v>0</v>
      </c>
      <c r="K10" s="147">
        <f>HCM!R13</f>
        <v>0</v>
      </c>
      <c r="L10" s="147">
        <f>HCM!S13</f>
        <v>0</v>
      </c>
      <c r="M10" s="147">
        <f>HCM!T13</f>
        <v>0</v>
      </c>
      <c r="N10" s="154">
        <f>HCM!U13</f>
        <v>0</v>
      </c>
    </row>
    <row r="11" spans="1:14" s="150" customFormat="1">
      <c r="A11" s="148" t="s">
        <v>200</v>
      </c>
      <c r="B11" s="149"/>
      <c r="C11" s="149"/>
      <c r="D11" s="149"/>
      <c r="E11" s="149"/>
      <c r="F11" s="149"/>
      <c r="G11" s="149"/>
      <c r="H11" s="149"/>
      <c r="I11" s="149"/>
      <c r="J11" s="149"/>
      <c r="K11" s="149"/>
      <c r="L11" s="149"/>
      <c r="M11" s="149"/>
      <c r="N11" s="151"/>
    </row>
    <row r="12" spans="1:14" s="157" customFormat="1">
      <c r="A12" s="155" t="s">
        <v>197</v>
      </c>
      <c r="B12" s="155">
        <f>B4+B8</f>
        <v>3492</v>
      </c>
      <c r="C12" s="155">
        <f>C4+C8</f>
        <v>2742</v>
      </c>
      <c r="D12" s="155">
        <f>D4+D8</f>
        <v>0</v>
      </c>
      <c r="E12" s="155">
        <f>E4+E8</f>
        <v>1691</v>
      </c>
      <c r="F12" s="155">
        <f>F4+F8</f>
        <v>0</v>
      </c>
      <c r="G12" s="155">
        <f>G4+G8</f>
        <v>1150</v>
      </c>
      <c r="H12" s="155">
        <f>H4+H8</f>
        <v>0</v>
      </c>
      <c r="I12" s="155">
        <f>I4+I8</f>
        <v>461</v>
      </c>
      <c r="J12" s="155">
        <f>J4+J8</f>
        <v>0</v>
      </c>
      <c r="K12" s="155">
        <f>K4+K8</f>
        <v>97</v>
      </c>
      <c r="L12" s="155">
        <f>L4+L8</f>
        <v>0</v>
      </c>
      <c r="M12" s="155">
        <f>M4+M8</f>
        <v>0</v>
      </c>
      <c r="N12" s="157">
        <f>N4+N8</f>
        <v>0</v>
      </c>
    </row>
    <row r="13" spans="1:14" s="157" customFormat="1">
      <c r="A13" s="155" t="s">
        <v>196</v>
      </c>
      <c r="B13" s="155">
        <f>B5+B9</f>
        <v>2790</v>
      </c>
      <c r="C13" s="155">
        <f>C5+C9</f>
        <v>2422</v>
      </c>
      <c r="D13" s="155">
        <f>D5+D9</f>
        <v>0</v>
      </c>
      <c r="E13" s="155">
        <f>E5+E9</f>
        <v>1356</v>
      </c>
      <c r="F13" s="155">
        <f>F5+F9</f>
        <v>0</v>
      </c>
      <c r="G13" s="155">
        <f>G5+G9</f>
        <v>1135</v>
      </c>
      <c r="H13" s="155">
        <f>H5+H9</f>
        <v>0</v>
      </c>
      <c r="I13" s="155">
        <f>I5+I9</f>
        <v>419</v>
      </c>
      <c r="J13" s="155">
        <f>J5+J9</f>
        <v>0</v>
      </c>
      <c r="K13" s="155">
        <f>K5+K9</f>
        <v>0</v>
      </c>
      <c r="L13" s="155">
        <f>L5+L9</f>
        <v>0</v>
      </c>
      <c r="M13" s="155">
        <f>M5+M9</f>
        <v>0</v>
      </c>
      <c r="N13" s="157">
        <f>N5+N9</f>
        <v>0</v>
      </c>
    </row>
    <row r="14" spans="1:14" s="143" customFormat="1">
      <c r="A14" s="147" t="s">
        <v>195</v>
      </c>
      <c r="B14" s="147">
        <f>1-B13/B12</f>
        <v>0.2010309278350515</v>
      </c>
      <c r="C14" s="147">
        <f t="shared" ref="C14:N14" si="0">1-C13/C12</f>
        <v>0.11670313639679064</v>
      </c>
      <c r="D14" s="147" t="e">
        <f t="shared" si="0"/>
        <v>#DIV/0!</v>
      </c>
      <c r="E14" s="147">
        <f t="shared" si="0"/>
        <v>0.19810762862211706</v>
      </c>
      <c r="F14" s="147" t="e">
        <f t="shared" si="0"/>
        <v>#DIV/0!</v>
      </c>
      <c r="G14" s="147">
        <f t="shared" si="0"/>
        <v>1.3043478260869601E-2</v>
      </c>
      <c r="H14" s="147" t="e">
        <f t="shared" si="0"/>
        <v>#DIV/0!</v>
      </c>
      <c r="I14" s="147">
        <f t="shared" si="0"/>
        <v>9.110629067245124E-2</v>
      </c>
      <c r="J14" s="147" t="e">
        <f t="shared" si="0"/>
        <v>#DIV/0!</v>
      </c>
      <c r="K14" s="147">
        <f t="shared" si="0"/>
        <v>1</v>
      </c>
      <c r="L14" s="147" t="e">
        <f t="shared" si="0"/>
        <v>#DIV/0!</v>
      </c>
      <c r="M14" s="147" t="e">
        <f t="shared" si="0"/>
        <v>#DIV/0!</v>
      </c>
      <c r="N14" s="143" t="e">
        <f t="shared" si="0"/>
        <v>#DIV/0!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R69"/>
  <sheetViews>
    <sheetView topLeftCell="D1" zoomScaleSheetLayoutView="88" workbookViewId="0">
      <pane xSplit="3" ySplit="12" topLeftCell="G13" activePane="bottomRight" state="frozen"/>
      <selection activeCell="D1" sqref="D1"/>
      <selection pane="topRight" activeCell="G1" sqref="G1"/>
      <selection pane="bottomLeft" activeCell="D12" sqref="D12"/>
      <selection pane="bottomRight" activeCell="R14" sqref="R14"/>
    </sheetView>
  </sheetViews>
  <sheetFormatPr defaultRowHeight="15"/>
  <cols>
    <col min="1" max="3" width="0" hidden="1" customWidth="1"/>
    <col min="4" max="4" width="5.42578125" customWidth="1"/>
    <col min="5" max="5" width="32.85546875" style="100" customWidth="1"/>
    <col min="6" max="6" width="23.140625" style="29" hidden="1" customWidth="1"/>
    <col min="7" max="7" width="8.85546875" style="29" customWidth="1"/>
    <col min="8" max="8" width="10.140625" style="101" customWidth="1"/>
    <col min="9" max="17" width="9.140625" style="101"/>
    <col min="18" max="21" width="9.140625" style="102"/>
    <col min="22" max="22" width="20.5703125" bestFit="1" customWidth="1"/>
  </cols>
  <sheetData>
    <row r="1" spans="1:22" ht="18.75">
      <c r="D1" s="133" t="s">
        <v>0</v>
      </c>
      <c r="E1" s="133"/>
      <c r="F1" s="133"/>
      <c r="G1" s="133"/>
      <c r="H1" s="133"/>
      <c r="I1" s="133"/>
      <c r="J1" s="133"/>
      <c r="K1" s="133"/>
      <c r="L1" s="133"/>
      <c r="M1" s="133"/>
      <c r="N1" s="133"/>
      <c r="O1" s="133"/>
      <c r="P1" s="133"/>
      <c r="Q1" s="133"/>
      <c r="R1" s="133"/>
      <c r="S1" s="133"/>
      <c r="T1" s="133"/>
      <c r="U1" s="133"/>
    </row>
    <row r="2" spans="1:22" s="1" customFormat="1" ht="15.75">
      <c r="D2" s="134" t="s">
        <v>186</v>
      </c>
      <c r="E2" s="134"/>
      <c r="F2" s="134"/>
      <c r="G2" s="134"/>
      <c r="H2" s="134"/>
      <c r="I2" s="134"/>
      <c r="J2" s="134"/>
      <c r="K2" s="134"/>
      <c r="L2" s="134"/>
      <c r="M2" s="134"/>
      <c r="N2" s="134"/>
      <c r="O2" s="134"/>
      <c r="P2" s="134"/>
      <c r="Q2" s="134"/>
      <c r="R2" s="134"/>
      <c r="S2" s="134"/>
      <c r="T2" s="134"/>
      <c r="U2" s="134"/>
    </row>
    <row r="3" spans="1:22" s="1" customFormat="1" ht="15.75">
      <c r="D3" s="39"/>
      <c r="E3" s="44"/>
      <c r="F3" s="39"/>
      <c r="G3" s="40"/>
      <c r="H3" s="39"/>
      <c r="I3" s="39"/>
      <c r="J3" s="39"/>
      <c r="K3" s="39"/>
      <c r="L3" s="39"/>
      <c r="M3" s="39"/>
      <c r="N3" s="39"/>
      <c r="O3" s="39"/>
      <c r="P3" s="39"/>
      <c r="Q3" s="39"/>
      <c r="R3" s="45"/>
      <c r="S3" s="46"/>
      <c r="T3" s="45"/>
      <c r="U3" s="47"/>
    </row>
    <row r="4" spans="1:22" s="48" customFormat="1" ht="15.75">
      <c r="D4" s="49" t="s">
        <v>1</v>
      </c>
      <c r="E4" s="50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2"/>
      <c r="S4" s="53"/>
      <c r="T4" s="52"/>
      <c r="U4" s="54"/>
    </row>
    <row r="5" spans="1:22" s="48" customFormat="1" ht="15.75">
      <c r="D5" s="55"/>
      <c r="E5" s="50" t="s">
        <v>2</v>
      </c>
      <c r="F5" s="50"/>
      <c r="G5" s="50"/>
      <c r="H5" s="51"/>
      <c r="I5" s="51"/>
      <c r="J5" s="51"/>
      <c r="K5" s="51"/>
      <c r="L5" s="51"/>
      <c r="M5" s="51"/>
      <c r="N5" s="51"/>
      <c r="O5" s="51"/>
      <c r="P5" s="51"/>
      <c r="Q5" s="51"/>
      <c r="R5" s="52"/>
      <c r="S5" s="53"/>
      <c r="T5" s="52"/>
      <c r="U5" s="54"/>
    </row>
    <row r="6" spans="1:22" s="48" customFormat="1" ht="15.75">
      <c r="D6" s="55"/>
      <c r="E6" s="50" t="s">
        <v>3</v>
      </c>
      <c r="F6" s="50"/>
      <c r="G6" s="50"/>
      <c r="H6" s="51"/>
      <c r="I6" s="51"/>
      <c r="J6" s="51"/>
      <c r="K6" s="51"/>
      <c r="L6" s="51"/>
      <c r="M6" s="54"/>
      <c r="N6" s="51"/>
      <c r="O6" s="51"/>
      <c r="P6" s="51"/>
      <c r="Q6" s="51"/>
      <c r="R6" s="52"/>
      <c r="S6" s="51"/>
      <c r="T6" s="52"/>
      <c r="U6" s="54"/>
    </row>
    <row r="7" spans="1:22" s="56" customFormat="1" ht="15.75">
      <c r="D7" s="49" t="s">
        <v>187</v>
      </c>
      <c r="E7" s="57"/>
      <c r="F7" s="58"/>
      <c r="G7" s="58"/>
      <c r="H7" s="58"/>
      <c r="I7" s="58"/>
      <c r="J7" s="59"/>
      <c r="K7" s="58"/>
      <c r="L7" s="59"/>
      <c r="M7" s="58"/>
      <c r="N7" s="59"/>
      <c r="O7" s="58"/>
      <c r="P7" s="58" t="s">
        <v>173</v>
      </c>
      <c r="Q7" s="58"/>
      <c r="R7" s="60"/>
      <c r="S7" s="61"/>
      <c r="T7" s="60"/>
      <c r="U7" s="59"/>
    </row>
    <row r="8" spans="1:22" s="1" customFormat="1" ht="15.75">
      <c r="D8" s="11"/>
      <c r="E8" s="62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45"/>
      <c r="S8" s="46"/>
      <c r="T8" s="45"/>
      <c r="U8" s="47"/>
    </row>
    <row r="9" spans="1:22" s="63" customFormat="1" ht="42.75">
      <c r="D9" s="136" t="s">
        <v>5</v>
      </c>
      <c r="E9" s="137" t="s">
        <v>6</v>
      </c>
      <c r="F9" s="135" t="s">
        <v>7</v>
      </c>
      <c r="G9" s="64"/>
      <c r="H9" s="64" t="s">
        <v>8</v>
      </c>
      <c r="I9" s="135" t="s">
        <v>9</v>
      </c>
      <c r="J9" s="135"/>
      <c r="K9" s="135"/>
      <c r="L9" s="135"/>
      <c r="M9" s="135"/>
      <c r="N9" s="135"/>
      <c r="O9" s="135"/>
      <c r="P9" s="135"/>
      <c r="Q9" s="135"/>
      <c r="R9" s="135"/>
      <c r="S9" s="135"/>
      <c r="T9" s="135"/>
      <c r="U9" s="135"/>
      <c r="V9" s="135" t="s">
        <v>188</v>
      </c>
    </row>
    <row r="10" spans="1:22" s="63" customFormat="1">
      <c r="D10" s="136"/>
      <c r="E10" s="137"/>
      <c r="F10" s="135"/>
      <c r="G10" s="64"/>
      <c r="H10" s="64"/>
      <c r="I10" s="64" t="s">
        <v>10</v>
      </c>
      <c r="J10" s="135" t="s">
        <v>11</v>
      </c>
      <c r="K10" s="135"/>
      <c r="L10" s="135" t="s">
        <v>12</v>
      </c>
      <c r="M10" s="135"/>
      <c r="N10" s="135" t="s">
        <v>13</v>
      </c>
      <c r="O10" s="135"/>
      <c r="P10" s="135" t="s">
        <v>14</v>
      </c>
      <c r="Q10" s="135"/>
      <c r="R10" s="135" t="s">
        <v>15</v>
      </c>
      <c r="S10" s="135"/>
      <c r="T10" s="135" t="s">
        <v>130</v>
      </c>
      <c r="U10" s="135"/>
      <c r="V10" s="135"/>
    </row>
    <row r="11" spans="1:22" s="123" customFormat="1">
      <c r="D11" s="136"/>
      <c r="E11" s="137"/>
      <c r="F11" s="124"/>
      <c r="G11" s="124"/>
      <c r="H11" s="124"/>
      <c r="I11" s="125">
        <v>1</v>
      </c>
      <c r="J11" s="125">
        <v>2</v>
      </c>
      <c r="K11" s="125">
        <v>2</v>
      </c>
      <c r="L11" s="125">
        <v>3</v>
      </c>
      <c r="M11" s="125">
        <v>3</v>
      </c>
      <c r="N11" s="125">
        <v>4</v>
      </c>
      <c r="O11" s="125">
        <v>4</v>
      </c>
      <c r="P11" s="125">
        <v>5</v>
      </c>
      <c r="Q11" s="125">
        <v>5</v>
      </c>
      <c r="R11" s="125">
        <v>6</v>
      </c>
      <c r="S11" s="125">
        <v>6</v>
      </c>
      <c r="T11" s="125">
        <v>7</v>
      </c>
      <c r="U11" s="125">
        <v>7</v>
      </c>
      <c r="V11" s="135"/>
    </row>
    <row r="12" spans="1:22" s="63" customFormat="1">
      <c r="A12" s="65" t="s">
        <v>16</v>
      </c>
      <c r="B12" s="65" t="s">
        <v>17</v>
      </c>
      <c r="C12" s="65" t="s">
        <v>18</v>
      </c>
      <c r="D12" s="136"/>
      <c r="E12" s="137"/>
      <c r="F12" s="64"/>
      <c r="G12" s="64"/>
      <c r="H12" s="64"/>
      <c r="I12" s="64"/>
      <c r="J12" s="64" t="s">
        <v>19</v>
      </c>
      <c r="K12" s="64" t="s">
        <v>20</v>
      </c>
      <c r="L12" s="64" t="s">
        <v>19</v>
      </c>
      <c r="M12" s="64" t="s">
        <v>20</v>
      </c>
      <c r="N12" s="64" t="s">
        <v>19</v>
      </c>
      <c r="O12" s="64" t="s">
        <v>20</v>
      </c>
      <c r="P12" s="64" t="s">
        <v>19</v>
      </c>
      <c r="Q12" s="64" t="s">
        <v>20</v>
      </c>
      <c r="R12" s="64" t="s">
        <v>19</v>
      </c>
      <c r="S12" s="64" t="s">
        <v>20</v>
      </c>
      <c r="T12" s="64" t="s">
        <v>19</v>
      </c>
      <c r="U12" s="64" t="s">
        <v>20</v>
      </c>
      <c r="V12" s="135"/>
    </row>
    <row r="13" spans="1:22" s="103" customFormat="1">
      <c r="D13" s="104"/>
      <c r="E13" s="105" t="s">
        <v>197</v>
      </c>
      <c r="F13" s="105"/>
      <c r="G13" s="105"/>
      <c r="H13" s="105"/>
      <c r="I13" s="104">
        <f>SUMIFS(I16:I61,$D$16:$D$61,"&gt;0",$G$16:$G$61,"&gt;"&amp;I$11)</f>
        <v>1534</v>
      </c>
      <c r="J13" s="104">
        <f>SUMIFS(J16:J61,$D$16:$D$61,"&gt;0",$G$16:$G$61,"&gt;"&amp;J$11)</f>
        <v>1145</v>
      </c>
      <c r="K13" s="104"/>
      <c r="L13" s="104">
        <f>SUMIFS(L16:L61,$D$16:$D$61,"&gt;0",$G$16:$G$61,"&gt;"&amp;L$11)</f>
        <v>896</v>
      </c>
      <c r="M13" s="104"/>
      <c r="N13" s="104">
        <f>SUMIFS(N16:N61,$D$16:$D$61,"&gt;0",$G$16:$G$61,"&gt;"&amp;N$11)</f>
        <v>645</v>
      </c>
      <c r="O13" s="104"/>
      <c r="P13" s="104">
        <f>SUMIFS(P16:P61,$D$16:$D$61,"&gt;0",$G$16:$G$61,"&gt;"&amp;P$11)</f>
        <v>252</v>
      </c>
      <c r="Q13" s="104"/>
      <c r="R13" s="104">
        <f>SUMIFS(R16:R61,$D$16:$D$61,"&gt;0",$G$16:$G$61,"&gt;"&amp;R$11)</f>
        <v>97</v>
      </c>
      <c r="S13" s="104"/>
      <c r="T13" s="104">
        <f>SUMIFS(T16:T61,$D$16:$D$61,"&gt;0",$G$16:$G$61,"&gt;"&amp;T$11)</f>
        <v>0</v>
      </c>
      <c r="U13" s="104"/>
    </row>
    <row r="14" spans="1:22" s="103" customFormat="1">
      <c r="D14" s="104"/>
      <c r="E14" s="105" t="s">
        <v>196</v>
      </c>
      <c r="F14" s="105"/>
      <c r="G14" s="105"/>
      <c r="H14" s="105"/>
      <c r="I14" s="104">
        <f>SUMIFS(J16:J61,$D$16:$D$61,"&gt;0",$G$16:$G$61,"&gt;"&amp;I$11)</f>
        <v>1193</v>
      </c>
      <c r="J14" s="104">
        <f>SUMIFS(L16:L61,$D$16:$D$61,"&gt;0",$G$16:$G$61,"&gt;"&amp;J$11)</f>
        <v>1053</v>
      </c>
      <c r="K14" s="104"/>
      <c r="L14" s="104">
        <f>SUMIFS(N16:N61,$D$16:$D$61,"&gt;0",$G$16:$G$61,"&gt;"&amp;L$11)</f>
        <v>792</v>
      </c>
      <c r="M14" s="104"/>
      <c r="N14" s="104">
        <f>SUMIFS(P16:P61,$D$16:$D$61,"&gt;0",$G$16:$G$61,"&gt;"&amp;N$11)</f>
        <v>605</v>
      </c>
      <c r="O14" s="104"/>
      <c r="P14" s="104">
        <f>SUMIFS(R16:R61,$D$16:$D$61,"&gt;0",$G$16:$G$61,"&gt;"&amp;P$11)</f>
        <v>239</v>
      </c>
      <c r="Q14" s="104"/>
      <c r="R14" s="104">
        <f>SUMIFS(T16:T61,$D$16:$D$61,"&gt;0",$G$16:$G$61,"&gt;"&amp;R$11)</f>
        <v>0</v>
      </c>
      <c r="S14" s="104"/>
      <c r="T14" s="104"/>
      <c r="U14" s="104"/>
    </row>
    <row r="15" spans="1:22" s="126" customFormat="1">
      <c r="D15" s="127"/>
      <c r="E15" s="128" t="s">
        <v>195</v>
      </c>
      <c r="F15" s="128"/>
      <c r="G15" s="128"/>
      <c r="H15" s="128"/>
      <c r="I15" s="127">
        <f>1-I14/I13</f>
        <v>0.22229465449804431</v>
      </c>
      <c r="J15" s="127">
        <f>1-J14/J13</f>
        <v>8.0349344978165926E-2</v>
      </c>
      <c r="K15" s="127"/>
      <c r="L15" s="127">
        <f>1-L14/L13</f>
        <v>0.1160714285714286</v>
      </c>
      <c r="M15" s="127"/>
      <c r="N15" s="127">
        <f>1-N14/N13</f>
        <v>6.2015503875968991E-2</v>
      </c>
      <c r="O15" s="127"/>
      <c r="P15" s="127">
        <f>1-P14/P13</f>
        <v>5.1587301587301626E-2</v>
      </c>
      <c r="Q15" s="127"/>
      <c r="R15" s="127"/>
      <c r="S15" s="127"/>
      <c r="T15" s="127"/>
      <c r="U15" s="127"/>
    </row>
    <row r="16" spans="1:22" s="66" customFormat="1">
      <c r="A16" s="66" t="s">
        <v>21</v>
      </c>
      <c r="D16" s="67"/>
      <c r="E16" s="68" t="s">
        <v>22</v>
      </c>
      <c r="F16" s="69"/>
      <c r="G16" s="69"/>
      <c r="H16" s="69">
        <v>1335</v>
      </c>
      <c r="I16" s="70">
        <f>I17+I24+I35+I49</f>
        <v>1424</v>
      </c>
      <c r="J16" s="70">
        <f>J17+J24+J35+J49</f>
        <v>1111</v>
      </c>
      <c r="K16" s="71"/>
      <c r="L16" s="70">
        <f>L17+L24+L35+L49</f>
        <v>987</v>
      </c>
      <c r="M16" s="72"/>
      <c r="N16" s="70">
        <f>N17+N24+N35+N49</f>
        <v>792</v>
      </c>
      <c r="O16" s="72"/>
      <c r="P16" s="70">
        <f>P17+P24+P35+P49</f>
        <v>605</v>
      </c>
      <c r="Q16" s="72"/>
      <c r="R16" s="70">
        <f>R17+R24+R35+R49</f>
        <v>241</v>
      </c>
      <c r="S16" s="72"/>
      <c r="T16" s="73"/>
      <c r="U16" s="73"/>
      <c r="V16" s="73"/>
    </row>
    <row r="17" spans="1:44" s="66" customFormat="1">
      <c r="A17" s="66" t="s">
        <v>21</v>
      </c>
      <c r="D17" s="67"/>
      <c r="E17" s="68" t="s">
        <v>23</v>
      </c>
      <c r="F17" s="69"/>
      <c r="G17" s="69"/>
      <c r="H17" s="69">
        <v>97</v>
      </c>
      <c r="I17" s="74">
        <f>I18+I21</f>
        <v>187</v>
      </c>
      <c r="J17" s="74">
        <f>J18+J21</f>
        <v>151</v>
      </c>
      <c r="K17" s="71">
        <f t="shared" ref="K17:K61" si="0">J17/I17</f>
        <v>0.80748663101604279</v>
      </c>
      <c r="L17" s="74">
        <f>L18+L21</f>
        <v>131</v>
      </c>
      <c r="M17" s="72">
        <f t="shared" ref="M17:M61" si="1">L17/I17*100%</f>
        <v>0.70053475935828879</v>
      </c>
      <c r="N17" s="74">
        <f>N18+N21</f>
        <v>103</v>
      </c>
      <c r="O17" s="72">
        <f t="shared" ref="O17:O61" si="2">N17/I17</f>
        <v>0.55080213903743314</v>
      </c>
      <c r="P17" s="74">
        <f>P18+P21</f>
        <v>103</v>
      </c>
      <c r="Q17" s="72">
        <f t="shared" ref="Q17:Q61" si="3">P17/I17</f>
        <v>0.55080213903743314</v>
      </c>
      <c r="R17" s="74">
        <f>R18+R21</f>
        <v>97</v>
      </c>
      <c r="S17" s="72">
        <f t="shared" ref="S17:S61" si="4">R17/I17</f>
        <v>0.51871657754010692</v>
      </c>
      <c r="T17" s="73"/>
      <c r="U17" s="73"/>
      <c r="V17" s="73"/>
    </row>
    <row r="18" spans="1:44" s="66" customFormat="1">
      <c r="A18" s="66" t="s">
        <v>21</v>
      </c>
      <c r="D18" s="67"/>
      <c r="E18" s="68" t="s">
        <v>24</v>
      </c>
      <c r="F18" s="69"/>
      <c r="G18" s="69"/>
      <c r="H18" s="69">
        <v>55</v>
      </c>
      <c r="I18" s="70">
        <f>I19+I20</f>
        <v>80</v>
      </c>
      <c r="J18" s="70">
        <f>J19+J20</f>
        <v>70</v>
      </c>
      <c r="K18" s="71">
        <f t="shared" si="0"/>
        <v>0.875</v>
      </c>
      <c r="L18" s="70">
        <f>L19+L20</f>
        <v>62</v>
      </c>
      <c r="M18" s="72">
        <f t="shared" si="1"/>
        <v>0.77500000000000002</v>
      </c>
      <c r="N18" s="70">
        <f>N19+N20</f>
        <v>55</v>
      </c>
      <c r="O18" s="72">
        <f t="shared" si="2"/>
        <v>0.6875</v>
      </c>
      <c r="P18" s="70">
        <f>P19+P20</f>
        <v>55</v>
      </c>
      <c r="Q18" s="72">
        <f t="shared" si="3"/>
        <v>0.6875</v>
      </c>
      <c r="R18" s="70">
        <f>R19+R20</f>
        <v>55</v>
      </c>
      <c r="S18" s="72">
        <f t="shared" si="4"/>
        <v>0.6875</v>
      </c>
      <c r="T18" s="73"/>
      <c r="U18" s="73"/>
      <c r="V18" s="73"/>
    </row>
    <row r="19" spans="1:44" s="66" customFormat="1">
      <c r="A19" s="66" t="s">
        <v>21</v>
      </c>
      <c r="B19" s="66" t="s">
        <v>25</v>
      </c>
      <c r="C19" s="75" t="s">
        <v>26</v>
      </c>
      <c r="D19" s="73">
        <v>1</v>
      </c>
      <c r="E19" s="76" t="s">
        <v>27</v>
      </c>
      <c r="F19" s="77" t="s">
        <v>28</v>
      </c>
      <c r="G19" s="129">
        <v>7</v>
      </c>
      <c r="H19" s="69">
        <v>25</v>
      </c>
      <c r="I19" s="78">
        <v>40</v>
      </c>
      <c r="J19" s="129">
        <v>35</v>
      </c>
      <c r="K19" s="71">
        <f t="shared" si="0"/>
        <v>0.875</v>
      </c>
      <c r="L19" s="129">
        <v>30</v>
      </c>
      <c r="M19" s="72">
        <f t="shared" si="1"/>
        <v>0.75</v>
      </c>
      <c r="N19" s="129">
        <v>25</v>
      </c>
      <c r="O19" s="72">
        <f t="shared" si="2"/>
        <v>0.625</v>
      </c>
      <c r="P19" s="129">
        <v>25</v>
      </c>
      <c r="Q19" s="72">
        <f t="shared" si="3"/>
        <v>0.625</v>
      </c>
      <c r="R19" s="73">
        <v>25</v>
      </c>
      <c r="S19" s="72">
        <f t="shared" si="4"/>
        <v>0.625</v>
      </c>
      <c r="T19" s="73"/>
      <c r="U19" s="73"/>
      <c r="V19" s="73"/>
    </row>
    <row r="20" spans="1:44" s="66" customFormat="1">
      <c r="A20" s="66" t="s">
        <v>21</v>
      </c>
      <c r="B20" s="66" t="s">
        <v>25</v>
      </c>
      <c r="C20" s="75" t="s">
        <v>31</v>
      </c>
      <c r="D20" s="73">
        <v>2</v>
      </c>
      <c r="E20" s="76" t="s">
        <v>32</v>
      </c>
      <c r="F20" s="77" t="s">
        <v>33</v>
      </c>
      <c r="G20" s="129">
        <v>7</v>
      </c>
      <c r="H20" s="69">
        <v>30</v>
      </c>
      <c r="I20" s="78">
        <v>40</v>
      </c>
      <c r="J20" s="129">
        <v>35</v>
      </c>
      <c r="K20" s="71">
        <f t="shared" si="0"/>
        <v>0.875</v>
      </c>
      <c r="L20" s="129">
        <v>32</v>
      </c>
      <c r="M20" s="72">
        <f t="shared" si="1"/>
        <v>0.8</v>
      </c>
      <c r="N20" s="129">
        <v>30</v>
      </c>
      <c r="O20" s="72">
        <f t="shared" si="2"/>
        <v>0.75</v>
      </c>
      <c r="P20" s="129">
        <v>30</v>
      </c>
      <c r="Q20" s="72">
        <f t="shared" si="3"/>
        <v>0.75</v>
      </c>
      <c r="R20" s="73">
        <v>30</v>
      </c>
      <c r="S20" s="72">
        <f t="shared" si="4"/>
        <v>0.75</v>
      </c>
      <c r="T20" s="73"/>
      <c r="U20" s="73"/>
      <c r="V20" s="73"/>
    </row>
    <row r="21" spans="1:44" s="66" customFormat="1">
      <c r="A21" s="66" t="s">
        <v>21</v>
      </c>
      <c r="D21" s="67"/>
      <c r="E21" s="68" t="s">
        <v>34</v>
      </c>
      <c r="F21" s="69"/>
      <c r="G21" s="69"/>
      <c r="H21" s="69">
        <v>42</v>
      </c>
      <c r="I21" s="74">
        <f>I22+I23</f>
        <v>107</v>
      </c>
      <c r="J21" s="74">
        <f>J22+J23</f>
        <v>81</v>
      </c>
      <c r="K21" s="71">
        <f t="shared" si="0"/>
        <v>0.7570093457943925</v>
      </c>
      <c r="L21" s="74">
        <f>L22+L23</f>
        <v>69</v>
      </c>
      <c r="M21" s="72">
        <f t="shared" si="1"/>
        <v>0.64485981308411211</v>
      </c>
      <c r="N21" s="74">
        <f>N22+N23</f>
        <v>48</v>
      </c>
      <c r="O21" s="72">
        <f t="shared" si="2"/>
        <v>0.44859813084112149</v>
      </c>
      <c r="P21" s="74">
        <f>P22+P23</f>
        <v>48</v>
      </c>
      <c r="Q21" s="72">
        <f t="shared" si="3"/>
        <v>0.44859813084112149</v>
      </c>
      <c r="R21" s="74">
        <f>R22+R23</f>
        <v>42</v>
      </c>
      <c r="S21" s="72">
        <f t="shared" si="4"/>
        <v>0.3925233644859813</v>
      </c>
      <c r="T21" s="73"/>
      <c r="U21" s="73"/>
      <c r="V21" s="73"/>
    </row>
    <row r="22" spans="1:44" s="66" customFormat="1">
      <c r="A22" s="66" t="s">
        <v>21</v>
      </c>
      <c r="B22" s="66" t="s">
        <v>35</v>
      </c>
      <c r="C22" s="75" t="s">
        <v>26</v>
      </c>
      <c r="D22" s="73">
        <v>1</v>
      </c>
      <c r="E22" s="76" t="s">
        <v>36</v>
      </c>
      <c r="F22" s="77" t="s">
        <v>37</v>
      </c>
      <c r="G22" s="129">
        <v>7</v>
      </c>
      <c r="H22" s="69">
        <v>21</v>
      </c>
      <c r="I22" s="79">
        <v>54</v>
      </c>
      <c r="J22" s="73">
        <v>44</v>
      </c>
      <c r="K22" s="71">
        <f t="shared" si="0"/>
        <v>0.81481481481481477</v>
      </c>
      <c r="L22" s="73">
        <v>34</v>
      </c>
      <c r="M22" s="72">
        <f t="shared" si="1"/>
        <v>0.62962962962962965</v>
      </c>
      <c r="N22" s="73">
        <v>24</v>
      </c>
      <c r="O22" s="72">
        <f t="shared" si="2"/>
        <v>0.44444444444444442</v>
      </c>
      <c r="P22" s="73">
        <v>24</v>
      </c>
      <c r="Q22" s="72">
        <f t="shared" si="3"/>
        <v>0.44444444444444442</v>
      </c>
      <c r="R22" s="73">
        <v>21</v>
      </c>
      <c r="S22" s="72">
        <f t="shared" si="4"/>
        <v>0.3888888888888889</v>
      </c>
      <c r="T22" s="73"/>
      <c r="U22" s="73"/>
      <c r="V22" s="73"/>
    </row>
    <row r="23" spans="1:44" s="66" customFormat="1">
      <c r="A23" s="66" t="s">
        <v>21</v>
      </c>
      <c r="B23" s="66" t="s">
        <v>35</v>
      </c>
      <c r="C23" s="75" t="s">
        <v>31</v>
      </c>
      <c r="D23" s="73">
        <v>2</v>
      </c>
      <c r="E23" s="76" t="s">
        <v>38</v>
      </c>
      <c r="F23" s="77" t="s">
        <v>39</v>
      </c>
      <c r="G23" s="129">
        <v>7</v>
      </c>
      <c r="H23" s="69">
        <v>21</v>
      </c>
      <c r="I23" s="79">
        <v>53</v>
      </c>
      <c r="J23" s="73">
        <v>37</v>
      </c>
      <c r="K23" s="71">
        <f t="shared" si="0"/>
        <v>0.69811320754716977</v>
      </c>
      <c r="L23" s="73">
        <v>35</v>
      </c>
      <c r="M23" s="72">
        <f t="shared" si="1"/>
        <v>0.660377358490566</v>
      </c>
      <c r="N23" s="73">
        <v>24</v>
      </c>
      <c r="O23" s="72">
        <f t="shared" si="2"/>
        <v>0.45283018867924529</v>
      </c>
      <c r="P23" s="73">
        <v>24</v>
      </c>
      <c r="Q23" s="72">
        <f t="shared" si="3"/>
        <v>0.45283018867924529</v>
      </c>
      <c r="R23" s="73">
        <v>21</v>
      </c>
      <c r="S23" s="72">
        <f t="shared" si="4"/>
        <v>0.39622641509433965</v>
      </c>
      <c r="T23" s="73"/>
      <c r="U23" s="73"/>
      <c r="V23" s="73"/>
    </row>
    <row r="24" spans="1:44" s="66" customFormat="1">
      <c r="A24" s="66" t="s">
        <v>21</v>
      </c>
      <c r="D24" s="67"/>
      <c r="E24" s="68" t="s">
        <v>40</v>
      </c>
      <c r="F24" s="69"/>
      <c r="G24" s="69"/>
      <c r="H24" s="69">
        <v>248</v>
      </c>
      <c r="I24" s="74">
        <f>I25+I29+I32</f>
        <v>373</v>
      </c>
      <c r="J24" s="74">
        <f>J25+J29+J32</f>
        <v>289</v>
      </c>
      <c r="K24" s="71">
        <f t="shared" si="0"/>
        <v>0.77479892761394098</v>
      </c>
      <c r="L24" s="74">
        <f>L25+L29+L32</f>
        <v>260</v>
      </c>
      <c r="M24" s="72">
        <f t="shared" si="1"/>
        <v>0.69705093833780163</v>
      </c>
      <c r="N24" s="74">
        <f>N25+N29+N32</f>
        <v>232</v>
      </c>
      <c r="O24" s="72">
        <f t="shared" si="2"/>
        <v>0.62198391420911525</v>
      </c>
      <c r="P24" s="74">
        <f>P25+P29+P32</f>
        <v>190</v>
      </c>
      <c r="Q24" s="72">
        <f t="shared" si="3"/>
        <v>0.5093833780160858</v>
      </c>
      <c r="R24" s="74">
        <f>R25+R29+R32</f>
        <v>144</v>
      </c>
      <c r="S24" s="72">
        <f t="shared" si="4"/>
        <v>0.38605898123324395</v>
      </c>
      <c r="T24" s="73"/>
      <c r="U24" s="73"/>
      <c r="V24" s="73"/>
    </row>
    <row r="25" spans="1:44" s="66" customFormat="1">
      <c r="A25" s="66" t="s">
        <v>21</v>
      </c>
      <c r="D25" s="67"/>
      <c r="E25" s="68" t="s">
        <v>24</v>
      </c>
      <c r="F25" s="69"/>
      <c r="G25" s="69"/>
      <c r="H25" s="69">
        <v>104</v>
      </c>
      <c r="I25" s="70">
        <f>SUM(I26:I28)</f>
        <v>141</v>
      </c>
      <c r="J25" s="70">
        <f>J26+J27+J28</f>
        <v>119</v>
      </c>
      <c r="K25" s="71">
        <f t="shared" si="0"/>
        <v>0.84397163120567376</v>
      </c>
      <c r="L25" s="70">
        <f>L26+L27+L28</f>
        <v>101</v>
      </c>
      <c r="M25" s="72">
        <f t="shared" si="1"/>
        <v>0.71631205673758869</v>
      </c>
      <c r="N25" s="70">
        <f>N26+N27+N28</f>
        <v>100</v>
      </c>
      <c r="O25" s="72">
        <f t="shared" si="2"/>
        <v>0.70921985815602839</v>
      </c>
      <c r="P25" s="70">
        <f>P26+P27+P28</f>
        <v>93</v>
      </c>
      <c r="Q25" s="72">
        <f t="shared" si="3"/>
        <v>0.65957446808510634</v>
      </c>
      <c r="R25" s="70">
        <f>R26+R27+R28</f>
        <v>91</v>
      </c>
      <c r="S25" s="72">
        <f t="shared" si="4"/>
        <v>0.64539007092198586</v>
      </c>
      <c r="T25" s="73"/>
      <c r="U25" s="73"/>
      <c r="V25" s="73"/>
    </row>
    <row r="26" spans="1:44" s="66" customFormat="1">
      <c r="A26" s="66" t="s">
        <v>21</v>
      </c>
      <c r="B26" s="66" t="s">
        <v>25</v>
      </c>
      <c r="C26" s="75" t="s">
        <v>26</v>
      </c>
      <c r="D26" s="73">
        <v>1</v>
      </c>
      <c r="E26" s="76" t="s">
        <v>41</v>
      </c>
      <c r="F26" s="77" t="s">
        <v>28</v>
      </c>
      <c r="G26" s="129">
        <v>6</v>
      </c>
      <c r="H26" s="80" t="s">
        <v>43</v>
      </c>
      <c r="I26" s="81">
        <v>55</v>
      </c>
      <c r="J26" s="130">
        <v>43</v>
      </c>
      <c r="K26" s="71">
        <f t="shared" si="0"/>
        <v>0.78181818181818186</v>
      </c>
      <c r="L26" s="130">
        <v>32</v>
      </c>
      <c r="M26" s="72">
        <f t="shared" si="1"/>
        <v>0.58181818181818179</v>
      </c>
      <c r="N26" s="130">
        <v>32</v>
      </c>
      <c r="O26" s="83">
        <v>0.58181818181818179</v>
      </c>
      <c r="P26" s="130">
        <v>28</v>
      </c>
      <c r="Q26" s="72">
        <f t="shared" si="3"/>
        <v>0.50909090909090904</v>
      </c>
      <c r="R26" s="84">
        <v>27</v>
      </c>
      <c r="S26" s="72">
        <f t="shared" si="4"/>
        <v>0.49090909090909091</v>
      </c>
      <c r="T26" s="73"/>
      <c r="U26" s="73"/>
      <c r="V26" s="73"/>
    </row>
    <row r="27" spans="1:44" s="66" customFormat="1">
      <c r="A27" s="66" t="s">
        <v>21</v>
      </c>
      <c r="B27" s="66" t="s">
        <v>25</v>
      </c>
      <c r="C27" s="75" t="s">
        <v>31</v>
      </c>
      <c r="D27" s="73">
        <v>2</v>
      </c>
      <c r="E27" s="76" t="s">
        <v>42</v>
      </c>
      <c r="F27" s="77" t="s">
        <v>33</v>
      </c>
      <c r="G27" s="129">
        <v>6</v>
      </c>
      <c r="H27" s="80" t="s">
        <v>94</v>
      </c>
      <c r="I27" s="81">
        <v>33</v>
      </c>
      <c r="J27" s="130">
        <v>32</v>
      </c>
      <c r="K27" s="71">
        <f t="shared" si="0"/>
        <v>0.96969696969696972</v>
      </c>
      <c r="L27" s="130">
        <v>27</v>
      </c>
      <c r="M27" s="72">
        <f t="shared" si="1"/>
        <v>0.81818181818181823</v>
      </c>
      <c r="N27" s="130">
        <v>27</v>
      </c>
      <c r="O27" s="83">
        <v>0.81818181818181823</v>
      </c>
      <c r="P27" s="130">
        <v>24</v>
      </c>
      <c r="Q27" s="72">
        <f t="shared" si="3"/>
        <v>0.72727272727272729</v>
      </c>
      <c r="R27" s="84">
        <v>23</v>
      </c>
      <c r="S27" s="72">
        <f t="shared" si="4"/>
        <v>0.69696969696969702</v>
      </c>
      <c r="T27" s="73"/>
      <c r="U27" s="73"/>
      <c r="V27" s="73"/>
    </row>
    <row r="28" spans="1:44" s="66" customFormat="1">
      <c r="A28" s="66" t="s">
        <v>21</v>
      </c>
      <c r="B28" s="66" t="s">
        <v>25</v>
      </c>
      <c r="C28" s="75" t="s">
        <v>44</v>
      </c>
      <c r="D28" s="73">
        <v>3</v>
      </c>
      <c r="E28" s="76" t="s">
        <v>45</v>
      </c>
      <c r="F28" s="77" t="s">
        <v>46</v>
      </c>
      <c r="G28" s="129">
        <v>6</v>
      </c>
      <c r="H28" s="69">
        <v>44</v>
      </c>
      <c r="I28" s="85">
        <v>53</v>
      </c>
      <c r="J28" s="86">
        <v>44</v>
      </c>
      <c r="K28" s="71">
        <f t="shared" si="0"/>
        <v>0.83018867924528306</v>
      </c>
      <c r="L28" s="87">
        <v>42</v>
      </c>
      <c r="M28" s="72">
        <f t="shared" si="1"/>
        <v>0.79245283018867929</v>
      </c>
      <c r="N28" s="88">
        <v>41</v>
      </c>
      <c r="O28" s="72">
        <f t="shared" si="2"/>
        <v>0.77358490566037741</v>
      </c>
      <c r="P28" s="89">
        <v>41</v>
      </c>
      <c r="Q28" s="72">
        <f t="shared" si="3"/>
        <v>0.77358490566037741</v>
      </c>
      <c r="R28" s="90">
        <v>41</v>
      </c>
      <c r="S28" s="72">
        <f t="shared" si="4"/>
        <v>0.77358490566037741</v>
      </c>
      <c r="T28" s="73"/>
      <c r="U28" s="73"/>
      <c r="V28" s="73"/>
    </row>
    <row r="29" spans="1:44" s="66" customFormat="1">
      <c r="A29" s="66" t="s">
        <v>21</v>
      </c>
      <c r="D29" s="67"/>
      <c r="E29" s="68" t="s">
        <v>34</v>
      </c>
      <c r="F29" s="69"/>
      <c r="G29" s="69"/>
      <c r="H29" s="69">
        <v>76</v>
      </c>
      <c r="I29" s="70">
        <f>I30+I31</f>
        <v>137</v>
      </c>
      <c r="J29" s="70">
        <f>J30+J31</f>
        <v>88</v>
      </c>
      <c r="K29" s="71">
        <f t="shared" si="0"/>
        <v>0.64233576642335766</v>
      </c>
      <c r="L29" s="70">
        <f>L30+L31</f>
        <v>83</v>
      </c>
      <c r="M29" s="72">
        <f t="shared" si="1"/>
        <v>0.6058394160583942</v>
      </c>
      <c r="N29" s="70">
        <f>N30+N31</f>
        <v>64</v>
      </c>
      <c r="O29" s="72">
        <f t="shared" si="2"/>
        <v>0.46715328467153283</v>
      </c>
      <c r="P29" s="70">
        <f>P30+P31</f>
        <v>57</v>
      </c>
      <c r="Q29" s="72">
        <f t="shared" si="3"/>
        <v>0.41605839416058393</v>
      </c>
      <c r="R29" s="70">
        <f>R30+R31</f>
        <v>53</v>
      </c>
      <c r="S29" s="72">
        <f t="shared" si="4"/>
        <v>0.38686131386861317</v>
      </c>
      <c r="T29" s="73"/>
      <c r="U29" s="73"/>
      <c r="V29" s="73"/>
    </row>
    <row r="30" spans="1:44" s="66" customFormat="1">
      <c r="A30" s="66" t="s">
        <v>21</v>
      </c>
      <c r="B30" s="66" t="s">
        <v>35</v>
      </c>
      <c r="C30" s="75" t="s">
        <v>26</v>
      </c>
      <c r="D30" s="73">
        <v>1</v>
      </c>
      <c r="E30" s="76" t="s">
        <v>48</v>
      </c>
      <c r="F30" s="77" t="s">
        <v>37</v>
      </c>
      <c r="G30" s="129">
        <v>6</v>
      </c>
      <c r="H30" s="69" t="s">
        <v>97</v>
      </c>
      <c r="I30" s="78">
        <v>70</v>
      </c>
      <c r="J30" s="73">
        <v>45</v>
      </c>
      <c r="K30" s="71">
        <f t="shared" si="0"/>
        <v>0.6428571428571429</v>
      </c>
      <c r="L30" s="73">
        <v>42</v>
      </c>
      <c r="M30" s="72">
        <f t="shared" si="1"/>
        <v>0.6</v>
      </c>
      <c r="N30" s="131">
        <v>29</v>
      </c>
      <c r="O30" s="72">
        <f t="shared" si="2"/>
        <v>0.41428571428571431</v>
      </c>
      <c r="P30" s="131">
        <v>24</v>
      </c>
      <c r="Q30" s="72">
        <f t="shared" si="3"/>
        <v>0.34285714285714286</v>
      </c>
      <c r="R30" s="73">
        <v>20</v>
      </c>
      <c r="S30" s="72">
        <f t="shared" si="4"/>
        <v>0.2857142857142857</v>
      </c>
      <c r="T30" s="73"/>
      <c r="U30" s="73"/>
      <c r="V30" s="73" t="s">
        <v>189</v>
      </c>
    </row>
    <row r="31" spans="1:44" s="66" customFormat="1">
      <c r="A31" s="66" t="s">
        <v>21</v>
      </c>
      <c r="B31" s="66" t="s">
        <v>35</v>
      </c>
      <c r="C31" s="75" t="s">
        <v>31</v>
      </c>
      <c r="D31" s="73">
        <v>2</v>
      </c>
      <c r="E31" s="76" t="s">
        <v>51</v>
      </c>
      <c r="F31" s="77" t="s">
        <v>39</v>
      </c>
      <c r="G31" s="129">
        <v>5</v>
      </c>
      <c r="H31" s="69" t="s">
        <v>190</v>
      </c>
      <c r="I31" s="78">
        <v>67</v>
      </c>
      <c r="J31" s="73">
        <v>43</v>
      </c>
      <c r="K31" s="71">
        <f t="shared" si="0"/>
        <v>0.64179104477611937</v>
      </c>
      <c r="L31" s="73">
        <v>41</v>
      </c>
      <c r="M31" s="72">
        <f t="shared" si="1"/>
        <v>0.61194029850746268</v>
      </c>
      <c r="N31" s="129">
        <v>35</v>
      </c>
      <c r="O31" s="72">
        <f t="shared" si="2"/>
        <v>0.52238805970149249</v>
      </c>
      <c r="P31" s="129">
        <v>33</v>
      </c>
      <c r="Q31" s="72">
        <f t="shared" si="3"/>
        <v>0.4925373134328358</v>
      </c>
      <c r="R31" s="73">
        <v>33</v>
      </c>
      <c r="S31" s="72">
        <f t="shared" si="4"/>
        <v>0.4925373134328358</v>
      </c>
      <c r="T31" s="73"/>
      <c r="U31" s="73"/>
      <c r="V31" s="73"/>
      <c r="AR31" s="66">
        <f>15*120</f>
        <v>1800</v>
      </c>
    </row>
    <row r="32" spans="1:44" s="66" customFormat="1">
      <c r="A32" s="66" t="s">
        <v>21</v>
      </c>
      <c r="D32" s="67"/>
      <c r="E32" s="68" t="s">
        <v>53</v>
      </c>
      <c r="F32" s="69"/>
      <c r="G32" s="69"/>
      <c r="H32" s="69">
        <v>68</v>
      </c>
      <c r="I32" s="74">
        <f>I33+I34</f>
        <v>95</v>
      </c>
      <c r="J32" s="74">
        <f>J33+J34</f>
        <v>82</v>
      </c>
      <c r="K32" s="71">
        <f t="shared" si="0"/>
        <v>0.86315789473684212</v>
      </c>
      <c r="L32" s="74">
        <f>L33+L34</f>
        <v>76</v>
      </c>
      <c r="M32" s="72">
        <f t="shared" si="1"/>
        <v>0.8</v>
      </c>
      <c r="N32" s="74">
        <f>N33+N34</f>
        <v>68</v>
      </c>
      <c r="O32" s="72">
        <f t="shared" si="2"/>
        <v>0.71578947368421053</v>
      </c>
      <c r="P32" s="74">
        <f>P33+P34</f>
        <v>40</v>
      </c>
      <c r="Q32" s="72">
        <f t="shared" si="3"/>
        <v>0.42105263157894735</v>
      </c>
      <c r="R32" s="74">
        <f>R33+R34</f>
        <v>0</v>
      </c>
      <c r="S32" s="72">
        <f t="shared" si="4"/>
        <v>0</v>
      </c>
      <c r="T32" s="73"/>
      <c r="U32" s="73"/>
      <c r="V32" s="73"/>
    </row>
    <row r="33" spans="1:44" s="66" customFormat="1">
      <c r="A33" s="66" t="s">
        <v>21</v>
      </c>
      <c r="B33" s="66" t="s">
        <v>54</v>
      </c>
      <c r="C33" s="75" t="s">
        <v>55</v>
      </c>
      <c r="D33" s="73">
        <v>1</v>
      </c>
      <c r="E33" s="76" t="s">
        <v>56</v>
      </c>
      <c r="F33" s="77" t="s">
        <v>57</v>
      </c>
      <c r="G33" s="129">
        <v>5</v>
      </c>
      <c r="H33" s="69">
        <v>47</v>
      </c>
      <c r="I33" s="129">
        <v>64</v>
      </c>
      <c r="J33" s="129">
        <v>58</v>
      </c>
      <c r="K33" s="71">
        <f t="shared" si="0"/>
        <v>0.90625</v>
      </c>
      <c r="L33" s="129">
        <v>54</v>
      </c>
      <c r="M33" s="72">
        <f t="shared" si="1"/>
        <v>0.84375</v>
      </c>
      <c r="N33" s="129">
        <v>47</v>
      </c>
      <c r="O33" s="72">
        <f t="shared" si="2"/>
        <v>0.734375</v>
      </c>
      <c r="P33" s="129">
        <v>26</v>
      </c>
      <c r="Q33" s="72">
        <f t="shared" si="3"/>
        <v>0.40625</v>
      </c>
      <c r="R33" s="73"/>
      <c r="S33" s="72">
        <f t="shared" si="4"/>
        <v>0</v>
      </c>
      <c r="T33" s="73"/>
      <c r="U33" s="73"/>
      <c r="V33" s="73"/>
    </row>
    <row r="34" spans="1:44" s="66" customFormat="1">
      <c r="A34" s="66" t="s">
        <v>21</v>
      </c>
      <c r="B34" s="66" t="s">
        <v>54</v>
      </c>
      <c r="C34" s="75" t="s">
        <v>44</v>
      </c>
      <c r="D34" s="73">
        <v>2</v>
      </c>
      <c r="E34" s="76" t="s">
        <v>58</v>
      </c>
      <c r="F34" s="77" t="s">
        <v>59</v>
      </c>
      <c r="G34" s="129">
        <v>5</v>
      </c>
      <c r="H34" s="69">
        <v>21</v>
      </c>
      <c r="I34" s="129">
        <v>31</v>
      </c>
      <c r="J34" s="129">
        <v>24</v>
      </c>
      <c r="K34" s="71">
        <f t="shared" si="0"/>
        <v>0.77419354838709675</v>
      </c>
      <c r="L34" s="129">
        <v>22</v>
      </c>
      <c r="M34" s="72">
        <f t="shared" si="1"/>
        <v>0.70967741935483875</v>
      </c>
      <c r="N34" s="129">
        <v>21</v>
      </c>
      <c r="O34" s="72">
        <f t="shared" si="2"/>
        <v>0.67741935483870963</v>
      </c>
      <c r="P34" s="129">
        <v>14</v>
      </c>
      <c r="Q34" s="72">
        <f t="shared" si="3"/>
        <v>0.45161290322580644</v>
      </c>
      <c r="R34" s="73"/>
      <c r="S34" s="72">
        <f t="shared" si="4"/>
        <v>0</v>
      </c>
      <c r="T34" s="73"/>
      <c r="U34" s="73"/>
      <c r="V34" s="73"/>
    </row>
    <row r="35" spans="1:44" s="66" customFormat="1">
      <c r="A35" s="66" t="s">
        <v>21</v>
      </c>
      <c r="D35" s="67"/>
      <c r="E35" s="68" t="s">
        <v>61</v>
      </c>
      <c r="F35" s="69"/>
      <c r="G35" s="69"/>
      <c r="H35" s="69">
        <v>255</v>
      </c>
      <c r="I35" s="74">
        <f>I36+I40+I44+I46</f>
        <v>506</v>
      </c>
      <c r="J35" s="74">
        <f>J36+J40+J44+J46</f>
        <v>399</v>
      </c>
      <c r="K35" s="71">
        <f t="shared" si="0"/>
        <v>0.78853754940711462</v>
      </c>
      <c r="L35" s="74">
        <f>L36+L40+L44+L46</f>
        <v>387</v>
      </c>
      <c r="M35" s="72">
        <f t="shared" si="1"/>
        <v>0.7648221343873518</v>
      </c>
      <c r="N35" s="74">
        <f>N36+N40+N44+N46</f>
        <v>353</v>
      </c>
      <c r="O35" s="72">
        <f t="shared" si="2"/>
        <v>0.69762845849802368</v>
      </c>
      <c r="P35" s="74">
        <f>P36+P40+P44+P46</f>
        <v>312</v>
      </c>
      <c r="Q35" s="72">
        <f t="shared" si="3"/>
        <v>0.61660079051383399</v>
      </c>
      <c r="R35" s="73"/>
      <c r="S35" s="72">
        <f t="shared" si="4"/>
        <v>0</v>
      </c>
      <c r="T35" s="73"/>
      <c r="U35" s="73"/>
      <c r="V35" s="73"/>
    </row>
    <row r="36" spans="1:44" s="66" customFormat="1">
      <c r="A36" s="66" t="s">
        <v>21</v>
      </c>
      <c r="D36" s="67"/>
      <c r="E36" s="68" t="s">
        <v>24</v>
      </c>
      <c r="F36" s="69"/>
      <c r="G36" s="69"/>
      <c r="H36" s="69">
        <v>140</v>
      </c>
      <c r="I36" s="70">
        <f>I37+I38+I39</f>
        <v>166</v>
      </c>
      <c r="J36" s="70">
        <f>J37+J38+J39</f>
        <v>141</v>
      </c>
      <c r="K36" s="71">
        <f t="shared" si="0"/>
        <v>0.8493975903614458</v>
      </c>
      <c r="L36" s="70">
        <f>L37+L38+L39</f>
        <v>136</v>
      </c>
      <c r="M36" s="72">
        <f t="shared" si="1"/>
        <v>0.81927710843373491</v>
      </c>
      <c r="N36" s="70">
        <f>N37+N38+N39</f>
        <v>123</v>
      </c>
      <c r="O36" s="72">
        <f t="shared" si="2"/>
        <v>0.74096385542168675</v>
      </c>
      <c r="P36" s="70">
        <f>P37+P38+P39</f>
        <v>123</v>
      </c>
      <c r="Q36" s="72">
        <f t="shared" si="3"/>
        <v>0.74096385542168675</v>
      </c>
      <c r="R36" s="70">
        <f>R37+R38+R39</f>
        <v>41</v>
      </c>
      <c r="S36" s="72">
        <f t="shared" si="4"/>
        <v>0.24698795180722891</v>
      </c>
      <c r="T36" s="73"/>
      <c r="U36" s="73"/>
      <c r="V36" s="73"/>
    </row>
    <row r="37" spans="1:44" s="66" customFormat="1">
      <c r="A37" s="66" t="s">
        <v>21</v>
      </c>
      <c r="B37" s="66" t="s">
        <v>25</v>
      </c>
      <c r="C37" s="75" t="s">
        <v>26</v>
      </c>
      <c r="D37" s="73">
        <v>1</v>
      </c>
      <c r="E37" s="76" t="s">
        <v>62</v>
      </c>
      <c r="F37" s="77" t="s">
        <v>28</v>
      </c>
      <c r="G37" s="129">
        <v>5</v>
      </c>
      <c r="H37" s="69">
        <v>45</v>
      </c>
      <c r="I37" s="129">
        <v>56</v>
      </c>
      <c r="J37" s="129">
        <v>41</v>
      </c>
      <c r="K37" s="71">
        <f t="shared" si="0"/>
        <v>0.7321428571428571</v>
      </c>
      <c r="L37" s="129">
        <v>41</v>
      </c>
      <c r="M37" s="72">
        <f t="shared" si="1"/>
        <v>0.7321428571428571</v>
      </c>
      <c r="N37" s="129">
        <v>41</v>
      </c>
      <c r="O37" s="72">
        <f t="shared" si="2"/>
        <v>0.7321428571428571</v>
      </c>
      <c r="P37" s="129">
        <v>41</v>
      </c>
      <c r="Q37" s="72">
        <f t="shared" si="3"/>
        <v>0.7321428571428571</v>
      </c>
      <c r="R37" s="73">
        <v>41</v>
      </c>
      <c r="S37" s="72">
        <f t="shared" si="4"/>
        <v>0.7321428571428571</v>
      </c>
      <c r="T37" s="73"/>
      <c r="U37" s="73"/>
      <c r="V37" s="73"/>
    </row>
    <row r="38" spans="1:44" s="66" customFormat="1">
      <c r="A38" s="66" t="s">
        <v>21</v>
      </c>
      <c r="B38" s="66" t="s">
        <v>25</v>
      </c>
      <c r="C38" s="75" t="s">
        <v>31</v>
      </c>
      <c r="D38" s="73">
        <v>2</v>
      </c>
      <c r="E38" s="76" t="s">
        <v>63</v>
      </c>
      <c r="F38" s="77" t="s">
        <v>33</v>
      </c>
      <c r="G38" s="129">
        <v>5</v>
      </c>
      <c r="H38" s="80" t="s">
        <v>52</v>
      </c>
      <c r="I38" s="130">
        <v>58</v>
      </c>
      <c r="J38" s="130">
        <v>53</v>
      </c>
      <c r="K38" s="71">
        <f t="shared" si="0"/>
        <v>0.91379310344827591</v>
      </c>
      <c r="L38" s="130">
        <v>49</v>
      </c>
      <c r="M38" s="72">
        <f t="shared" si="1"/>
        <v>0.84482758620689657</v>
      </c>
      <c r="N38" s="130">
        <v>41</v>
      </c>
      <c r="O38" s="72">
        <f t="shared" si="2"/>
        <v>0.7068965517241379</v>
      </c>
      <c r="P38" s="130">
        <v>41</v>
      </c>
      <c r="Q38" s="72">
        <f t="shared" si="3"/>
        <v>0.7068965517241379</v>
      </c>
      <c r="R38" s="73"/>
      <c r="S38" s="72">
        <f t="shared" si="4"/>
        <v>0</v>
      </c>
      <c r="T38" s="73"/>
      <c r="U38" s="73"/>
      <c r="V38" s="73"/>
    </row>
    <row r="39" spans="1:44" s="66" customFormat="1">
      <c r="A39" s="66" t="s">
        <v>21</v>
      </c>
      <c r="B39" s="66" t="s">
        <v>25</v>
      </c>
      <c r="C39" s="75" t="s">
        <v>44</v>
      </c>
      <c r="D39" s="73">
        <v>3</v>
      </c>
      <c r="E39" s="76" t="s">
        <v>65</v>
      </c>
      <c r="F39" s="77" t="s">
        <v>46</v>
      </c>
      <c r="G39" s="129">
        <v>5</v>
      </c>
      <c r="H39" s="80" t="s">
        <v>52</v>
      </c>
      <c r="I39" s="130">
        <v>52</v>
      </c>
      <c r="J39" s="130">
        <v>47</v>
      </c>
      <c r="K39" s="71">
        <f t="shared" si="0"/>
        <v>0.90384615384615385</v>
      </c>
      <c r="L39" s="130">
        <v>46</v>
      </c>
      <c r="M39" s="72">
        <f t="shared" si="1"/>
        <v>0.88461538461538458</v>
      </c>
      <c r="N39" s="130">
        <v>41</v>
      </c>
      <c r="O39" s="72">
        <f t="shared" si="2"/>
        <v>0.78846153846153844</v>
      </c>
      <c r="P39" s="130">
        <v>41</v>
      </c>
      <c r="Q39" s="72">
        <f t="shared" si="3"/>
        <v>0.78846153846153844</v>
      </c>
      <c r="R39" s="73"/>
      <c r="S39" s="72">
        <f t="shared" si="4"/>
        <v>0</v>
      </c>
      <c r="T39" s="73"/>
      <c r="U39" s="73"/>
      <c r="V39" s="73"/>
    </row>
    <row r="40" spans="1:44" s="66" customFormat="1">
      <c r="A40" s="66" t="s">
        <v>21</v>
      </c>
      <c r="D40" s="67"/>
      <c r="E40" s="68" t="s">
        <v>34</v>
      </c>
      <c r="F40" s="69"/>
      <c r="G40" s="69"/>
      <c r="H40" s="69">
        <v>115</v>
      </c>
      <c r="I40" s="70">
        <f>I41+I42+I43</f>
        <v>209</v>
      </c>
      <c r="J40" s="70">
        <f>J41+J42+J43</f>
        <v>157</v>
      </c>
      <c r="K40" s="71">
        <f t="shared" si="0"/>
        <v>0.75119617224880386</v>
      </c>
      <c r="L40" s="70">
        <f>L41+L42+L43</f>
        <v>152</v>
      </c>
      <c r="M40" s="72">
        <f t="shared" si="1"/>
        <v>0.72727272727272729</v>
      </c>
      <c r="N40" s="70">
        <f>N41+N42+N43</f>
        <v>157</v>
      </c>
      <c r="O40" s="72">
        <f t="shared" si="2"/>
        <v>0.75119617224880386</v>
      </c>
      <c r="P40" s="70">
        <f>P41+P42+P43</f>
        <v>117</v>
      </c>
      <c r="Q40" s="72">
        <f t="shared" si="3"/>
        <v>0.55980861244019142</v>
      </c>
      <c r="R40" s="70">
        <f>R41+R42+R43</f>
        <v>0</v>
      </c>
      <c r="S40" s="72">
        <f t="shared" si="4"/>
        <v>0</v>
      </c>
      <c r="T40" s="73"/>
      <c r="U40" s="73"/>
      <c r="V40" s="73"/>
    </row>
    <row r="41" spans="1:44" s="66" customFormat="1">
      <c r="A41" s="66" t="s">
        <v>21</v>
      </c>
      <c r="B41" s="66" t="s">
        <v>35</v>
      </c>
      <c r="C41" s="75" t="s">
        <v>26</v>
      </c>
      <c r="D41" s="73">
        <v>1</v>
      </c>
      <c r="E41" s="76" t="s">
        <v>67</v>
      </c>
      <c r="F41" s="77" t="s">
        <v>37</v>
      </c>
      <c r="G41" s="129">
        <v>5</v>
      </c>
      <c r="H41" s="69">
        <v>60</v>
      </c>
      <c r="I41" s="129">
        <v>83</v>
      </c>
      <c r="J41" s="129">
        <v>56</v>
      </c>
      <c r="K41" s="71">
        <f t="shared" si="0"/>
        <v>0.67469879518072284</v>
      </c>
      <c r="L41" s="129">
        <v>53</v>
      </c>
      <c r="M41" s="72">
        <f t="shared" si="1"/>
        <v>0.63855421686746983</v>
      </c>
      <c r="N41" s="129">
        <v>58</v>
      </c>
      <c r="O41" s="72">
        <f t="shared" si="2"/>
        <v>0.6987951807228916</v>
      </c>
      <c r="P41" s="129">
        <v>60</v>
      </c>
      <c r="Q41" s="72">
        <f t="shared" si="3"/>
        <v>0.72289156626506024</v>
      </c>
      <c r="R41" s="72"/>
      <c r="S41" s="72">
        <f t="shared" si="4"/>
        <v>0</v>
      </c>
      <c r="T41" s="73"/>
      <c r="U41" s="73"/>
      <c r="V41" s="73" t="s">
        <v>191</v>
      </c>
      <c r="AR41" s="66">
        <f>150*15</f>
        <v>2250</v>
      </c>
    </row>
    <row r="42" spans="1:44" s="66" customFormat="1">
      <c r="A42" s="66" t="s">
        <v>21</v>
      </c>
      <c r="B42" s="66" t="s">
        <v>35</v>
      </c>
      <c r="C42" s="75" t="s">
        <v>31</v>
      </c>
      <c r="D42" s="73">
        <v>2</v>
      </c>
      <c r="E42" s="76" t="s">
        <v>68</v>
      </c>
      <c r="F42" s="77" t="s">
        <v>39</v>
      </c>
      <c r="G42" s="129">
        <v>5</v>
      </c>
      <c r="H42" s="69" t="s">
        <v>113</v>
      </c>
      <c r="I42" s="129">
        <v>75</v>
      </c>
      <c r="J42" s="129">
        <v>54</v>
      </c>
      <c r="K42" s="71">
        <f t="shared" si="0"/>
        <v>0.72</v>
      </c>
      <c r="L42" s="129">
        <v>53</v>
      </c>
      <c r="M42" s="72">
        <f t="shared" si="1"/>
        <v>0.70666666666666667</v>
      </c>
      <c r="N42" s="129">
        <v>56</v>
      </c>
      <c r="O42" s="72">
        <f t="shared" si="2"/>
        <v>0.7466666666666667</v>
      </c>
      <c r="P42" s="129">
        <v>57</v>
      </c>
      <c r="Q42" s="72">
        <f t="shared" si="3"/>
        <v>0.76</v>
      </c>
      <c r="R42" s="72"/>
      <c r="S42" s="72">
        <f t="shared" si="4"/>
        <v>0</v>
      </c>
      <c r="T42" s="73"/>
      <c r="U42" s="73"/>
      <c r="V42" s="73" t="s">
        <v>192</v>
      </c>
      <c r="AR42" s="66">
        <f>AR41+3400</f>
        <v>5650</v>
      </c>
    </row>
    <row r="43" spans="1:44" s="66" customFormat="1">
      <c r="A43" s="66" t="s">
        <v>21</v>
      </c>
      <c r="C43" s="75" t="s">
        <v>70</v>
      </c>
      <c r="D43" s="73">
        <v>3</v>
      </c>
      <c r="E43" s="76" t="s">
        <v>71</v>
      </c>
      <c r="F43" s="77" t="s">
        <v>72</v>
      </c>
      <c r="G43" s="129">
        <v>4</v>
      </c>
      <c r="H43" s="77" t="s">
        <v>73</v>
      </c>
      <c r="I43" s="73">
        <v>51</v>
      </c>
      <c r="J43" s="73">
        <v>47</v>
      </c>
      <c r="K43" s="71">
        <f t="shared" si="0"/>
        <v>0.92156862745098034</v>
      </c>
      <c r="L43" s="129">
        <v>46</v>
      </c>
      <c r="M43" s="72">
        <f t="shared" si="1"/>
        <v>0.90196078431372551</v>
      </c>
      <c r="N43" s="129">
        <v>43</v>
      </c>
      <c r="O43" s="72">
        <f t="shared" si="2"/>
        <v>0.84313725490196079</v>
      </c>
      <c r="P43" s="77"/>
      <c r="Q43" s="72">
        <f t="shared" si="3"/>
        <v>0</v>
      </c>
      <c r="R43" s="73"/>
      <c r="S43" s="72">
        <f t="shared" si="4"/>
        <v>0</v>
      </c>
      <c r="T43" s="73"/>
      <c r="U43" s="73"/>
      <c r="V43" s="73"/>
    </row>
    <row r="44" spans="1:44" s="66" customFormat="1">
      <c r="A44" s="66" t="s">
        <v>21</v>
      </c>
      <c r="D44" s="67"/>
      <c r="E44" s="68" t="s">
        <v>74</v>
      </c>
      <c r="F44" s="69"/>
      <c r="G44" s="69"/>
      <c r="H44" s="69">
        <v>47</v>
      </c>
      <c r="I44" s="74">
        <f>I45</f>
        <v>41</v>
      </c>
      <c r="J44" s="74">
        <f>J45</f>
        <v>35</v>
      </c>
      <c r="K44" s="71">
        <f t="shared" si="0"/>
        <v>0.85365853658536583</v>
      </c>
      <c r="L44" s="74">
        <f>L45</f>
        <v>33</v>
      </c>
      <c r="M44" s="72">
        <f t="shared" si="1"/>
        <v>0.80487804878048785</v>
      </c>
      <c r="N44" s="74">
        <f>N45</f>
        <v>33</v>
      </c>
      <c r="O44" s="72">
        <f t="shared" si="2"/>
        <v>0.80487804878048785</v>
      </c>
      <c r="P44" s="74">
        <f>P45</f>
        <v>32</v>
      </c>
      <c r="Q44" s="72">
        <f t="shared" si="3"/>
        <v>0.78048780487804881</v>
      </c>
      <c r="R44" s="74">
        <f>R45</f>
        <v>31</v>
      </c>
      <c r="S44" s="72">
        <f t="shared" si="4"/>
        <v>0.75609756097560976</v>
      </c>
      <c r="T44" s="73"/>
      <c r="U44" s="73"/>
      <c r="V44" s="73"/>
    </row>
    <row r="45" spans="1:44" s="66" customFormat="1">
      <c r="A45" s="66" t="s">
        <v>21</v>
      </c>
      <c r="B45" s="75" t="s">
        <v>75</v>
      </c>
      <c r="C45" s="75" t="s">
        <v>26</v>
      </c>
      <c r="D45" s="73">
        <v>1</v>
      </c>
      <c r="E45" s="76" t="s">
        <v>76</v>
      </c>
      <c r="F45" s="77" t="s">
        <v>77</v>
      </c>
      <c r="G45" s="129">
        <v>6</v>
      </c>
      <c r="H45" s="77">
        <v>47</v>
      </c>
      <c r="I45" s="129">
        <v>41</v>
      </c>
      <c r="J45" s="129">
        <v>35</v>
      </c>
      <c r="K45" s="71">
        <f t="shared" si="0"/>
        <v>0.85365853658536583</v>
      </c>
      <c r="L45" s="129">
        <v>33</v>
      </c>
      <c r="M45" s="72">
        <f t="shared" si="1"/>
        <v>0.80487804878048785</v>
      </c>
      <c r="N45" s="129">
        <v>33</v>
      </c>
      <c r="O45" s="72">
        <f t="shared" si="2"/>
        <v>0.80487804878048785</v>
      </c>
      <c r="P45" s="129">
        <v>32</v>
      </c>
      <c r="Q45" s="72">
        <f t="shared" si="3"/>
        <v>0.78048780487804881</v>
      </c>
      <c r="R45" s="73">
        <v>31</v>
      </c>
      <c r="S45" s="72">
        <f t="shared" si="4"/>
        <v>0.75609756097560976</v>
      </c>
      <c r="T45" s="73"/>
      <c r="U45" s="73"/>
      <c r="V45" s="73"/>
    </row>
    <row r="46" spans="1:44" s="66" customFormat="1">
      <c r="A46" s="66" t="s">
        <v>21</v>
      </c>
      <c r="D46" s="67"/>
      <c r="E46" s="68" t="s">
        <v>53</v>
      </c>
      <c r="F46" s="69"/>
      <c r="G46" s="69"/>
      <c r="H46" s="69">
        <v>66</v>
      </c>
      <c r="I46" s="74">
        <f>I47+I48</f>
        <v>90</v>
      </c>
      <c r="J46" s="74">
        <f>J47+J48</f>
        <v>66</v>
      </c>
      <c r="K46" s="71">
        <f t="shared" si="0"/>
        <v>0.73333333333333328</v>
      </c>
      <c r="L46" s="74">
        <f>L47+L48</f>
        <v>66</v>
      </c>
      <c r="M46" s="72">
        <f t="shared" si="1"/>
        <v>0.73333333333333328</v>
      </c>
      <c r="N46" s="74">
        <f>N47+N48</f>
        <v>40</v>
      </c>
      <c r="O46" s="72">
        <f t="shared" si="2"/>
        <v>0.44444444444444442</v>
      </c>
      <c r="P46" s="74">
        <f>P47+P48</f>
        <v>40</v>
      </c>
      <c r="Q46" s="72">
        <f t="shared" si="3"/>
        <v>0.44444444444444442</v>
      </c>
      <c r="R46" s="74">
        <f>R47+R48</f>
        <v>0</v>
      </c>
      <c r="S46" s="72">
        <f t="shared" si="4"/>
        <v>0</v>
      </c>
      <c r="T46" s="73"/>
      <c r="U46" s="73"/>
      <c r="V46" s="73"/>
    </row>
    <row r="47" spans="1:44" s="66" customFormat="1">
      <c r="A47" s="66" t="s">
        <v>21</v>
      </c>
      <c r="B47" s="66" t="s">
        <v>54</v>
      </c>
      <c r="C47" s="75" t="s">
        <v>55</v>
      </c>
      <c r="D47" s="73">
        <v>1</v>
      </c>
      <c r="E47" s="76" t="s">
        <v>78</v>
      </c>
      <c r="F47" s="77" t="s">
        <v>57</v>
      </c>
      <c r="G47" s="129">
        <v>5</v>
      </c>
      <c r="H47" s="82" t="s">
        <v>29</v>
      </c>
      <c r="I47" s="130">
        <v>68</v>
      </c>
      <c r="J47" s="130">
        <v>53</v>
      </c>
      <c r="K47" s="71">
        <f t="shared" si="0"/>
        <v>0.77941176470588236</v>
      </c>
      <c r="L47" s="130">
        <v>54</v>
      </c>
      <c r="M47" s="72">
        <f t="shared" si="1"/>
        <v>0.79411764705882348</v>
      </c>
      <c r="N47" s="130">
        <v>35</v>
      </c>
      <c r="O47" s="72">
        <f t="shared" si="2"/>
        <v>0.51470588235294112</v>
      </c>
      <c r="P47" s="130">
        <v>35</v>
      </c>
      <c r="Q47" s="72">
        <f t="shared" si="3"/>
        <v>0.51470588235294112</v>
      </c>
      <c r="R47" s="73"/>
      <c r="S47" s="72">
        <f t="shared" si="4"/>
        <v>0</v>
      </c>
      <c r="T47" s="73"/>
      <c r="U47" s="73"/>
      <c r="V47" s="73"/>
    </row>
    <row r="48" spans="1:44" s="66" customFormat="1">
      <c r="A48" s="66" t="s">
        <v>21</v>
      </c>
      <c r="B48" s="66" t="s">
        <v>54</v>
      </c>
      <c r="C48" s="75" t="s">
        <v>44</v>
      </c>
      <c r="D48" s="73">
        <v>2</v>
      </c>
      <c r="E48" s="76" t="s">
        <v>79</v>
      </c>
      <c r="F48" s="77" t="s">
        <v>59</v>
      </c>
      <c r="G48" s="129">
        <v>5</v>
      </c>
      <c r="H48" s="82" t="s">
        <v>193</v>
      </c>
      <c r="I48" s="130">
        <v>22</v>
      </c>
      <c r="J48" s="130">
        <v>13</v>
      </c>
      <c r="K48" s="71">
        <f t="shared" si="0"/>
        <v>0.59090909090909094</v>
      </c>
      <c r="L48" s="130">
        <v>12</v>
      </c>
      <c r="M48" s="72">
        <f t="shared" si="1"/>
        <v>0.54545454545454541</v>
      </c>
      <c r="N48" s="130">
        <v>5</v>
      </c>
      <c r="O48" s="72">
        <f t="shared" si="2"/>
        <v>0.22727272727272727</v>
      </c>
      <c r="P48" s="130">
        <v>5</v>
      </c>
      <c r="Q48" s="72">
        <f t="shared" si="3"/>
        <v>0.22727272727272727</v>
      </c>
      <c r="R48" s="73"/>
      <c r="S48" s="72">
        <f t="shared" si="4"/>
        <v>0</v>
      </c>
      <c r="T48" s="73"/>
      <c r="U48" s="73"/>
      <c r="V48" s="73"/>
    </row>
    <row r="49" spans="1:44" s="66" customFormat="1">
      <c r="A49" s="66" t="s">
        <v>21</v>
      </c>
      <c r="D49" s="67"/>
      <c r="E49" s="68" t="s">
        <v>80</v>
      </c>
      <c r="F49" s="69"/>
      <c r="G49" s="69"/>
      <c r="H49" s="69">
        <v>624</v>
      </c>
      <c r="I49" s="70">
        <f>I50+I54+I58</f>
        <v>358</v>
      </c>
      <c r="J49" s="70">
        <f>J50+J54+J58</f>
        <v>272</v>
      </c>
      <c r="K49" s="71">
        <f t="shared" si="0"/>
        <v>0.75977653631284914</v>
      </c>
      <c r="L49" s="70">
        <f>L50+L54+L58</f>
        <v>209</v>
      </c>
      <c r="M49" s="72">
        <f t="shared" si="1"/>
        <v>0.58379888268156421</v>
      </c>
      <c r="N49" s="70">
        <f>N50+N54+N58</f>
        <v>104</v>
      </c>
      <c r="O49" s="72">
        <f t="shared" si="2"/>
        <v>0.29050279329608941</v>
      </c>
      <c r="P49" s="70">
        <f>P50+P54+P58</f>
        <v>0</v>
      </c>
      <c r="Q49" s="72">
        <f t="shared" si="3"/>
        <v>0</v>
      </c>
      <c r="R49" s="73"/>
      <c r="S49" s="72">
        <f t="shared" si="4"/>
        <v>0</v>
      </c>
      <c r="T49" s="73"/>
      <c r="U49" s="73"/>
      <c r="V49" s="73"/>
    </row>
    <row r="50" spans="1:44" s="66" customFormat="1">
      <c r="A50" s="66" t="s">
        <v>21</v>
      </c>
      <c r="D50" s="67"/>
      <c r="E50" s="68" t="s">
        <v>24</v>
      </c>
      <c r="F50" s="69"/>
      <c r="G50" s="69"/>
      <c r="H50" s="69">
        <v>167</v>
      </c>
      <c r="I50" s="74">
        <f>I51+I52</f>
        <v>95</v>
      </c>
      <c r="J50" s="74">
        <f>J51+J52</f>
        <v>69</v>
      </c>
      <c r="K50" s="71">
        <f t="shared" si="0"/>
        <v>0.72631578947368425</v>
      </c>
      <c r="L50" s="74">
        <f>L51+L52</f>
        <v>62</v>
      </c>
      <c r="M50" s="72">
        <f t="shared" si="1"/>
        <v>0.65263157894736845</v>
      </c>
      <c r="N50" s="74">
        <f>N51+N52</f>
        <v>0</v>
      </c>
      <c r="O50" s="72">
        <f t="shared" si="2"/>
        <v>0</v>
      </c>
      <c r="P50" s="69"/>
      <c r="Q50" s="72">
        <f t="shared" si="3"/>
        <v>0</v>
      </c>
      <c r="R50" s="73"/>
      <c r="S50" s="72">
        <f t="shared" si="4"/>
        <v>0</v>
      </c>
      <c r="T50" s="73"/>
      <c r="U50" s="73"/>
      <c r="V50" s="73"/>
    </row>
    <row r="51" spans="1:44" s="66" customFormat="1">
      <c r="A51" s="66" t="s">
        <v>21</v>
      </c>
      <c r="B51" s="66" t="s">
        <v>25</v>
      </c>
      <c r="C51" s="75" t="s">
        <v>26</v>
      </c>
      <c r="D51" s="73">
        <v>1</v>
      </c>
      <c r="E51" s="76" t="s">
        <v>81</v>
      </c>
      <c r="F51" s="77" t="s">
        <v>28</v>
      </c>
      <c r="G51" s="129">
        <v>3</v>
      </c>
      <c r="H51" s="82" t="s">
        <v>96</v>
      </c>
      <c r="I51" s="130">
        <v>36</v>
      </c>
      <c r="J51" s="130">
        <v>31</v>
      </c>
      <c r="K51" s="71">
        <f t="shared" si="0"/>
        <v>0.86111111111111116</v>
      </c>
      <c r="L51" s="130">
        <v>28</v>
      </c>
      <c r="M51" s="72">
        <f t="shared" si="1"/>
        <v>0.77777777777777779</v>
      </c>
      <c r="N51" s="77"/>
      <c r="O51" s="72">
        <f t="shared" si="2"/>
        <v>0</v>
      </c>
      <c r="P51" s="77"/>
      <c r="Q51" s="72">
        <f t="shared" si="3"/>
        <v>0</v>
      </c>
      <c r="R51" s="73"/>
      <c r="S51" s="72">
        <f t="shared" si="4"/>
        <v>0</v>
      </c>
      <c r="T51" s="73"/>
      <c r="U51" s="73"/>
      <c r="V51" s="73"/>
    </row>
    <row r="52" spans="1:44" s="66" customFormat="1">
      <c r="A52" s="66" t="s">
        <v>21</v>
      </c>
      <c r="B52" s="66" t="s">
        <v>25</v>
      </c>
      <c r="C52" s="75" t="s">
        <v>31</v>
      </c>
      <c r="D52" s="73">
        <v>2</v>
      </c>
      <c r="E52" s="76" t="s">
        <v>82</v>
      </c>
      <c r="F52" s="77" t="s">
        <v>33</v>
      </c>
      <c r="G52" s="129">
        <v>3</v>
      </c>
      <c r="H52" s="82" t="s">
        <v>175</v>
      </c>
      <c r="I52" s="130">
        <v>59</v>
      </c>
      <c r="J52" s="130">
        <v>38</v>
      </c>
      <c r="K52" s="71">
        <f t="shared" si="0"/>
        <v>0.64406779661016944</v>
      </c>
      <c r="L52" s="130">
        <v>34</v>
      </c>
      <c r="M52" s="72">
        <f t="shared" si="1"/>
        <v>0.57627118644067798</v>
      </c>
      <c r="N52" s="77"/>
      <c r="O52" s="72">
        <f t="shared" si="2"/>
        <v>0</v>
      </c>
      <c r="P52" s="77"/>
      <c r="Q52" s="72">
        <f t="shared" si="3"/>
        <v>0</v>
      </c>
      <c r="R52" s="73"/>
      <c r="S52" s="72">
        <f t="shared" si="4"/>
        <v>0</v>
      </c>
      <c r="T52" s="73"/>
      <c r="U52" s="73"/>
      <c r="V52" s="73"/>
    </row>
    <row r="53" spans="1:44" s="66" customFormat="1">
      <c r="A53" s="66" t="s">
        <v>21</v>
      </c>
      <c r="B53" s="66" t="s">
        <v>25</v>
      </c>
      <c r="C53" s="75" t="s">
        <v>44</v>
      </c>
      <c r="D53" s="73">
        <v>3</v>
      </c>
      <c r="E53" s="76" t="s">
        <v>83</v>
      </c>
      <c r="F53" s="77" t="s">
        <v>46</v>
      </c>
      <c r="G53" s="129">
        <v>3</v>
      </c>
      <c r="H53" s="77" t="s">
        <v>97</v>
      </c>
      <c r="I53" s="130">
        <v>36</v>
      </c>
      <c r="J53" s="130">
        <v>36</v>
      </c>
      <c r="K53" s="71">
        <f t="shared" si="0"/>
        <v>1</v>
      </c>
      <c r="L53" s="130">
        <v>20</v>
      </c>
      <c r="M53" s="72">
        <f t="shared" si="1"/>
        <v>0.55555555555555558</v>
      </c>
      <c r="N53" s="77"/>
      <c r="O53" s="72">
        <f t="shared" si="2"/>
        <v>0</v>
      </c>
      <c r="P53" s="77"/>
      <c r="Q53" s="72">
        <f t="shared" si="3"/>
        <v>0</v>
      </c>
      <c r="R53" s="73"/>
      <c r="S53" s="72">
        <f t="shared" si="4"/>
        <v>0</v>
      </c>
      <c r="T53" s="73"/>
      <c r="U53" s="73"/>
      <c r="V53" s="73"/>
    </row>
    <row r="54" spans="1:44" s="66" customFormat="1">
      <c r="A54" s="66" t="s">
        <v>21</v>
      </c>
      <c r="D54" s="67"/>
      <c r="E54" s="68" t="s">
        <v>34</v>
      </c>
      <c r="F54" s="69"/>
      <c r="G54" s="69"/>
      <c r="H54" s="69">
        <v>261</v>
      </c>
      <c r="I54" s="74">
        <f>I55+I56+I57</f>
        <v>222</v>
      </c>
      <c r="J54" s="74">
        <f>J55+J56+J57</f>
        <v>174</v>
      </c>
      <c r="K54" s="71">
        <f t="shared" si="0"/>
        <v>0.78378378378378377</v>
      </c>
      <c r="L54" s="74">
        <f>L55+L56+L57</f>
        <v>118</v>
      </c>
      <c r="M54" s="72">
        <f t="shared" si="1"/>
        <v>0.53153153153153154</v>
      </c>
      <c r="N54" s="74">
        <f>N55+N56+N57</f>
        <v>104</v>
      </c>
      <c r="O54" s="72">
        <f t="shared" si="2"/>
        <v>0.46846846846846846</v>
      </c>
      <c r="P54" s="69"/>
      <c r="Q54" s="72">
        <f t="shared" si="3"/>
        <v>0</v>
      </c>
      <c r="R54" s="73"/>
      <c r="S54" s="72">
        <f t="shared" si="4"/>
        <v>0</v>
      </c>
      <c r="T54" s="73"/>
      <c r="U54" s="73"/>
      <c r="V54" s="73"/>
    </row>
    <row r="55" spans="1:44" s="66" customFormat="1">
      <c r="A55" s="66" t="s">
        <v>21</v>
      </c>
      <c r="B55" s="66" t="s">
        <v>35</v>
      </c>
      <c r="C55" s="75" t="s">
        <v>26</v>
      </c>
      <c r="D55" s="73">
        <v>1</v>
      </c>
      <c r="E55" s="76" t="s">
        <v>84</v>
      </c>
      <c r="F55" s="77" t="s">
        <v>37</v>
      </c>
      <c r="G55" s="129">
        <v>4</v>
      </c>
      <c r="H55" s="69" t="s">
        <v>69</v>
      </c>
      <c r="I55" s="73">
        <v>86</v>
      </c>
      <c r="J55" s="129">
        <v>61</v>
      </c>
      <c r="K55" s="71">
        <f t="shared" si="0"/>
        <v>0.70930232558139539</v>
      </c>
      <c r="L55" s="131">
        <v>57</v>
      </c>
      <c r="M55" s="72">
        <f t="shared" si="1"/>
        <v>0.66279069767441856</v>
      </c>
      <c r="N55" s="129">
        <v>55</v>
      </c>
      <c r="O55" s="72">
        <f t="shared" si="2"/>
        <v>0.63953488372093026</v>
      </c>
      <c r="P55" s="77"/>
      <c r="Q55" s="72">
        <f t="shared" si="3"/>
        <v>0</v>
      </c>
      <c r="R55" s="73"/>
      <c r="S55" s="72">
        <f t="shared" si="4"/>
        <v>0</v>
      </c>
      <c r="T55" s="73"/>
      <c r="U55" s="73"/>
      <c r="V55" s="73"/>
      <c r="AR55" s="66">
        <f>AR42+2000</f>
        <v>7650</v>
      </c>
    </row>
    <row r="56" spans="1:44" s="66" customFormat="1">
      <c r="A56" s="66" t="s">
        <v>21</v>
      </c>
      <c r="B56" s="66" t="s">
        <v>35</v>
      </c>
      <c r="C56" s="75" t="s">
        <v>31</v>
      </c>
      <c r="D56" s="73">
        <v>3</v>
      </c>
      <c r="E56" s="76" t="s">
        <v>85</v>
      </c>
      <c r="F56" s="77" t="s">
        <v>86</v>
      </c>
      <c r="G56" s="129">
        <v>4</v>
      </c>
      <c r="H56" s="69" t="s">
        <v>64</v>
      </c>
      <c r="I56" s="73">
        <v>71</v>
      </c>
      <c r="J56" s="129">
        <v>65</v>
      </c>
      <c r="K56" s="71">
        <f t="shared" si="0"/>
        <v>0.91549295774647887</v>
      </c>
      <c r="L56" s="131">
        <v>61</v>
      </c>
      <c r="M56" s="72">
        <f t="shared" si="1"/>
        <v>0.85915492957746475</v>
      </c>
      <c r="N56" s="129">
        <v>49</v>
      </c>
      <c r="O56" s="72">
        <f t="shared" si="2"/>
        <v>0.6901408450704225</v>
      </c>
      <c r="P56" s="77"/>
      <c r="Q56" s="72">
        <f t="shared" si="3"/>
        <v>0</v>
      </c>
      <c r="R56" s="73"/>
      <c r="S56" s="72">
        <f t="shared" si="4"/>
        <v>0</v>
      </c>
      <c r="T56" s="73"/>
      <c r="U56" s="73"/>
      <c r="V56" s="73"/>
    </row>
    <row r="57" spans="1:44" s="66" customFormat="1">
      <c r="A57" s="66" t="s">
        <v>21</v>
      </c>
      <c r="B57" s="66" t="s">
        <v>35</v>
      </c>
      <c r="C57" s="75" t="s">
        <v>70</v>
      </c>
      <c r="D57" s="73">
        <v>4</v>
      </c>
      <c r="E57" s="76" t="s">
        <v>87</v>
      </c>
      <c r="F57" s="77" t="s">
        <v>88</v>
      </c>
      <c r="G57" s="129">
        <v>2</v>
      </c>
      <c r="H57" s="69" t="s">
        <v>47</v>
      </c>
      <c r="I57" s="131">
        <v>65</v>
      </c>
      <c r="J57" s="131">
        <v>48</v>
      </c>
      <c r="K57" s="71">
        <f t="shared" si="0"/>
        <v>0.7384615384615385</v>
      </c>
      <c r="L57" s="77"/>
      <c r="M57" s="72">
        <f t="shared" si="1"/>
        <v>0</v>
      </c>
      <c r="N57" s="77"/>
      <c r="O57" s="72">
        <f t="shared" si="2"/>
        <v>0</v>
      </c>
      <c r="P57" s="77"/>
      <c r="Q57" s="72">
        <f t="shared" si="3"/>
        <v>0</v>
      </c>
      <c r="R57" s="73"/>
      <c r="S57" s="72">
        <f t="shared" si="4"/>
        <v>0</v>
      </c>
      <c r="T57" s="73"/>
      <c r="U57" s="73"/>
      <c r="V57" s="73"/>
    </row>
    <row r="58" spans="1:44" s="66" customFormat="1">
      <c r="A58" s="66" t="s">
        <v>21</v>
      </c>
      <c r="D58" s="67"/>
      <c r="E58" s="68" t="s">
        <v>74</v>
      </c>
      <c r="F58" s="69"/>
      <c r="G58" s="69"/>
      <c r="H58" s="69">
        <v>66</v>
      </c>
      <c r="I58" s="91">
        <f>I59</f>
        <v>41</v>
      </c>
      <c r="J58" s="91">
        <f>J59</f>
        <v>29</v>
      </c>
      <c r="K58" s="71">
        <f t="shared" si="0"/>
        <v>0.70731707317073167</v>
      </c>
      <c r="L58" s="91">
        <f>L59</f>
        <v>29</v>
      </c>
      <c r="M58" s="72">
        <f t="shared" si="1"/>
        <v>0.70731707317073167</v>
      </c>
      <c r="N58" s="69"/>
      <c r="O58" s="72">
        <f t="shared" si="2"/>
        <v>0</v>
      </c>
      <c r="P58" s="69"/>
      <c r="Q58" s="72">
        <f t="shared" si="3"/>
        <v>0</v>
      </c>
      <c r="R58" s="73"/>
      <c r="S58" s="72">
        <f t="shared" si="4"/>
        <v>0</v>
      </c>
      <c r="T58" s="73"/>
      <c r="U58" s="73"/>
      <c r="V58" s="73"/>
    </row>
    <row r="59" spans="1:44" s="66" customFormat="1">
      <c r="A59" s="66" t="s">
        <v>21</v>
      </c>
      <c r="B59" s="75" t="s">
        <v>75</v>
      </c>
      <c r="C59" s="75" t="s">
        <v>26</v>
      </c>
      <c r="D59" s="73">
        <v>1</v>
      </c>
      <c r="E59" s="76" t="s">
        <v>89</v>
      </c>
      <c r="F59" s="77" t="s">
        <v>77</v>
      </c>
      <c r="G59" s="129">
        <v>3</v>
      </c>
      <c r="H59" s="69" t="s">
        <v>49</v>
      </c>
      <c r="I59" s="129">
        <v>41</v>
      </c>
      <c r="J59" s="129">
        <v>29</v>
      </c>
      <c r="K59" s="71">
        <f t="shared" si="0"/>
        <v>0.70731707317073167</v>
      </c>
      <c r="L59" s="129">
        <v>29</v>
      </c>
      <c r="M59" s="72">
        <f t="shared" si="1"/>
        <v>0.70731707317073167</v>
      </c>
      <c r="N59" s="77"/>
      <c r="O59" s="72">
        <f t="shared" si="2"/>
        <v>0</v>
      </c>
      <c r="P59" s="77"/>
      <c r="Q59" s="72">
        <f t="shared" si="3"/>
        <v>0</v>
      </c>
      <c r="R59" s="73"/>
      <c r="S59" s="72">
        <f t="shared" si="4"/>
        <v>0</v>
      </c>
      <c r="T59" s="73"/>
      <c r="U59" s="73"/>
      <c r="V59" s="73" t="s">
        <v>194</v>
      </c>
    </row>
    <row r="60" spans="1:44" s="66" customFormat="1">
      <c r="A60" s="66" t="s">
        <v>21</v>
      </c>
      <c r="D60" s="67"/>
      <c r="E60" s="68" t="s">
        <v>53</v>
      </c>
      <c r="F60" s="69"/>
      <c r="G60" s="69"/>
      <c r="H60" s="92" t="s">
        <v>66</v>
      </c>
      <c r="I60" s="70">
        <f>I61</f>
        <v>74</v>
      </c>
      <c r="J60" s="70">
        <f>J61</f>
        <v>46</v>
      </c>
      <c r="K60" s="71">
        <f t="shared" si="0"/>
        <v>0.6216216216216216</v>
      </c>
      <c r="L60" s="70">
        <f>L61</f>
        <v>46</v>
      </c>
      <c r="M60" s="72">
        <f t="shared" si="1"/>
        <v>0.6216216216216216</v>
      </c>
      <c r="N60" s="70"/>
      <c r="O60" s="72">
        <f t="shared" si="2"/>
        <v>0</v>
      </c>
      <c r="P60" s="69"/>
      <c r="Q60" s="72">
        <f t="shared" si="3"/>
        <v>0</v>
      </c>
      <c r="R60" s="73"/>
      <c r="S60" s="72">
        <f t="shared" si="4"/>
        <v>0</v>
      </c>
      <c r="T60" s="73"/>
      <c r="U60" s="73"/>
      <c r="V60" s="73"/>
    </row>
    <row r="61" spans="1:44" s="66" customFormat="1">
      <c r="A61" s="66" t="s">
        <v>21</v>
      </c>
      <c r="B61" s="66" t="s">
        <v>54</v>
      </c>
      <c r="C61" s="75" t="s">
        <v>44</v>
      </c>
      <c r="D61" s="73">
        <v>1</v>
      </c>
      <c r="E61" s="76" t="s">
        <v>90</v>
      </c>
      <c r="F61" s="77" t="s">
        <v>57</v>
      </c>
      <c r="G61" s="129">
        <v>3</v>
      </c>
      <c r="H61" s="92" t="s">
        <v>66</v>
      </c>
      <c r="I61" s="132">
        <v>74</v>
      </c>
      <c r="J61" s="132">
        <v>46</v>
      </c>
      <c r="K61" s="71">
        <f t="shared" si="0"/>
        <v>0.6216216216216216</v>
      </c>
      <c r="L61" s="132">
        <v>46</v>
      </c>
      <c r="M61" s="72">
        <f t="shared" si="1"/>
        <v>0.6216216216216216</v>
      </c>
      <c r="N61" s="77"/>
      <c r="O61" s="72">
        <f t="shared" si="2"/>
        <v>0</v>
      </c>
      <c r="P61" s="77"/>
      <c r="Q61" s="72">
        <f t="shared" si="3"/>
        <v>0</v>
      </c>
      <c r="R61" s="73"/>
      <c r="S61" s="72">
        <f t="shared" si="4"/>
        <v>0</v>
      </c>
      <c r="T61" s="73"/>
      <c r="U61" s="73"/>
      <c r="V61" s="73"/>
    </row>
    <row r="62" spans="1:44" s="93" customFormat="1">
      <c r="E62" s="95"/>
      <c r="F62" s="94"/>
      <c r="G62" s="94"/>
      <c r="H62" s="94"/>
      <c r="I62" s="94"/>
      <c r="J62" s="94"/>
      <c r="K62" s="94"/>
      <c r="L62" s="94"/>
      <c r="M62" s="94"/>
      <c r="N62" s="94"/>
      <c r="O62" s="94"/>
      <c r="P62" s="94"/>
      <c r="Q62" s="94"/>
      <c r="R62" s="66"/>
      <c r="S62" s="66"/>
      <c r="T62" s="66"/>
      <c r="U62" s="66"/>
    </row>
    <row r="63" spans="1:44" s="93" customFormat="1">
      <c r="E63" s="95"/>
      <c r="F63" s="94"/>
      <c r="G63" s="94"/>
      <c r="H63" s="94"/>
      <c r="I63" s="94"/>
      <c r="J63" s="94"/>
      <c r="K63" s="94"/>
      <c r="L63" s="94"/>
      <c r="M63" s="94"/>
      <c r="N63" s="94"/>
      <c r="O63" s="94"/>
      <c r="P63" s="94"/>
      <c r="Q63" s="94"/>
      <c r="R63" s="66"/>
      <c r="S63" s="66"/>
      <c r="T63" s="66"/>
      <c r="U63" s="66"/>
    </row>
    <row r="64" spans="1:44">
      <c r="E64" s="96"/>
      <c r="F64" s="97"/>
      <c r="G64" s="97"/>
      <c r="H64" s="98"/>
      <c r="I64" s="98"/>
      <c r="J64" s="98"/>
      <c r="K64" s="98"/>
      <c r="L64" s="98"/>
      <c r="M64" s="98"/>
      <c r="N64" s="98"/>
      <c r="O64" s="98"/>
      <c r="P64" s="98"/>
      <c r="Q64" s="98"/>
      <c r="R64" s="99"/>
      <c r="S64" s="99"/>
      <c r="T64" s="99"/>
      <c r="U64" s="99"/>
    </row>
    <row r="65" spans="5:21">
      <c r="E65" s="96"/>
      <c r="F65" s="97"/>
      <c r="G65" s="97"/>
      <c r="H65" s="98"/>
      <c r="I65" s="98"/>
      <c r="J65" s="98"/>
      <c r="K65" s="98"/>
      <c r="L65" s="98"/>
      <c r="M65" s="98"/>
      <c r="N65" s="98"/>
      <c r="O65" s="98"/>
      <c r="P65" s="98"/>
      <c r="Q65" s="98"/>
      <c r="R65" s="99"/>
      <c r="S65" s="99"/>
      <c r="T65" s="99"/>
      <c r="U65" s="99"/>
    </row>
    <row r="66" spans="5:21">
      <c r="E66" s="96"/>
      <c r="F66" s="97"/>
      <c r="G66" s="97"/>
      <c r="H66" s="98"/>
      <c r="I66" s="98"/>
      <c r="J66" s="98"/>
      <c r="K66" s="98"/>
      <c r="L66" s="98"/>
      <c r="M66" s="98"/>
      <c r="N66" s="98"/>
      <c r="O66" s="98"/>
      <c r="P66" s="98"/>
      <c r="Q66" s="98"/>
      <c r="R66" s="99"/>
      <c r="S66" s="99"/>
      <c r="T66" s="99"/>
      <c r="U66" s="99"/>
    </row>
    <row r="67" spans="5:21">
      <c r="E67" s="96"/>
      <c r="F67" s="97"/>
      <c r="G67" s="97"/>
      <c r="H67" s="98"/>
      <c r="I67" s="98"/>
      <c r="J67" s="98"/>
      <c r="K67" s="98"/>
      <c r="L67" s="98"/>
      <c r="M67" s="98"/>
      <c r="N67" s="98"/>
      <c r="O67" s="98"/>
      <c r="P67" s="98"/>
      <c r="Q67" s="98"/>
      <c r="R67" s="99"/>
      <c r="S67" s="99"/>
      <c r="T67" s="99"/>
      <c r="U67" s="99"/>
    </row>
    <row r="68" spans="5:21">
      <c r="E68" s="96"/>
      <c r="F68" s="97"/>
      <c r="G68" s="97"/>
      <c r="H68" s="98"/>
      <c r="I68" s="98"/>
      <c r="J68" s="98"/>
      <c r="K68" s="98"/>
      <c r="L68" s="98"/>
      <c r="M68" s="98"/>
      <c r="N68" s="98"/>
      <c r="O68" s="98"/>
      <c r="P68" s="98"/>
      <c r="Q68" s="98"/>
      <c r="R68" s="99"/>
      <c r="S68" s="99"/>
      <c r="T68" s="99"/>
      <c r="U68" s="99"/>
    </row>
    <row r="69" spans="5:21">
      <c r="E69" s="96"/>
      <c r="F69" s="97"/>
      <c r="G69" s="97"/>
      <c r="H69" s="98"/>
      <c r="I69" s="98"/>
      <c r="J69" s="98"/>
      <c r="K69" s="98"/>
      <c r="L69" s="98"/>
      <c r="M69" s="98"/>
      <c r="N69" s="98"/>
      <c r="O69" s="98"/>
      <c r="P69" s="98"/>
      <c r="Q69" s="98"/>
      <c r="R69" s="99"/>
      <c r="S69" s="99"/>
      <c r="T69" s="99"/>
      <c r="U69" s="99"/>
    </row>
  </sheetData>
  <mergeCells count="13">
    <mergeCell ref="D1:U1"/>
    <mergeCell ref="D2:U2"/>
    <mergeCell ref="V9:V12"/>
    <mergeCell ref="T10:U10"/>
    <mergeCell ref="I9:U9"/>
    <mergeCell ref="R10:S10"/>
    <mergeCell ref="D9:D12"/>
    <mergeCell ref="E9:E12"/>
    <mergeCell ref="F9:F10"/>
    <mergeCell ref="J10:K10"/>
    <mergeCell ref="L10:M10"/>
    <mergeCell ref="N10:O10"/>
    <mergeCell ref="P10:Q10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V106"/>
  <sheetViews>
    <sheetView topLeftCell="D1" workbookViewId="0">
      <selection activeCell="D11" sqref="A11:XFD13"/>
    </sheetView>
  </sheetViews>
  <sheetFormatPr defaultRowHeight="15"/>
  <cols>
    <col min="1" max="3" width="0" hidden="1" customWidth="1"/>
    <col min="4" max="4" width="5.7109375" customWidth="1"/>
    <col min="5" max="5" width="33.28515625" customWidth="1"/>
    <col min="6" max="6" width="8.140625" style="103" customWidth="1"/>
    <col min="7" max="7" width="12.42578125" customWidth="1"/>
  </cols>
  <sheetData>
    <row r="1" spans="1:22" ht="18">
      <c r="D1" s="139" t="s">
        <v>0</v>
      </c>
      <c r="E1" s="139"/>
      <c r="F1" s="139"/>
      <c r="G1" s="139"/>
      <c r="H1" s="139"/>
      <c r="I1" s="139"/>
      <c r="J1" s="139"/>
      <c r="K1" s="139"/>
      <c r="L1" s="139"/>
      <c r="M1" s="139"/>
      <c r="N1" s="139"/>
      <c r="O1" s="139"/>
      <c r="P1" s="139"/>
      <c r="Q1" s="139"/>
    </row>
    <row r="2" spans="1:22" ht="15.75">
      <c r="D2" s="140" t="s">
        <v>129</v>
      </c>
      <c r="E2" s="140"/>
      <c r="F2" s="140"/>
      <c r="G2" s="140"/>
      <c r="H2" s="140"/>
      <c r="I2" s="140"/>
      <c r="J2" s="140"/>
      <c r="K2" s="140"/>
      <c r="L2" s="140"/>
      <c r="M2" s="140"/>
      <c r="N2" s="140"/>
      <c r="O2" s="140"/>
      <c r="P2" s="140"/>
      <c r="Q2" s="140"/>
      <c r="R2" s="2"/>
      <c r="S2" s="3"/>
      <c r="T2" s="2"/>
      <c r="U2" s="1"/>
    </row>
    <row r="3" spans="1:22" ht="15.75">
      <c r="D3" s="6" t="s">
        <v>1</v>
      </c>
      <c r="E3" s="7"/>
      <c r="F3" s="106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2"/>
      <c r="S3" s="3"/>
      <c r="T3" s="2"/>
      <c r="U3" s="1"/>
    </row>
    <row r="4" spans="1:22" s="27" customFormat="1" ht="15.75">
      <c r="D4" s="11"/>
      <c r="E4" s="12" t="s">
        <v>2</v>
      </c>
      <c r="F4" s="107"/>
      <c r="G4" s="7"/>
      <c r="H4" s="7"/>
      <c r="I4" s="8"/>
      <c r="J4" s="8"/>
      <c r="K4" s="8"/>
      <c r="L4" s="8"/>
      <c r="M4" s="8"/>
      <c r="N4" s="8"/>
      <c r="O4" s="8"/>
      <c r="P4" s="8"/>
      <c r="Q4" s="8"/>
      <c r="R4" s="9"/>
      <c r="S4" s="10"/>
      <c r="T4" s="9"/>
      <c r="U4" s="5"/>
    </row>
    <row r="5" spans="1:22" ht="15.75">
      <c r="D5" s="11"/>
      <c r="E5" s="12" t="s">
        <v>3</v>
      </c>
      <c r="F5" s="107"/>
      <c r="G5" s="12"/>
      <c r="H5" s="12"/>
      <c r="I5" s="8"/>
      <c r="J5" s="8"/>
      <c r="K5" s="8"/>
      <c r="L5" s="8"/>
      <c r="M5" s="8"/>
      <c r="N5" s="8"/>
      <c r="O5" s="8"/>
      <c r="P5" s="8"/>
      <c r="Q5" s="8"/>
      <c r="R5" s="9"/>
      <c r="S5" s="10"/>
      <c r="T5" s="9"/>
      <c r="U5" s="5"/>
    </row>
    <row r="6" spans="1:22" ht="15.75">
      <c r="D6" s="6" t="s">
        <v>4</v>
      </c>
      <c r="E6" s="13"/>
      <c r="F6" s="108"/>
      <c r="G6" s="12"/>
      <c r="H6" s="12"/>
      <c r="I6" s="8"/>
      <c r="J6" s="8"/>
      <c r="K6" s="8"/>
      <c r="L6" s="8"/>
      <c r="M6" s="5"/>
      <c r="N6" s="8"/>
      <c r="O6" s="8"/>
      <c r="P6" s="8"/>
      <c r="Q6" s="8"/>
      <c r="R6" s="9"/>
      <c r="S6" s="8"/>
      <c r="T6" s="9"/>
      <c r="U6" s="5"/>
    </row>
    <row r="7" spans="1:22" ht="90">
      <c r="D7" s="141" t="s">
        <v>5</v>
      </c>
      <c r="E7" s="142" t="s">
        <v>6</v>
      </c>
      <c r="F7" s="105"/>
      <c r="G7" s="142" t="s">
        <v>7</v>
      </c>
      <c r="H7" s="14" t="s">
        <v>8</v>
      </c>
      <c r="I7" s="142" t="s">
        <v>9</v>
      </c>
      <c r="J7" s="142"/>
      <c r="K7" s="142"/>
      <c r="L7" s="142"/>
      <c r="M7" s="142"/>
      <c r="N7" s="142"/>
      <c r="O7" s="142"/>
      <c r="P7" s="142"/>
      <c r="Q7" s="142"/>
      <c r="R7" s="142"/>
      <c r="S7" s="142"/>
      <c r="T7" s="142"/>
      <c r="U7" s="142"/>
    </row>
    <row r="8" spans="1:22">
      <c r="D8" s="141"/>
      <c r="E8" s="142"/>
      <c r="F8" s="105"/>
      <c r="G8" s="142"/>
      <c r="H8" s="14"/>
      <c r="I8" s="15" t="s">
        <v>10</v>
      </c>
      <c r="J8" s="138" t="s">
        <v>11</v>
      </c>
      <c r="K8" s="138"/>
      <c r="L8" s="138" t="s">
        <v>12</v>
      </c>
      <c r="M8" s="138"/>
      <c r="N8" s="138" t="s">
        <v>13</v>
      </c>
      <c r="O8" s="138"/>
      <c r="P8" s="138" t="s">
        <v>14</v>
      </c>
      <c r="Q8" s="138"/>
      <c r="R8" s="138" t="s">
        <v>15</v>
      </c>
      <c r="S8" s="138"/>
      <c r="T8" s="138" t="s">
        <v>130</v>
      </c>
      <c r="U8" s="138"/>
    </row>
    <row r="9" spans="1:22" s="123" customFormat="1">
      <c r="D9" s="141"/>
      <c r="E9" s="142"/>
      <c r="F9" s="124"/>
      <c r="G9" s="124"/>
      <c r="H9" s="124"/>
      <c r="I9" s="125">
        <v>1</v>
      </c>
      <c r="J9" s="125">
        <v>2</v>
      </c>
      <c r="K9" s="125">
        <v>2</v>
      </c>
      <c r="L9" s="125">
        <v>3</v>
      </c>
      <c r="M9" s="125">
        <v>3</v>
      </c>
      <c r="N9" s="125">
        <v>4</v>
      </c>
      <c r="O9" s="125">
        <v>4</v>
      </c>
      <c r="P9" s="125">
        <v>5</v>
      </c>
      <c r="Q9" s="125">
        <v>5</v>
      </c>
      <c r="R9" s="125">
        <v>6</v>
      </c>
      <c r="S9" s="125">
        <v>6</v>
      </c>
      <c r="T9" s="125">
        <v>7</v>
      </c>
      <c r="U9" s="125">
        <v>7</v>
      </c>
    </row>
    <row r="10" spans="1:22">
      <c r="D10" s="141"/>
      <c r="E10" s="142"/>
      <c r="F10" s="105"/>
      <c r="G10" s="14"/>
      <c r="H10" s="14"/>
      <c r="I10" s="15"/>
      <c r="J10" s="15" t="s">
        <v>19</v>
      </c>
      <c r="K10" s="15" t="s">
        <v>20</v>
      </c>
      <c r="L10" s="15" t="s">
        <v>19</v>
      </c>
      <c r="M10" s="15" t="s">
        <v>20</v>
      </c>
      <c r="N10" s="15" t="s">
        <v>19</v>
      </c>
      <c r="O10" s="15" t="s">
        <v>20</v>
      </c>
      <c r="P10" s="15" t="s">
        <v>19</v>
      </c>
      <c r="Q10" s="15" t="s">
        <v>20</v>
      </c>
      <c r="R10" s="15" t="s">
        <v>19</v>
      </c>
      <c r="S10" s="15" t="s">
        <v>20</v>
      </c>
      <c r="T10" s="15" t="s">
        <v>19</v>
      </c>
      <c r="U10" s="15" t="s">
        <v>20</v>
      </c>
    </row>
    <row r="11" spans="1:22" s="103" customFormat="1">
      <c r="D11" s="104"/>
      <c r="E11" s="105" t="s">
        <v>197</v>
      </c>
      <c r="F11" s="105"/>
      <c r="G11" s="105"/>
      <c r="H11" s="105"/>
      <c r="I11" s="104">
        <f>SUMIFS(I14:I59,$D$14:$D$59,"&gt;0",$F$14:$F$59,"&gt;"&amp;I$9)</f>
        <v>1958</v>
      </c>
      <c r="J11" s="104">
        <f>SUMIFS(J14:J59,$D$14:$D$59,"&gt;0",$F$14:$F$59,"&gt;"&amp;J$9)</f>
        <v>1597</v>
      </c>
      <c r="K11" s="104"/>
      <c r="L11" s="104">
        <f>SUMIFS(L14:L59,$D$14:$D$59,"&gt;0",$F$14:$F$59,"&gt;"&amp;L$9)</f>
        <v>795</v>
      </c>
      <c r="M11" s="104"/>
      <c r="N11" s="104">
        <f>SUMIFS(N14:N59,$D$14:$D$59,"&gt;0",$F$14:$F$59,"&gt;"&amp;N$9)</f>
        <v>505</v>
      </c>
      <c r="O11" s="104"/>
      <c r="P11" s="104">
        <f>SUMIFS(P14:P59,$D$14:$D$59,"&gt;0",$F$14:$F$59,"&gt;"&amp;P$9)</f>
        <v>209</v>
      </c>
      <c r="Q11" s="104"/>
      <c r="R11" s="104">
        <f>SUMIFS(R14:R59,$D$14:$D$59,"&gt;0",$F$14:$F$59,"&gt;"&amp;R$9)</f>
        <v>0</v>
      </c>
      <c r="S11" s="104"/>
      <c r="T11" s="104">
        <f>SUMIFS(T14:T59,$D$14:$D$59,"&gt;0",$F$14:$F$59,"&gt;"&amp;T$9)</f>
        <v>0</v>
      </c>
      <c r="U11" s="104"/>
    </row>
    <row r="12" spans="1:22" s="103" customFormat="1">
      <c r="D12" s="104"/>
      <c r="E12" s="105" t="s">
        <v>196</v>
      </c>
      <c r="F12" s="105"/>
      <c r="G12" s="105"/>
      <c r="H12" s="105"/>
      <c r="I12" s="104">
        <f>SUMIFS(J14:J59,$D$14:$D$59,"&gt;0",$F$14:$F$59,"&gt;"&amp;I$9)</f>
        <v>1597</v>
      </c>
      <c r="J12" s="104">
        <f>SUMIFS(L14:L59,$D$14:$D$59,"&gt;0",$F$14:$F$59,"&gt;"&amp;J$9)</f>
        <v>1369</v>
      </c>
      <c r="K12" s="104"/>
      <c r="L12" s="104">
        <f>SUMIFS(N14:N59,$D$14:$D$59,"&gt;0",$F$14:$F$59,"&gt;"&amp;L$9)</f>
        <v>564</v>
      </c>
      <c r="M12" s="104"/>
      <c r="N12" s="104">
        <f>SUMIFS(P14:P59,$D$14:$D$59,"&gt;0",$F$14:$F$59,"&gt;"&amp;N$9)</f>
        <v>530</v>
      </c>
      <c r="O12" s="104"/>
      <c r="P12" s="104">
        <f>SUMIFS(R14:R59,$D$14:$D$59,"&gt;0",$F$14:$F$59,"&gt;"&amp;P$9)</f>
        <v>180</v>
      </c>
      <c r="Q12" s="104"/>
      <c r="R12" s="104"/>
      <c r="S12" s="104"/>
      <c r="T12" s="104"/>
      <c r="U12" s="104"/>
    </row>
    <row r="13" spans="1:22" s="126" customFormat="1">
      <c r="D13" s="127"/>
      <c r="E13" s="128" t="s">
        <v>195</v>
      </c>
      <c r="F13" s="128"/>
      <c r="G13" s="128"/>
      <c r="H13" s="128"/>
      <c r="I13" s="127">
        <f>1-I12/I11</f>
        <v>0.18437180796731356</v>
      </c>
      <c r="J13" s="127">
        <f>1-J12/J11</f>
        <v>0.14276768941765816</v>
      </c>
      <c r="K13" s="127"/>
      <c r="L13" s="127">
        <f>1-L12/L11</f>
        <v>0.2905660377358491</v>
      </c>
      <c r="M13" s="127"/>
      <c r="N13" s="127">
        <f>1-N12/N11</f>
        <v>-4.9504950495049549E-2</v>
      </c>
      <c r="O13" s="127"/>
      <c r="P13" s="127">
        <f>1-P12/P11</f>
        <v>0.13875598086124397</v>
      </c>
      <c r="Q13" s="127"/>
      <c r="R13" s="127"/>
      <c r="S13" s="127"/>
      <c r="T13" s="127"/>
      <c r="U13" s="127"/>
    </row>
    <row r="14" spans="1:22">
      <c r="A14" s="27" t="s">
        <v>91</v>
      </c>
      <c r="B14" s="27"/>
      <c r="C14" s="27"/>
      <c r="D14" s="30"/>
      <c r="E14" s="17" t="s">
        <v>92</v>
      </c>
      <c r="F14" s="109"/>
      <c r="G14" s="17"/>
      <c r="H14" s="22">
        <v>1888</v>
      </c>
      <c r="I14" s="18"/>
      <c r="J14" s="18"/>
      <c r="K14" s="18"/>
      <c r="L14" s="18"/>
      <c r="M14" s="18"/>
      <c r="N14" s="18"/>
      <c r="O14" s="18"/>
      <c r="P14" s="22"/>
      <c r="Q14" s="41"/>
      <c r="R14" s="28"/>
      <c r="S14" s="42"/>
      <c r="T14" s="28"/>
      <c r="U14" s="42"/>
      <c r="V14" t="b">
        <f>D14&gt;0</f>
        <v>0</v>
      </c>
    </row>
    <row r="15" spans="1:22">
      <c r="A15" s="27" t="s">
        <v>91</v>
      </c>
      <c r="D15" s="30"/>
      <c r="E15" s="17" t="s">
        <v>40</v>
      </c>
      <c r="F15" s="109"/>
      <c r="G15" s="17"/>
      <c r="H15" s="19">
        <v>239</v>
      </c>
      <c r="I15" s="18">
        <f>I16+I21+I24</f>
        <v>414</v>
      </c>
      <c r="J15" s="18">
        <f>J16+J21+J24</f>
        <v>325</v>
      </c>
      <c r="K15" s="24">
        <f t="shared" ref="K15:K20" si="0">J15/I15*100%</f>
        <v>0.78502415458937203</v>
      </c>
      <c r="L15" s="18">
        <f>L16+L21+L24</f>
        <v>254</v>
      </c>
      <c r="M15" s="24">
        <f t="shared" ref="M15:M20" si="1">L15/I15*100%</f>
        <v>0.61352657004830913</v>
      </c>
      <c r="N15" s="18">
        <f>N16+N21+N24</f>
        <v>227</v>
      </c>
      <c r="O15" s="24">
        <f t="shared" ref="O15:O20" si="2">N15/I15</f>
        <v>0.54830917874396135</v>
      </c>
      <c r="P15" s="22"/>
      <c r="Q15" s="41"/>
      <c r="R15" s="25"/>
      <c r="S15" s="43"/>
      <c r="T15" s="25"/>
      <c r="U15" s="43"/>
    </row>
    <row r="16" spans="1:22">
      <c r="A16" s="27" t="s">
        <v>91</v>
      </c>
      <c r="D16" s="30"/>
      <c r="E16" s="17" t="s">
        <v>24</v>
      </c>
      <c r="F16" s="109"/>
      <c r="G16" s="17"/>
      <c r="H16" s="20">
        <v>61</v>
      </c>
      <c r="I16" s="18">
        <f>I17+I18+I19+I20</f>
        <v>113</v>
      </c>
      <c r="J16" s="18">
        <f>J17+J18+J19+J20</f>
        <v>98</v>
      </c>
      <c r="K16" s="24">
        <f t="shared" si="0"/>
        <v>0.86725663716814161</v>
      </c>
      <c r="L16" s="18">
        <f>L17+L18+L19+L20</f>
        <v>67</v>
      </c>
      <c r="M16" s="24">
        <f t="shared" si="1"/>
        <v>0.59292035398230092</v>
      </c>
      <c r="N16" s="18">
        <f>N17+N18+N19+N20</f>
        <v>61</v>
      </c>
      <c r="O16" s="24">
        <f t="shared" si="2"/>
        <v>0.53982300884955747</v>
      </c>
      <c r="P16" s="22"/>
      <c r="Q16" s="41"/>
      <c r="R16" s="25"/>
      <c r="S16" s="43"/>
      <c r="T16" s="25"/>
      <c r="U16" s="43"/>
    </row>
    <row r="17" spans="1:21">
      <c r="A17" s="27" t="s">
        <v>91</v>
      </c>
      <c r="B17" t="s">
        <v>25</v>
      </c>
      <c r="C17" s="16" t="s">
        <v>26</v>
      </c>
      <c r="D17" s="28">
        <v>1</v>
      </c>
      <c r="E17" s="21" t="s">
        <v>93</v>
      </c>
      <c r="F17" s="110">
        <v>6</v>
      </c>
      <c r="G17" s="21" t="s">
        <v>28</v>
      </c>
      <c r="H17" s="22">
        <v>9</v>
      </c>
      <c r="I17" s="112">
        <v>23</v>
      </c>
      <c r="J17" s="112">
        <v>21</v>
      </c>
      <c r="K17" s="24">
        <f t="shared" si="0"/>
        <v>0.91304347826086951</v>
      </c>
      <c r="L17" s="112">
        <v>10</v>
      </c>
      <c r="M17" s="24">
        <f t="shared" si="1"/>
        <v>0.43478260869565216</v>
      </c>
      <c r="N17" s="112">
        <v>9</v>
      </c>
      <c r="O17" s="24">
        <f t="shared" si="2"/>
        <v>0.39130434782608697</v>
      </c>
      <c r="P17" s="113">
        <v>8</v>
      </c>
      <c r="Q17" s="24">
        <f>P17/I17</f>
        <v>0.34782608695652173</v>
      </c>
      <c r="R17" s="35">
        <v>8</v>
      </c>
      <c r="S17" s="43">
        <f>R17/I17</f>
        <v>0.34782608695652173</v>
      </c>
      <c r="T17" s="25"/>
      <c r="U17" s="43"/>
    </row>
    <row r="18" spans="1:21">
      <c r="A18" s="27" t="s">
        <v>91</v>
      </c>
      <c r="B18" t="s">
        <v>25</v>
      </c>
      <c r="C18" s="16" t="s">
        <v>31</v>
      </c>
      <c r="D18" s="28">
        <v>2</v>
      </c>
      <c r="E18" s="21" t="s">
        <v>95</v>
      </c>
      <c r="F18" s="110">
        <v>6</v>
      </c>
      <c r="G18" s="21" t="s">
        <v>33</v>
      </c>
      <c r="H18" s="22">
        <v>17</v>
      </c>
      <c r="I18" s="112">
        <v>32</v>
      </c>
      <c r="J18" s="112">
        <v>28</v>
      </c>
      <c r="K18" s="24">
        <f t="shared" si="0"/>
        <v>0.875</v>
      </c>
      <c r="L18" s="112">
        <v>20</v>
      </c>
      <c r="M18" s="24">
        <f t="shared" si="1"/>
        <v>0.625</v>
      </c>
      <c r="N18" s="112">
        <v>17</v>
      </c>
      <c r="O18" s="24">
        <f t="shared" si="2"/>
        <v>0.53125</v>
      </c>
      <c r="P18" s="113">
        <v>16</v>
      </c>
      <c r="Q18" s="24">
        <f t="shared" ref="Q18:Q81" si="3">P18/I18</f>
        <v>0.5</v>
      </c>
      <c r="R18" s="35">
        <v>16</v>
      </c>
      <c r="S18" s="43">
        <f t="shared" ref="S18:S81" si="4">R18/I18</f>
        <v>0.5</v>
      </c>
      <c r="T18" s="25"/>
      <c r="U18" s="43"/>
    </row>
    <row r="19" spans="1:21">
      <c r="A19" s="27" t="s">
        <v>91</v>
      </c>
      <c r="B19" t="s">
        <v>25</v>
      </c>
      <c r="C19" s="16" t="s">
        <v>44</v>
      </c>
      <c r="D19" s="28">
        <v>3</v>
      </c>
      <c r="E19" s="21" t="s">
        <v>98</v>
      </c>
      <c r="F19" s="110">
        <v>6</v>
      </c>
      <c r="G19" s="21" t="s">
        <v>46</v>
      </c>
      <c r="H19" s="22">
        <v>25</v>
      </c>
      <c r="I19" s="112">
        <v>38</v>
      </c>
      <c r="J19" s="112">
        <v>30</v>
      </c>
      <c r="K19" s="24">
        <f t="shared" si="0"/>
        <v>0.78947368421052633</v>
      </c>
      <c r="L19" s="112">
        <v>27</v>
      </c>
      <c r="M19" s="24">
        <f t="shared" si="1"/>
        <v>0.71052631578947367</v>
      </c>
      <c r="N19" s="112">
        <v>25</v>
      </c>
      <c r="O19" s="24">
        <f t="shared" si="2"/>
        <v>0.65789473684210531</v>
      </c>
      <c r="P19" s="113">
        <v>23</v>
      </c>
      <c r="Q19" s="24">
        <f t="shared" si="3"/>
        <v>0.60526315789473684</v>
      </c>
      <c r="R19" s="35">
        <v>23</v>
      </c>
      <c r="S19" s="43">
        <f t="shared" si="4"/>
        <v>0.60526315789473684</v>
      </c>
      <c r="T19" s="25"/>
      <c r="U19" s="43"/>
    </row>
    <row r="20" spans="1:21">
      <c r="A20" s="27" t="s">
        <v>91</v>
      </c>
      <c r="B20" t="s">
        <v>25</v>
      </c>
      <c r="C20" s="16" t="s">
        <v>70</v>
      </c>
      <c r="D20" s="28">
        <v>4</v>
      </c>
      <c r="E20" s="21" t="s">
        <v>99</v>
      </c>
      <c r="F20" s="110">
        <v>6</v>
      </c>
      <c r="G20" s="21" t="s">
        <v>100</v>
      </c>
      <c r="H20" s="22">
        <v>10</v>
      </c>
      <c r="I20" s="112">
        <v>20</v>
      </c>
      <c r="J20" s="112">
        <v>19</v>
      </c>
      <c r="K20" s="24">
        <f t="shared" si="0"/>
        <v>0.95</v>
      </c>
      <c r="L20" s="112">
        <v>10</v>
      </c>
      <c r="M20" s="24">
        <f t="shared" si="1"/>
        <v>0.5</v>
      </c>
      <c r="N20" s="112">
        <v>10</v>
      </c>
      <c r="O20" s="24">
        <f t="shared" si="2"/>
        <v>0.5</v>
      </c>
      <c r="P20" s="113">
        <v>8</v>
      </c>
      <c r="Q20" s="24">
        <f t="shared" si="3"/>
        <v>0.4</v>
      </c>
      <c r="R20" s="35">
        <v>7</v>
      </c>
      <c r="S20" s="43">
        <f t="shared" si="4"/>
        <v>0.35</v>
      </c>
      <c r="T20" s="25"/>
      <c r="U20" s="43"/>
    </row>
    <row r="21" spans="1:21">
      <c r="A21" s="27" t="s">
        <v>91</v>
      </c>
      <c r="D21" s="30"/>
      <c r="E21" s="17" t="s">
        <v>34</v>
      </c>
      <c r="F21" s="110"/>
      <c r="G21" s="17"/>
      <c r="H21" s="20">
        <v>120</v>
      </c>
      <c r="I21" s="18">
        <f>I22+I23</f>
        <v>225</v>
      </c>
      <c r="J21" s="18">
        <f>J22+J23</f>
        <v>160</v>
      </c>
      <c r="K21" s="18"/>
      <c r="L21" s="18">
        <f>L22+L23</f>
        <v>125</v>
      </c>
      <c r="M21" s="18"/>
      <c r="N21" s="18">
        <f>N22+N23</f>
        <v>118</v>
      </c>
      <c r="O21" s="18"/>
      <c r="P21" s="22"/>
      <c r="Q21" s="24">
        <f t="shared" si="3"/>
        <v>0</v>
      </c>
      <c r="R21" s="25"/>
      <c r="S21" s="43">
        <f t="shared" si="4"/>
        <v>0</v>
      </c>
      <c r="T21" s="25"/>
      <c r="U21" s="43"/>
    </row>
    <row r="22" spans="1:21">
      <c r="A22" s="27" t="s">
        <v>91</v>
      </c>
      <c r="B22" t="s">
        <v>35</v>
      </c>
      <c r="C22" s="16" t="s">
        <v>26</v>
      </c>
      <c r="D22" s="28">
        <v>1</v>
      </c>
      <c r="E22" s="21" t="s">
        <v>101</v>
      </c>
      <c r="F22" s="110">
        <v>6</v>
      </c>
      <c r="G22" s="21" t="s">
        <v>37</v>
      </c>
      <c r="H22" s="22">
        <v>47</v>
      </c>
      <c r="I22" s="26">
        <v>106</v>
      </c>
      <c r="J22" s="26">
        <v>79</v>
      </c>
      <c r="K22" s="24">
        <f t="shared" ref="K22:K41" si="5">J22/I22*100%</f>
        <v>0.74528301886792447</v>
      </c>
      <c r="L22" s="26">
        <v>47</v>
      </c>
      <c r="M22" s="24">
        <f t="shared" ref="M22:M41" si="6">L22/I22*100%</f>
        <v>0.44339622641509435</v>
      </c>
      <c r="N22" s="26">
        <v>46</v>
      </c>
      <c r="O22" s="24">
        <f>N22/I22</f>
        <v>0.43396226415094341</v>
      </c>
      <c r="P22" s="113">
        <v>41</v>
      </c>
      <c r="Q22" s="24">
        <f t="shared" si="3"/>
        <v>0.3867924528301887</v>
      </c>
      <c r="R22" s="35">
        <v>27</v>
      </c>
      <c r="S22" s="43">
        <f t="shared" si="4"/>
        <v>0.25471698113207547</v>
      </c>
      <c r="T22" s="25"/>
      <c r="U22" s="43"/>
    </row>
    <row r="23" spans="1:21">
      <c r="A23" s="27" t="s">
        <v>91</v>
      </c>
      <c r="B23" t="s">
        <v>35</v>
      </c>
      <c r="C23" s="16" t="s">
        <v>31</v>
      </c>
      <c r="D23" s="28">
        <v>2</v>
      </c>
      <c r="E23" s="21" t="s">
        <v>102</v>
      </c>
      <c r="F23" s="110">
        <v>6</v>
      </c>
      <c r="G23" s="21" t="s">
        <v>39</v>
      </c>
      <c r="H23" s="22">
        <v>73</v>
      </c>
      <c r="I23" s="26">
        <v>119</v>
      </c>
      <c r="J23" s="26">
        <v>81</v>
      </c>
      <c r="K23" s="24">
        <f t="shared" si="5"/>
        <v>0.68067226890756305</v>
      </c>
      <c r="L23" s="26">
        <v>78</v>
      </c>
      <c r="M23" s="24">
        <f t="shared" si="6"/>
        <v>0.65546218487394958</v>
      </c>
      <c r="N23" s="26">
        <v>72</v>
      </c>
      <c r="O23" s="24">
        <f>N23/I23</f>
        <v>0.60504201680672265</v>
      </c>
      <c r="P23" s="113">
        <v>66</v>
      </c>
      <c r="Q23" s="24">
        <f t="shared" si="3"/>
        <v>0.55462184873949583</v>
      </c>
      <c r="R23" s="35">
        <v>58</v>
      </c>
      <c r="S23" s="43">
        <f t="shared" si="4"/>
        <v>0.48739495798319327</v>
      </c>
      <c r="T23" s="25"/>
      <c r="U23" s="43"/>
    </row>
    <row r="24" spans="1:21">
      <c r="A24" s="27" t="s">
        <v>91</v>
      </c>
      <c r="D24" s="30"/>
      <c r="E24" s="17" t="s">
        <v>53</v>
      </c>
      <c r="F24" s="110"/>
      <c r="G24" s="17"/>
      <c r="H24" s="20">
        <v>58</v>
      </c>
      <c r="I24" s="18">
        <f>I25+I26</f>
        <v>76</v>
      </c>
      <c r="J24" s="18">
        <f>J25+J26</f>
        <v>67</v>
      </c>
      <c r="K24" s="24">
        <f t="shared" si="5"/>
        <v>0.88157894736842102</v>
      </c>
      <c r="L24" s="18">
        <f>L25+L26</f>
        <v>62</v>
      </c>
      <c r="M24" s="24">
        <f t="shared" si="6"/>
        <v>0.81578947368421051</v>
      </c>
      <c r="N24" s="18">
        <f>N25+N26</f>
        <v>48</v>
      </c>
      <c r="O24" s="24">
        <f>N24/I24</f>
        <v>0.63157894736842102</v>
      </c>
      <c r="P24" s="37"/>
      <c r="Q24" s="24">
        <f t="shared" si="3"/>
        <v>0</v>
      </c>
      <c r="R24" s="35"/>
      <c r="S24" s="43">
        <f t="shared" si="4"/>
        <v>0</v>
      </c>
      <c r="T24" s="25"/>
      <c r="U24" s="43"/>
    </row>
    <row r="25" spans="1:21">
      <c r="A25" s="27" t="s">
        <v>91</v>
      </c>
      <c r="B25" t="s">
        <v>54</v>
      </c>
      <c r="C25" s="16" t="s">
        <v>55</v>
      </c>
      <c r="D25" s="28">
        <v>1</v>
      </c>
      <c r="E25" s="21" t="s">
        <v>103</v>
      </c>
      <c r="F25" s="110">
        <v>6</v>
      </c>
      <c r="G25" s="21" t="s">
        <v>57</v>
      </c>
      <c r="H25" s="22">
        <v>35</v>
      </c>
      <c r="I25" s="112">
        <v>32</v>
      </c>
      <c r="J25" s="112">
        <v>28</v>
      </c>
      <c r="K25" s="24">
        <f t="shared" si="5"/>
        <v>0.875</v>
      </c>
      <c r="L25" s="112">
        <v>26</v>
      </c>
      <c r="M25" s="24">
        <f t="shared" si="6"/>
        <v>0.8125</v>
      </c>
      <c r="N25" s="112">
        <v>25</v>
      </c>
      <c r="O25" s="24">
        <f>N25/I25</f>
        <v>0.78125</v>
      </c>
      <c r="P25" s="113">
        <v>25</v>
      </c>
      <c r="Q25" s="24">
        <f t="shared" si="3"/>
        <v>0.78125</v>
      </c>
      <c r="R25" s="35">
        <v>23</v>
      </c>
      <c r="S25" s="43">
        <f t="shared" si="4"/>
        <v>0.71875</v>
      </c>
      <c r="T25" s="25"/>
      <c r="U25" s="43"/>
    </row>
    <row r="26" spans="1:21">
      <c r="A26" s="27" t="s">
        <v>91</v>
      </c>
      <c r="B26" t="s">
        <v>54</v>
      </c>
      <c r="C26" s="16" t="s">
        <v>44</v>
      </c>
      <c r="D26" s="28">
        <v>2</v>
      </c>
      <c r="E26" s="21" t="s">
        <v>104</v>
      </c>
      <c r="F26" s="110">
        <v>6</v>
      </c>
      <c r="G26" s="21" t="s">
        <v>59</v>
      </c>
      <c r="H26" s="22">
        <v>23</v>
      </c>
      <c r="I26" s="112">
        <v>44</v>
      </c>
      <c r="J26" s="112">
        <v>39</v>
      </c>
      <c r="K26" s="24">
        <f t="shared" si="5"/>
        <v>0.88636363636363635</v>
      </c>
      <c r="L26" s="112">
        <v>36</v>
      </c>
      <c r="M26" s="24">
        <f t="shared" si="6"/>
        <v>0.81818181818181823</v>
      </c>
      <c r="N26" s="112">
        <v>23</v>
      </c>
      <c r="O26" s="24">
        <f>N26/I26</f>
        <v>0.52272727272727271</v>
      </c>
      <c r="P26" s="113">
        <v>22</v>
      </c>
      <c r="Q26" s="24">
        <f t="shared" si="3"/>
        <v>0.5</v>
      </c>
      <c r="R26" s="35">
        <v>18</v>
      </c>
      <c r="S26" s="43">
        <f t="shared" si="4"/>
        <v>0.40909090909090912</v>
      </c>
      <c r="T26" s="25"/>
      <c r="U26" s="43"/>
    </row>
    <row r="27" spans="1:21">
      <c r="A27" s="27" t="s">
        <v>91</v>
      </c>
      <c r="D27" s="30"/>
      <c r="E27" s="17" t="s">
        <v>61</v>
      </c>
      <c r="F27" s="110"/>
      <c r="G27" s="17"/>
      <c r="H27" s="19">
        <v>425</v>
      </c>
      <c r="I27" s="18">
        <f>I28+I32+I37+I39</f>
        <v>621</v>
      </c>
      <c r="J27" s="18">
        <f>J28+J32+J37+J39</f>
        <v>473</v>
      </c>
      <c r="K27" s="24">
        <f t="shared" si="5"/>
        <v>0.76167471819645738</v>
      </c>
      <c r="L27" s="18">
        <f>L28+L32+L37+L39</f>
        <v>409</v>
      </c>
      <c r="M27" s="24">
        <f t="shared" si="6"/>
        <v>0.65861513687600648</v>
      </c>
      <c r="N27" s="18"/>
      <c r="O27" s="18"/>
      <c r="P27" s="22"/>
      <c r="Q27" s="24">
        <f t="shared" si="3"/>
        <v>0</v>
      </c>
      <c r="R27" s="25"/>
      <c r="S27" s="43">
        <f t="shared" si="4"/>
        <v>0</v>
      </c>
      <c r="T27" s="25"/>
      <c r="U27" s="43"/>
    </row>
    <row r="28" spans="1:21">
      <c r="A28" s="27" t="s">
        <v>91</v>
      </c>
      <c r="D28" s="30"/>
      <c r="E28" s="17" t="s">
        <v>24</v>
      </c>
      <c r="F28" s="110"/>
      <c r="G28" s="17"/>
      <c r="H28" s="20">
        <v>79</v>
      </c>
      <c r="I28" s="18">
        <f>I29+I30+I31</f>
        <v>165</v>
      </c>
      <c r="J28" s="18">
        <f>J29+J30+J31</f>
        <v>99</v>
      </c>
      <c r="K28" s="24">
        <f t="shared" si="5"/>
        <v>0.6</v>
      </c>
      <c r="L28" s="18">
        <f>L29+L30+L31</f>
        <v>77</v>
      </c>
      <c r="M28" s="24">
        <f t="shared" si="6"/>
        <v>0.46666666666666667</v>
      </c>
      <c r="N28" s="18"/>
      <c r="O28" s="18"/>
      <c r="P28" s="22"/>
      <c r="Q28" s="24">
        <f t="shared" si="3"/>
        <v>0</v>
      </c>
      <c r="R28" s="25"/>
      <c r="S28" s="43">
        <f t="shared" si="4"/>
        <v>0</v>
      </c>
      <c r="T28" s="25"/>
      <c r="U28" s="43"/>
    </row>
    <row r="29" spans="1:21">
      <c r="A29" s="27" t="s">
        <v>91</v>
      </c>
      <c r="B29" t="s">
        <v>25</v>
      </c>
      <c r="C29" s="16" t="s">
        <v>26</v>
      </c>
      <c r="D29" s="28">
        <v>1</v>
      </c>
      <c r="E29" s="21" t="s">
        <v>105</v>
      </c>
      <c r="F29" s="110">
        <v>5</v>
      </c>
      <c r="G29" s="21" t="s">
        <v>28</v>
      </c>
      <c r="H29" s="22">
        <v>17</v>
      </c>
      <c r="I29" s="112">
        <v>69</v>
      </c>
      <c r="J29" s="112">
        <v>32</v>
      </c>
      <c r="K29" s="24">
        <f t="shared" si="5"/>
        <v>0.46376811594202899</v>
      </c>
      <c r="L29" s="112">
        <v>17</v>
      </c>
      <c r="M29" s="24">
        <f t="shared" si="6"/>
        <v>0.24637681159420291</v>
      </c>
      <c r="N29" s="113">
        <v>16</v>
      </c>
      <c r="O29" s="36"/>
      <c r="P29" s="113">
        <v>16</v>
      </c>
      <c r="Q29" s="24">
        <f t="shared" si="3"/>
        <v>0.2318840579710145</v>
      </c>
      <c r="R29" s="25"/>
      <c r="S29" s="43">
        <f t="shared" si="4"/>
        <v>0</v>
      </c>
      <c r="T29" s="25"/>
      <c r="U29" s="43"/>
    </row>
    <row r="30" spans="1:21">
      <c r="A30" s="27" t="s">
        <v>91</v>
      </c>
      <c r="B30" t="s">
        <v>25</v>
      </c>
      <c r="C30" s="16" t="s">
        <v>31</v>
      </c>
      <c r="D30" s="28">
        <v>2</v>
      </c>
      <c r="E30" s="21" t="s">
        <v>106</v>
      </c>
      <c r="F30" s="110">
        <v>5</v>
      </c>
      <c r="G30" s="21" t="s">
        <v>33</v>
      </c>
      <c r="H30" s="22">
        <v>22</v>
      </c>
      <c r="I30" s="112">
        <v>44</v>
      </c>
      <c r="J30" s="112">
        <v>29</v>
      </c>
      <c r="K30" s="24">
        <f t="shared" si="5"/>
        <v>0.65909090909090906</v>
      </c>
      <c r="L30" s="112">
        <v>22</v>
      </c>
      <c r="M30" s="24">
        <f t="shared" si="6"/>
        <v>0.5</v>
      </c>
      <c r="N30" s="113">
        <v>14</v>
      </c>
      <c r="O30" s="36"/>
      <c r="P30" s="113">
        <v>14</v>
      </c>
      <c r="Q30" s="24">
        <f t="shared" si="3"/>
        <v>0.31818181818181818</v>
      </c>
      <c r="R30" s="25"/>
      <c r="S30" s="43">
        <f t="shared" si="4"/>
        <v>0</v>
      </c>
      <c r="T30" s="25"/>
      <c r="U30" s="43"/>
    </row>
    <row r="31" spans="1:21" s="117" customFormat="1">
      <c r="A31" s="116" t="s">
        <v>91</v>
      </c>
      <c r="B31" s="117" t="s">
        <v>25</v>
      </c>
      <c r="C31" s="118" t="s">
        <v>44</v>
      </c>
      <c r="D31" s="119">
        <v>3</v>
      </c>
      <c r="E31" s="120" t="s">
        <v>107</v>
      </c>
      <c r="F31" s="121">
        <f t="shared" ref="F31:F81" si="7">COUNTIF(I31:U31,"&gt;0")</f>
        <v>6</v>
      </c>
      <c r="G31" s="120" t="s">
        <v>46</v>
      </c>
      <c r="H31" s="37">
        <v>38</v>
      </c>
      <c r="I31" s="113">
        <v>52</v>
      </c>
      <c r="J31" s="113">
        <v>38</v>
      </c>
      <c r="K31" s="36">
        <f t="shared" si="5"/>
        <v>0.73076923076923073</v>
      </c>
      <c r="L31" s="113">
        <v>38</v>
      </c>
      <c r="M31" s="36">
        <f t="shared" si="6"/>
        <v>0.73076923076923073</v>
      </c>
      <c r="N31" s="113">
        <v>34</v>
      </c>
      <c r="O31" s="36"/>
      <c r="P31" s="34"/>
      <c r="Q31" s="36">
        <f t="shared" si="3"/>
        <v>0</v>
      </c>
      <c r="R31" s="35"/>
      <c r="S31" s="122">
        <f t="shared" si="4"/>
        <v>0</v>
      </c>
      <c r="T31" s="35"/>
      <c r="U31" s="122"/>
    </row>
    <row r="32" spans="1:21">
      <c r="A32" s="27" t="s">
        <v>91</v>
      </c>
      <c r="D32" s="30"/>
      <c r="E32" s="17" t="s">
        <v>34</v>
      </c>
      <c r="F32" s="110"/>
      <c r="G32" s="17"/>
      <c r="H32" s="20">
        <v>239</v>
      </c>
      <c r="I32" s="18">
        <f>I33+I34+I35+I36</f>
        <v>306</v>
      </c>
      <c r="J32" s="18">
        <f>J33+J34+J35+J36</f>
        <v>240</v>
      </c>
      <c r="K32" s="24">
        <f t="shared" si="5"/>
        <v>0.78431372549019607</v>
      </c>
      <c r="L32" s="18">
        <f>L33+L34+L35+L36</f>
        <v>225</v>
      </c>
      <c r="M32" s="24">
        <f t="shared" si="6"/>
        <v>0.73529411764705888</v>
      </c>
      <c r="N32" s="22"/>
      <c r="O32" s="24"/>
      <c r="P32" s="22"/>
      <c r="Q32" s="24">
        <f t="shared" si="3"/>
        <v>0</v>
      </c>
      <c r="R32" s="25"/>
      <c r="S32" s="43">
        <f t="shared" si="4"/>
        <v>0</v>
      </c>
      <c r="T32" s="25"/>
      <c r="U32" s="43"/>
    </row>
    <row r="33" spans="1:21">
      <c r="A33" s="27" t="s">
        <v>91</v>
      </c>
      <c r="B33" t="s">
        <v>35</v>
      </c>
      <c r="C33" s="16" t="s">
        <v>26</v>
      </c>
      <c r="D33" s="28">
        <v>1</v>
      </c>
      <c r="E33" s="21" t="s">
        <v>108</v>
      </c>
      <c r="F33" s="110">
        <v>5</v>
      </c>
      <c r="G33" s="21" t="s">
        <v>37</v>
      </c>
      <c r="H33" s="22">
        <v>54</v>
      </c>
      <c r="I33" s="26">
        <v>82</v>
      </c>
      <c r="J33" s="26">
        <v>56</v>
      </c>
      <c r="K33" s="24">
        <f t="shared" si="5"/>
        <v>0.68292682926829273</v>
      </c>
      <c r="L33" s="115">
        <v>52</v>
      </c>
      <c r="M33" s="24">
        <f t="shared" si="6"/>
        <v>0.63414634146341464</v>
      </c>
      <c r="N33" s="23"/>
      <c r="O33" s="24"/>
      <c r="P33" s="112">
        <v>50</v>
      </c>
      <c r="Q33" s="24">
        <f t="shared" si="3"/>
        <v>0.6097560975609756</v>
      </c>
      <c r="R33" s="25"/>
      <c r="S33" s="43">
        <f t="shared" si="4"/>
        <v>0</v>
      </c>
      <c r="T33" s="25"/>
      <c r="U33" s="43"/>
    </row>
    <row r="34" spans="1:21">
      <c r="A34" s="27" t="s">
        <v>91</v>
      </c>
      <c r="B34" t="s">
        <v>35</v>
      </c>
      <c r="C34" s="16" t="s">
        <v>26</v>
      </c>
      <c r="D34" s="28">
        <v>2</v>
      </c>
      <c r="E34" s="21" t="s">
        <v>109</v>
      </c>
      <c r="F34" s="110">
        <v>5</v>
      </c>
      <c r="G34" s="21" t="s">
        <v>37</v>
      </c>
      <c r="H34" s="22">
        <v>41</v>
      </c>
      <c r="I34" s="26">
        <v>72</v>
      </c>
      <c r="J34" s="26">
        <v>40</v>
      </c>
      <c r="K34" s="24">
        <f t="shared" si="5"/>
        <v>0.55555555555555558</v>
      </c>
      <c r="L34" s="115">
        <v>36</v>
      </c>
      <c r="M34" s="24">
        <f t="shared" si="6"/>
        <v>0.5</v>
      </c>
      <c r="N34" s="23"/>
      <c r="O34" s="24"/>
      <c r="P34" s="112">
        <v>35</v>
      </c>
      <c r="Q34" s="24">
        <f t="shared" si="3"/>
        <v>0.4861111111111111</v>
      </c>
      <c r="R34" s="25"/>
      <c r="S34" s="43">
        <f t="shared" si="4"/>
        <v>0</v>
      </c>
      <c r="T34" s="25"/>
      <c r="U34" s="43"/>
    </row>
    <row r="35" spans="1:21">
      <c r="A35" s="27" t="s">
        <v>91</v>
      </c>
      <c r="B35" t="s">
        <v>35</v>
      </c>
      <c r="C35" s="16" t="s">
        <v>31</v>
      </c>
      <c r="D35" s="28">
        <v>3</v>
      </c>
      <c r="E35" s="21" t="s">
        <v>110</v>
      </c>
      <c r="F35" s="110">
        <v>5</v>
      </c>
      <c r="G35" s="21" t="s">
        <v>39</v>
      </c>
      <c r="H35" s="22">
        <v>74</v>
      </c>
      <c r="I35" s="26">
        <v>76</v>
      </c>
      <c r="J35" s="26">
        <v>74</v>
      </c>
      <c r="K35" s="24">
        <f t="shared" si="5"/>
        <v>0.97368421052631582</v>
      </c>
      <c r="L35" s="115">
        <v>65</v>
      </c>
      <c r="M35" s="24">
        <f t="shared" si="6"/>
        <v>0.85526315789473684</v>
      </c>
      <c r="N35" s="113">
        <v>64</v>
      </c>
      <c r="O35" s="36"/>
      <c r="P35" s="113">
        <v>64</v>
      </c>
      <c r="Q35" s="24">
        <f t="shared" si="3"/>
        <v>0.84210526315789469</v>
      </c>
      <c r="R35" s="25"/>
      <c r="S35" s="43">
        <f t="shared" si="4"/>
        <v>0</v>
      </c>
      <c r="T35" s="25"/>
      <c r="U35" s="43"/>
    </row>
    <row r="36" spans="1:21">
      <c r="A36" s="27" t="s">
        <v>91</v>
      </c>
      <c r="B36" t="s">
        <v>35</v>
      </c>
      <c r="C36" s="16" t="s">
        <v>31</v>
      </c>
      <c r="D36" s="28">
        <v>4</v>
      </c>
      <c r="E36" s="21" t="s">
        <v>111</v>
      </c>
      <c r="F36" s="110">
        <v>5</v>
      </c>
      <c r="G36" s="21" t="s">
        <v>39</v>
      </c>
      <c r="H36" s="22">
        <v>70</v>
      </c>
      <c r="I36" s="26">
        <v>76</v>
      </c>
      <c r="J36" s="26">
        <v>70</v>
      </c>
      <c r="K36" s="24">
        <f t="shared" si="5"/>
        <v>0.92105263157894735</v>
      </c>
      <c r="L36" s="115">
        <v>72</v>
      </c>
      <c r="M36" s="24">
        <f t="shared" si="6"/>
        <v>0.94736842105263153</v>
      </c>
      <c r="N36" s="113">
        <v>63</v>
      </c>
      <c r="O36" s="36"/>
      <c r="P36" s="113">
        <v>63</v>
      </c>
      <c r="Q36" s="24">
        <f t="shared" si="3"/>
        <v>0.82894736842105265</v>
      </c>
      <c r="R36" s="25"/>
      <c r="S36" s="43">
        <f t="shared" si="4"/>
        <v>0</v>
      </c>
      <c r="T36" s="25"/>
      <c r="U36" s="43"/>
    </row>
    <row r="37" spans="1:21">
      <c r="A37" s="27" t="s">
        <v>91</v>
      </c>
      <c r="D37" s="30"/>
      <c r="E37" s="17" t="s">
        <v>74</v>
      </c>
      <c r="F37" s="110"/>
      <c r="G37" s="17"/>
      <c r="H37" s="20">
        <v>26</v>
      </c>
      <c r="I37" s="18">
        <f>I38</f>
        <v>57</v>
      </c>
      <c r="J37" s="18">
        <f>J38</f>
        <v>43</v>
      </c>
      <c r="K37" s="24">
        <f t="shared" si="5"/>
        <v>0.75438596491228072</v>
      </c>
      <c r="L37" s="18">
        <f>L38</f>
        <v>26</v>
      </c>
      <c r="M37" s="24">
        <f t="shared" si="6"/>
        <v>0.45614035087719296</v>
      </c>
      <c r="N37" s="22"/>
      <c r="O37" s="24"/>
      <c r="P37" s="22"/>
      <c r="Q37" s="24">
        <f t="shared" si="3"/>
        <v>0</v>
      </c>
      <c r="R37" s="25"/>
      <c r="S37" s="43">
        <f t="shared" si="4"/>
        <v>0</v>
      </c>
      <c r="T37" s="25"/>
      <c r="U37" s="43"/>
    </row>
    <row r="38" spans="1:21">
      <c r="A38" s="27" t="s">
        <v>91</v>
      </c>
      <c r="B38" t="s">
        <v>25</v>
      </c>
      <c r="C38" s="16" t="s">
        <v>26</v>
      </c>
      <c r="D38" s="28">
        <v>1</v>
      </c>
      <c r="E38" s="21" t="s">
        <v>112</v>
      </c>
      <c r="F38" s="110">
        <v>5</v>
      </c>
      <c r="G38" s="21" t="s">
        <v>77</v>
      </c>
      <c r="H38" s="22">
        <v>26</v>
      </c>
      <c r="I38" s="112">
        <v>57</v>
      </c>
      <c r="J38" s="112">
        <v>43</v>
      </c>
      <c r="K38" s="24">
        <f t="shared" si="5"/>
        <v>0.75438596491228072</v>
      </c>
      <c r="L38" s="112">
        <v>26</v>
      </c>
      <c r="M38" s="24">
        <f t="shared" si="6"/>
        <v>0.45614035087719296</v>
      </c>
      <c r="N38" s="113">
        <v>21</v>
      </c>
      <c r="O38" s="36"/>
      <c r="P38" s="113">
        <v>21</v>
      </c>
      <c r="Q38" s="24">
        <f t="shared" si="3"/>
        <v>0.36842105263157893</v>
      </c>
      <c r="R38" s="25"/>
      <c r="S38" s="43">
        <f t="shared" si="4"/>
        <v>0</v>
      </c>
      <c r="T38" s="25"/>
      <c r="U38" s="43"/>
    </row>
    <row r="39" spans="1:21">
      <c r="A39" s="27" t="s">
        <v>91</v>
      </c>
      <c r="D39" s="30"/>
      <c r="E39" s="17" t="s">
        <v>53</v>
      </c>
      <c r="F39" s="110"/>
      <c r="G39" s="17"/>
      <c r="H39" s="20">
        <v>81</v>
      </c>
      <c r="I39" s="18">
        <f>I40+I41</f>
        <v>93</v>
      </c>
      <c r="J39" s="18">
        <f>J40+J41</f>
        <v>91</v>
      </c>
      <c r="K39" s="24">
        <f t="shared" si="5"/>
        <v>0.978494623655914</v>
      </c>
      <c r="L39" s="18">
        <f>L40+L41</f>
        <v>81</v>
      </c>
      <c r="M39" s="24">
        <f t="shared" si="6"/>
        <v>0.87096774193548387</v>
      </c>
      <c r="N39" s="22"/>
      <c r="O39" s="24"/>
      <c r="P39" s="22"/>
      <c r="Q39" s="24">
        <f t="shared" si="3"/>
        <v>0</v>
      </c>
      <c r="R39" s="25"/>
      <c r="S39" s="43">
        <f t="shared" si="4"/>
        <v>0</v>
      </c>
      <c r="T39" s="25"/>
      <c r="U39" s="43"/>
    </row>
    <row r="40" spans="1:21">
      <c r="A40" s="27" t="s">
        <v>91</v>
      </c>
      <c r="B40" t="s">
        <v>54</v>
      </c>
      <c r="C40" s="16" t="s">
        <v>55</v>
      </c>
      <c r="D40" s="28">
        <v>1</v>
      </c>
      <c r="E40" s="21" t="s">
        <v>114</v>
      </c>
      <c r="F40" s="110">
        <v>5</v>
      </c>
      <c r="G40" s="21" t="s">
        <v>57</v>
      </c>
      <c r="H40" s="22">
        <v>60</v>
      </c>
      <c r="I40" s="112">
        <v>70</v>
      </c>
      <c r="J40" s="112">
        <v>68</v>
      </c>
      <c r="K40" s="24">
        <f t="shared" si="5"/>
        <v>0.97142857142857142</v>
      </c>
      <c r="L40" s="112">
        <v>60</v>
      </c>
      <c r="M40" s="24">
        <f t="shared" si="6"/>
        <v>0.8571428571428571</v>
      </c>
      <c r="N40" s="113">
        <v>52</v>
      </c>
      <c r="O40" s="36"/>
      <c r="P40" s="113">
        <v>43</v>
      </c>
      <c r="Q40" s="24">
        <f t="shared" si="3"/>
        <v>0.61428571428571432</v>
      </c>
      <c r="R40" s="25"/>
      <c r="S40" s="43">
        <f t="shared" si="4"/>
        <v>0</v>
      </c>
      <c r="T40" s="25"/>
      <c r="U40" s="43"/>
    </row>
    <row r="41" spans="1:21">
      <c r="A41" s="27" t="s">
        <v>91</v>
      </c>
      <c r="B41" t="s">
        <v>54</v>
      </c>
      <c r="C41" s="16" t="s">
        <v>44</v>
      </c>
      <c r="D41" s="28">
        <v>2</v>
      </c>
      <c r="E41" s="21" t="s">
        <v>115</v>
      </c>
      <c r="F41" s="110">
        <v>5</v>
      </c>
      <c r="G41" s="21" t="s">
        <v>59</v>
      </c>
      <c r="H41" s="22">
        <v>21</v>
      </c>
      <c r="I41" s="112">
        <v>23</v>
      </c>
      <c r="J41" s="112">
        <v>23</v>
      </c>
      <c r="K41" s="24">
        <f t="shared" si="5"/>
        <v>1</v>
      </c>
      <c r="L41" s="112">
        <v>21</v>
      </c>
      <c r="M41" s="24">
        <f t="shared" si="6"/>
        <v>0.91304347826086951</v>
      </c>
      <c r="N41" s="113">
        <v>14</v>
      </c>
      <c r="O41" s="36"/>
      <c r="P41" s="113">
        <v>15</v>
      </c>
      <c r="Q41" s="24">
        <f t="shared" si="3"/>
        <v>0.65217391304347827</v>
      </c>
      <c r="R41" s="25"/>
      <c r="S41" s="43">
        <f t="shared" si="4"/>
        <v>0</v>
      </c>
      <c r="T41" s="25"/>
      <c r="U41" s="43"/>
    </row>
    <row r="42" spans="1:21">
      <c r="A42" s="27" t="s">
        <v>91</v>
      </c>
      <c r="D42" s="30"/>
      <c r="E42" s="17" t="s">
        <v>80</v>
      </c>
      <c r="F42" s="110"/>
      <c r="G42" s="17"/>
      <c r="H42" s="19">
        <v>732</v>
      </c>
      <c r="I42" s="22"/>
      <c r="J42" s="22"/>
      <c r="K42" s="24"/>
      <c r="L42" s="22"/>
      <c r="M42" s="24"/>
      <c r="N42" s="22"/>
      <c r="O42" s="24"/>
      <c r="P42" s="22"/>
      <c r="Q42" s="24" t="e">
        <f t="shared" si="3"/>
        <v>#DIV/0!</v>
      </c>
      <c r="R42" s="25"/>
      <c r="S42" s="43" t="e">
        <f t="shared" si="4"/>
        <v>#DIV/0!</v>
      </c>
      <c r="T42" s="25"/>
      <c r="U42" s="43"/>
    </row>
    <row r="43" spans="1:21">
      <c r="A43" s="27" t="s">
        <v>91</v>
      </c>
      <c r="D43" s="30"/>
      <c r="E43" s="17" t="s">
        <v>116</v>
      </c>
      <c r="F43" s="110"/>
      <c r="G43" s="17"/>
      <c r="H43" s="20">
        <v>117</v>
      </c>
      <c r="I43" s="22"/>
      <c r="J43" s="22"/>
      <c r="K43" s="24"/>
      <c r="L43" s="22"/>
      <c r="M43" s="24"/>
      <c r="N43" s="22"/>
      <c r="O43" s="24"/>
      <c r="P43" s="22"/>
      <c r="Q43" s="24" t="e">
        <f t="shared" si="3"/>
        <v>#DIV/0!</v>
      </c>
      <c r="R43" s="25"/>
      <c r="S43" s="43" t="e">
        <f t="shared" si="4"/>
        <v>#DIV/0!</v>
      </c>
      <c r="T43" s="25"/>
      <c r="U43" s="43"/>
    </row>
    <row r="44" spans="1:21">
      <c r="A44" s="27" t="s">
        <v>91</v>
      </c>
      <c r="B44" t="s">
        <v>25</v>
      </c>
      <c r="C44" s="16" t="s">
        <v>44</v>
      </c>
      <c r="D44" s="28">
        <v>3</v>
      </c>
      <c r="E44" s="21" t="s">
        <v>117</v>
      </c>
      <c r="F44" s="110">
        <v>3</v>
      </c>
      <c r="G44" s="21"/>
      <c r="H44" s="22">
        <v>117</v>
      </c>
      <c r="I44" s="112">
        <v>90</v>
      </c>
      <c r="J44" s="113">
        <v>76</v>
      </c>
      <c r="K44" s="24"/>
      <c r="L44" s="113">
        <v>72</v>
      </c>
      <c r="M44" s="24"/>
      <c r="N44" s="23"/>
      <c r="O44" s="24"/>
      <c r="P44" s="23"/>
      <c r="Q44" s="24">
        <f t="shared" si="3"/>
        <v>0</v>
      </c>
      <c r="R44" s="25"/>
      <c r="S44" s="43">
        <f t="shared" si="4"/>
        <v>0</v>
      </c>
      <c r="T44" s="25"/>
      <c r="U44" s="43"/>
    </row>
    <row r="45" spans="1:21">
      <c r="A45" s="27" t="s">
        <v>91</v>
      </c>
      <c r="D45" s="30"/>
      <c r="E45" s="17" t="s">
        <v>34</v>
      </c>
      <c r="F45" s="110"/>
      <c r="G45" s="17"/>
      <c r="H45" s="20">
        <v>544</v>
      </c>
      <c r="I45" s="22"/>
      <c r="J45" s="22"/>
      <c r="K45" s="24"/>
      <c r="L45" s="22"/>
      <c r="M45" s="24"/>
      <c r="N45" s="22"/>
      <c r="O45" s="24"/>
      <c r="P45" s="22"/>
      <c r="Q45" s="24" t="e">
        <f t="shared" si="3"/>
        <v>#DIV/0!</v>
      </c>
      <c r="R45" s="25"/>
      <c r="S45" s="43" t="e">
        <f t="shared" si="4"/>
        <v>#DIV/0!</v>
      </c>
      <c r="T45" s="25"/>
      <c r="U45" s="43"/>
    </row>
    <row r="46" spans="1:21">
      <c r="A46" s="27" t="s">
        <v>91</v>
      </c>
      <c r="B46" t="s">
        <v>35</v>
      </c>
      <c r="C46" s="16" t="s">
        <v>26</v>
      </c>
      <c r="D46" s="28">
        <v>1</v>
      </c>
      <c r="E46" s="21" t="s">
        <v>118</v>
      </c>
      <c r="F46" s="110">
        <v>3</v>
      </c>
      <c r="G46" s="21" t="s">
        <v>37</v>
      </c>
      <c r="H46" s="22">
        <v>115</v>
      </c>
      <c r="I46" s="26">
        <v>137</v>
      </c>
      <c r="J46" s="115">
        <v>99</v>
      </c>
      <c r="K46" s="24">
        <f>J46/I46*100%</f>
        <v>0.72262773722627738</v>
      </c>
      <c r="L46" s="112">
        <v>88</v>
      </c>
      <c r="M46" s="24">
        <f>L46/I46*100%</f>
        <v>0.64233576642335766</v>
      </c>
      <c r="N46" s="23"/>
      <c r="O46" s="24"/>
      <c r="P46" s="23"/>
      <c r="Q46" s="24">
        <f t="shared" si="3"/>
        <v>0</v>
      </c>
      <c r="R46" s="25"/>
      <c r="S46" s="43">
        <f t="shared" si="4"/>
        <v>0</v>
      </c>
      <c r="T46" s="25"/>
      <c r="U46" s="43"/>
    </row>
    <row r="47" spans="1:21">
      <c r="A47" s="27" t="s">
        <v>91</v>
      </c>
      <c r="B47" t="s">
        <v>35</v>
      </c>
      <c r="C47" s="16" t="s">
        <v>26</v>
      </c>
      <c r="D47" s="28">
        <v>2</v>
      </c>
      <c r="E47" s="21" t="s">
        <v>119</v>
      </c>
      <c r="F47" s="110">
        <v>3</v>
      </c>
      <c r="G47" s="21" t="s">
        <v>39</v>
      </c>
      <c r="H47" s="22">
        <v>118</v>
      </c>
      <c r="I47" s="26">
        <v>127</v>
      </c>
      <c r="J47" s="112">
        <v>107</v>
      </c>
      <c r="K47" s="24">
        <f>J47/I47*100%</f>
        <v>0.84251968503937003</v>
      </c>
      <c r="L47" s="112">
        <v>93</v>
      </c>
      <c r="M47" s="24">
        <f>L47/I47*100%</f>
        <v>0.73228346456692917</v>
      </c>
      <c r="N47" s="23"/>
      <c r="O47" s="24"/>
      <c r="P47" s="23"/>
      <c r="Q47" s="24">
        <f t="shared" si="3"/>
        <v>0</v>
      </c>
      <c r="R47" s="25"/>
      <c r="S47" s="43">
        <f t="shared" si="4"/>
        <v>0</v>
      </c>
      <c r="T47" s="25"/>
      <c r="U47" s="43"/>
    </row>
    <row r="48" spans="1:21">
      <c r="A48" s="27" t="s">
        <v>91</v>
      </c>
      <c r="B48" t="s">
        <v>35</v>
      </c>
      <c r="C48" s="16" t="s">
        <v>70</v>
      </c>
      <c r="D48" s="28">
        <v>3</v>
      </c>
      <c r="E48" s="17" t="s">
        <v>120</v>
      </c>
      <c r="F48" s="110">
        <v>3</v>
      </c>
      <c r="G48" s="21"/>
      <c r="H48" s="22">
        <v>117</v>
      </c>
      <c r="I48" s="22">
        <v>117</v>
      </c>
      <c r="J48" s="113">
        <v>139</v>
      </c>
      <c r="K48" s="24"/>
      <c r="L48" s="113">
        <v>106</v>
      </c>
      <c r="M48" s="24"/>
      <c r="N48" s="23"/>
      <c r="O48" s="24"/>
      <c r="P48" s="23"/>
      <c r="Q48" s="24">
        <f t="shared" si="3"/>
        <v>0</v>
      </c>
      <c r="R48" s="25"/>
      <c r="S48" s="43">
        <f t="shared" si="4"/>
        <v>0</v>
      </c>
      <c r="T48" s="25"/>
      <c r="U48" s="43"/>
    </row>
    <row r="49" spans="1:21">
      <c r="A49" s="27" t="s">
        <v>91</v>
      </c>
      <c r="B49" t="s">
        <v>35</v>
      </c>
      <c r="C49" s="16" t="s">
        <v>70</v>
      </c>
      <c r="D49" s="28">
        <v>4</v>
      </c>
      <c r="E49" s="17" t="s">
        <v>121</v>
      </c>
      <c r="F49" s="110">
        <f t="shared" si="7"/>
        <v>1</v>
      </c>
      <c r="G49" s="21"/>
      <c r="H49" s="22">
        <v>68</v>
      </c>
      <c r="I49" s="22">
        <v>68</v>
      </c>
      <c r="J49" s="23"/>
      <c r="K49" s="24"/>
      <c r="L49" s="23"/>
      <c r="M49" s="24"/>
      <c r="N49" s="23"/>
      <c r="O49" s="24"/>
      <c r="P49" s="23"/>
      <c r="Q49" s="24">
        <f t="shared" si="3"/>
        <v>0</v>
      </c>
      <c r="R49" s="25"/>
      <c r="S49" s="43">
        <f t="shared" si="4"/>
        <v>0</v>
      </c>
      <c r="T49" s="25"/>
      <c r="U49" s="43"/>
    </row>
    <row r="50" spans="1:21">
      <c r="A50" s="27" t="s">
        <v>91</v>
      </c>
      <c r="B50" t="s">
        <v>35</v>
      </c>
      <c r="C50" s="16" t="s">
        <v>70</v>
      </c>
      <c r="D50" s="28">
        <v>4</v>
      </c>
      <c r="E50" s="21" t="s">
        <v>122</v>
      </c>
      <c r="F50" s="110">
        <v>4</v>
      </c>
      <c r="G50" s="21" t="s">
        <v>88</v>
      </c>
      <c r="H50" s="22">
        <v>126</v>
      </c>
      <c r="I50" s="22">
        <v>126</v>
      </c>
      <c r="J50" s="26">
        <v>110</v>
      </c>
      <c r="K50" s="24">
        <f>J50/I50*100%</f>
        <v>0.87301587301587302</v>
      </c>
      <c r="L50" s="112">
        <v>80</v>
      </c>
      <c r="M50" s="24">
        <f>L50/I50*100%</f>
        <v>0.63492063492063489</v>
      </c>
      <c r="N50" s="113">
        <v>59</v>
      </c>
      <c r="O50" s="24"/>
      <c r="P50" s="23"/>
      <c r="Q50" s="24">
        <f t="shared" si="3"/>
        <v>0</v>
      </c>
      <c r="R50" s="25"/>
      <c r="S50" s="43">
        <f t="shared" si="4"/>
        <v>0</v>
      </c>
      <c r="T50" s="25"/>
      <c r="U50" s="43"/>
    </row>
    <row r="51" spans="1:21">
      <c r="A51" s="27" t="s">
        <v>91</v>
      </c>
      <c r="D51" s="30"/>
      <c r="E51" s="17" t="s">
        <v>53</v>
      </c>
      <c r="F51" s="110"/>
      <c r="G51" s="17"/>
      <c r="H51" s="20">
        <v>71</v>
      </c>
      <c r="I51" s="22"/>
      <c r="J51" s="22"/>
      <c r="K51" s="24"/>
      <c r="L51" s="22"/>
      <c r="M51" s="24"/>
      <c r="N51" s="22"/>
      <c r="O51" s="24"/>
      <c r="P51" s="22"/>
      <c r="Q51" s="24" t="e">
        <f t="shared" si="3"/>
        <v>#DIV/0!</v>
      </c>
      <c r="R51" s="25"/>
      <c r="S51" s="43" t="e">
        <f t="shared" si="4"/>
        <v>#DIV/0!</v>
      </c>
      <c r="T51" s="25"/>
      <c r="U51" s="43"/>
    </row>
    <row r="52" spans="1:21">
      <c r="A52" s="27" t="s">
        <v>91</v>
      </c>
      <c r="B52" t="s">
        <v>54</v>
      </c>
      <c r="C52" s="16" t="s">
        <v>55</v>
      </c>
      <c r="D52" s="28">
        <v>1</v>
      </c>
      <c r="E52" s="21" t="s">
        <v>123</v>
      </c>
      <c r="F52" s="110">
        <v>4</v>
      </c>
      <c r="G52" s="21" t="s">
        <v>57</v>
      </c>
      <c r="H52" s="22">
        <v>71</v>
      </c>
      <c r="I52" s="112">
        <v>72</v>
      </c>
      <c r="J52" s="23"/>
      <c r="K52" s="24">
        <f>J52/I52*100%</f>
        <v>0</v>
      </c>
      <c r="L52" s="112">
        <v>52</v>
      </c>
      <c r="M52" s="24">
        <f>L52/I52*100%</f>
        <v>0.72222222222222221</v>
      </c>
      <c r="N52" s="23"/>
      <c r="O52" s="24"/>
      <c r="P52" s="23"/>
      <c r="Q52" s="24">
        <f t="shared" si="3"/>
        <v>0</v>
      </c>
      <c r="R52" s="25"/>
      <c r="S52" s="43">
        <f t="shared" si="4"/>
        <v>0</v>
      </c>
      <c r="T52" s="25"/>
      <c r="U52" s="43"/>
    </row>
    <row r="53" spans="1:21">
      <c r="A53" s="27" t="s">
        <v>91</v>
      </c>
      <c r="D53" s="30"/>
      <c r="E53" s="17" t="s">
        <v>124</v>
      </c>
      <c r="F53" s="110"/>
      <c r="G53" s="17"/>
      <c r="H53" s="19">
        <v>492</v>
      </c>
      <c r="I53" s="22"/>
      <c r="J53" s="22"/>
      <c r="K53" s="24"/>
      <c r="L53" s="22"/>
      <c r="M53" s="24"/>
      <c r="N53" s="22"/>
      <c r="O53" s="24"/>
      <c r="P53" s="22"/>
      <c r="Q53" s="24" t="e">
        <f t="shared" si="3"/>
        <v>#DIV/0!</v>
      </c>
      <c r="R53" s="25"/>
      <c r="S53" s="43" t="e">
        <f t="shared" si="4"/>
        <v>#DIV/0!</v>
      </c>
      <c r="T53" s="25"/>
      <c r="U53" s="43"/>
    </row>
    <row r="54" spans="1:21">
      <c r="A54" s="27" t="s">
        <v>91</v>
      </c>
      <c r="D54" s="30"/>
      <c r="E54" s="17" t="s">
        <v>34</v>
      </c>
      <c r="F54" s="110"/>
      <c r="G54" s="17"/>
      <c r="H54" s="20">
        <v>375</v>
      </c>
      <c r="I54" s="22"/>
      <c r="J54" s="22"/>
      <c r="K54" s="24"/>
      <c r="L54" s="22"/>
      <c r="M54" s="24"/>
      <c r="N54" s="22"/>
      <c r="O54" s="24"/>
      <c r="P54" s="22"/>
      <c r="Q54" s="24" t="e">
        <f t="shared" si="3"/>
        <v>#DIV/0!</v>
      </c>
      <c r="R54" s="25"/>
      <c r="S54" s="43" t="e">
        <f t="shared" si="4"/>
        <v>#DIV/0!</v>
      </c>
      <c r="T54" s="25"/>
      <c r="U54" s="43"/>
    </row>
    <row r="55" spans="1:21">
      <c r="A55" s="27" t="s">
        <v>91</v>
      </c>
      <c r="B55" t="s">
        <v>35</v>
      </c>
      <c r="C55" s="16" t="s">
        <v>26</v>
      </c>
      <c r="D55" s="28">
        <v>1</v>
      </c>
      <c r="E55" s="21" t="s">
        <v>125</v>
      </c>
      <c r="F55" s="110">
        <v>3</v>
      </c>
      <c r="G55" s="21" t="s">
        <v>37</v>
      </c>
      <c r="H55" s="22">
        <v>159</v>
      </c>
      <c r="I55" s="23">
        <v>109</v>
      </c>
      <c r="J55" s="112">
        <v>112</v>
      </c>
      <c r="K55" s="24">
        <f>J55/I55*100%</f>
        <v>1.0275229357798166</v>
      </c>
      <c r="L55" s="113">
        <v>87</v>
      </c>
      <c r="M55" s="24"/>
      <c r="N55" s="23"/>
      <c r="O55" s="24"/>
      <c r="P55" s="23"/>
      <c r="Q55" s="24">
        <f t="shared" si="3"/>
        <v>0</v>
      </c>
      <c r="R55" s="25"/>
      <c r="S55" s="43">
        <f t="shared" si="4"/>
        <v>0</v>
      </c>
      <c r="T55" s="25"/>
      <c r="U55" s="43"/>
    </row>
    <row r="56" spans="1:21">
      <c r="A56" s="27" t="s">
        <v>91</v>
      </c>
      <c r="B56" t="s">
        <v>35</v>
      </c>
      <c r="C56" s="16" t="s">
        <v>31</v>
      </c>
      <c r="D56" s="28">
        <v>2</v>
      </c>
      <c r="E56" s="21" t="s">
        <v>126</v>
      </c>
      <c r="F56" s="110">
        <v>3</v>
      </c>
      <c r="G56" s="21" t="s">
        <v>39</v>
      </c>
      <c r="H56" s="22">
        <v>216</v>
      </c>
      <c r="I56" s="23">
        <v>145</v>
      </c>
      <c r="J56" s="112">
        <v>156</v>
      </c>
      <c r="K56" s="24">
        <f>J56/I56*100%</f>
        <v>1.0758620689655172</v>
      </c>
      <c r="L56" s="113">
        <v>128</v>
      </c>
      <c r="M56" s="24"/>
      <c r="N56" s="23"/>
      <c r="O56" s="24"/>
      <c r="P56" s="23"/>
      <c r="Q56" s="24">
        <f t="shared" si="3"/>
        <v>0</v>
      </c>
      <c r="R56" s="25"/>
      <c r="S56" s="43">
        <f t="shared" si="4"/>
        <v>0</v>
      </c>
      <c r="T56" s="25"/>
      <c r="U56" s="43"/>
    </row>
    <row r="57" spans="1:21">
      <c r="A57" s="27" t="s">
        <v>91</v>
      </c>
      <c r="D57" s="30"/>
      <c r="E57" s="17" t="s">
        <v>53</v>
      </c>
      <c r="F57" s="110"/>
      <c r="G57" s="17"/>
      <c r="H57" s="20">
        <v>117</v>
      </c>
      <c r="I57" s="22"/>
      <c r="J57" s="22"/>
      <c r="K57" s="24"/>
      <c r="L57" s="22"/>
      <c r="M57" s="24"/>
      <c r="N57" s="22"/>
      <c r="O57" s="24"/>
      <c r="P57" s="22"/>
      <c r="Q57" s="24" t="e">
        <f t="shared" si="3"/>
        <v>#DIV/0!</v>
      </c>
      <c r="R57" s="25"/>
      <c r="S57" s="43" t="e">
        <f t="shared" si="4"/>
        <v>#DIV/0!</v>
      </c>
      <c r="T57" s="25"/>
      <c r="U57" s="43"/>
    </row>
    <row r="58" spans="1:21">
      <c r="A58" s="27" t="s">
        <v>91</v>
      </c>
      <c r="B58" t="s">
        <v>54</v>
      </c>
      <c r="C58" s="16" t="s">
        <v>55</v>
      </c>
      <c r="D58" s="30">
        <v>1</v>
      </c>
      <c r="E58" s="17" t="s">
        <v>127</v>
      </c>
      <c r="F58" s="110">
        <v>1</v>
      </c>
      <c r="G58" s="17"/>
      <c r="H58" s="22">
        <v>91</v>
      </c>
      <c r="I58" s="111">
        <v>91</v>
      </c>
      <c r="J58" s="22"/>
      <c r="K58" s="24"/>
      <c r="L58" s="22"/>
      <c r="M58" s="24"/>
      <c r="N58" s="22"/>
      <c r="O58" s="24"/>
      <c r="P58" s="22"/>
      <c r="Q58" s="24">
        <f t="shared" si="3"/>
        <v>0</v>
      </c>
      <c r="R58" s="25"/>
      <c r="S58" s="43">
        <f t="shared" si="4"/>
        <v>0</v>
      </c>
      <c r="T58" s="25"/>
      <c r="U58" s="43"/>
    </row>
    <row r="59" spans="1:21">
      <c r="A59" s="27" t="s">
        <v>91</v>
      </c>
      <c r="B59" t="s">
        <v>54</v>
      </c>
      <c r="C59" s="16" t="s">
        <v>55</v>
      </c>
      <c r="D59" s="30">
        <v>2</v>
      </c>
      <c r="E59" s="17" t="s">
        <v>128</v>
      </c>
      <c r="F59" s="110">
        <v>1</v>
      </c>
      <c r="G59" s="17"/>
      <c r="H59" s="22">
        <v>26</v>
      </c>
      <c r="I59" s="111">
        <v>26</v>
      </c>
      <c r="J59" s="22"/>
      <c r="K59" s="24"/>
      <c r="L59" s="22"/>
      <c r="M59" s="24"/>
      <c r="N59" s="22"/>
      <c r="O59" s="24"/>
      <c r="P59" s="22"/>
      <c r="Q59" s="24">
        <f t="shared" si="3"/>
        <v>0</v>
      </c>
      <c r="R59" s="25"/>
      <c r="S59" s="43">
        <f t="shared" si="4"/>
        <v>0</v>
      </c>
      <c r="T59" s="25"/>
      <c r="U59" s="43"/>
    </row>
    <row r="60" spans="1:21">
      <c r="A60" s="27"/>
      <c r="C60" s="16"/>
      <c r="D60" s="30"/>
      <c r="E60" s="31" t="s">
        <v>132</v>
      </c>
      <c r="F60" s="110">
        <f t="shared" si="7"/>
        <v>0</v>
      </c>
      <c r="G60" s="17"/>
      <c r="H60" s="22"/>
      <c r="I60" s="22"/>
      <c r="J60" s="22"/>
      <c r="K60" s="24"/>
      <c r="L60" s="22"/>
      <c r="M60" s="24"/>
      <c r="N60" s="22"/>
      <c r="O60" s="24"/>
      <c r="P60" s="22"/>
      <c r="Q60" s="24" t="e">
        <f t="shared" si="3"/>
        <v>#DIV/0!</v>
      </c>
      <c r="R60" s="25"/>
      <c r="S60" s="43" t="e">
        <f t="shared" si="4"/>
        <v>#DIV/0!</v>
      </c>
      <c r="T60" s="25"/>
      <c r="U60" s="43"/>
    </row>
    <row r="61" spans="1:21">
      <c r="A61" s="27"/>
      <c r="C61" s="16"/>
      <c r="D61" s="30"/>
      <c r="E61" s="32" t="s">
        <v>131</v>
      </c>
      <c r="F61" s="110">
        <f t="shared" si="7"/>
        <v>0</v>
      </c>
      <c r="G61" s="17"/>
      <c r="H61" s="22"/>
      <c r="I61" s="22"/>
      <c r="J61" s="22"/>
      <c r="K61" s="24"/>
      <c r="L61" s="22"/>
      <c r="M61" s="24"/>
      <c r="N61" s="22"/>
      <c r="O61" s="24"/>
      <c r="P61" s="22"/>
      <c r="Q61" s="24" t="e">
        <f t="shared" si="3"/>
        <v>#DIV/0!</v>
      </c>
      <c r="R61" s="25"/>
      <c r="S61" s="43" t="e">
        <f t="shared" si="4"/>
        <v>#DIV/0!</v>
      </c>
      <c r="T61" s="25"/>
      <c r="U61" s="43"/>
    </row>
    <row r="62" spans="1:21">
      <c r="A62" s="27"/>
      <c r="C62" s="16"/>
      <c r="D62" s="30"/>
      <c r="E62" s="33" t="s">
        <v>24</v>
      </c>
      <c r="F62" s="110">
        <f t="shared" si="7"/>
        <v>0</v>
      </c>
      <c r="G62" s="17"/>
      <c r="H62" s="22"/>
      <c r="I62" s="22"/>
      <c r="J62" s="22"/>
      <c r="K62" s="24"/>
      <c r="L62" s="22"/>
      <c r="M62" s="24"/>
      <c r="N62" s="22"/>
      <c r="O62" s="24"/>
      <c r="P62" s="22"/>
      <c r="Q62" s="24" t="e">
        <f t="shared" si="3"/>
        <v>#DIV/0!</v>
      </c>
      <c r="R62" s="25"/>
      <c r="S62" s="43" t="e">
        <f t="shared" si="4"/>
        <v>#DIV/0!</v>
      </c>
      <c r="T62" s="25"/>
      <c r="U62" s="43"/>
    </row>
    <row r="63" spans="1:21">
      <c r="A63" s="27"/>
      <c r="C63" s="16"/>
      <c r="D63" s="30">
        <v>1</v>
      </c>
      <c r="E63" s="17" t="s">
        <v>133</v>
      </c>
      <c r="F63" s="110">
        <f t="shared" si="7"/>
        <v>0</v>
      </c>
      <c r="G63" s="17"/>
      <c r="H63" s="37" t="s">
        <v>174</v>
      </c>
      <c r="I63" s="22"/>
      <c r="J63" s="22"/>
      <c r="K63" s="24"/>
      <c r="L63" s="22"/>
      <c r="M63" s="24"/>
      <c r="N63" s="22"/>
      <c r="O63" s="24"/>
      <c r="P63" s="22"/>
      <c r="Q63" s="24" t="e">
        <f t="shared" si="3"/>
        <v>#DIV/0!</v>
      </c>
      <c r="R63" s="25"/>
      <c r="S63" s="43" t="e">
        <f t="shared" si="4"/>
        <v>#DIV/0!</v>
      </c>
      <c r="T63" s="25"/>
      <c r="U63" s="43"/>
    </row>
    <row r="64" spans="1:21">
      <c r="A64" s="27"/>
      <c r="C64" s="16"/>
      <c r="D64" s="30">
        <v>2</v>
      </c>
      <c r="E64" s="17" t="s">
        <v>134</v>
      </c>
      <c r="F64" s="110">
        <f t="shared" si="7"/>
        <v>0</v>
      </c>
      <c r="G64" s="17"/>
      <c r="H64" s="22"/>
      <c r="I64" s="22"/>
      <c r="J64" s="22"/>
      <c r="K64" s="24"/>
      <c r="L64" s="22"/>
      <c r="M64" s="24"/>
      <c r="N64" s="22"/>
      <c r="O64" s="24"/>
      <c r="P64" s="22"/>
      <c r="Q64" s="24" t="e">
        <f t="shared" si="3"/>
        <v>#DIV/0!</v>
      </c>
      <c r="R64" s="25"/>
      <c r="S64" s="43" t="e">
        <f t="shared" si="4"/>
        <v>#DIV/0!</v>
      </c>
      <c r="T64" s="25"/>
      <c r="U64" s="43"/>
    </row>
    <row r="65" spans="1:21">
      <c r="A65" s="27"/>
      <c r="C65" s="16"/>
      <c r="D65" s="30">
        <v>3</v>
      </c>
      <c r="E65" s="17" t="s">
        <v>135</v>
      </c>
      <c r="F65" s="110">
        <f t="shared" si="7"/>
        <v>0</v>
      </c>
      <c r="G65" s="17"/>
      <c r="H65" s="22"/>
      <c r="I65" s="22"/>
      <c r="J65" s="22"/>
      <c r="K65" s="24"/>
      <c r="L65" s="22"/>
      <c r="M65" s="24"/>
      <c r="N65" s="22"/>
      <c r="O65" s="24"/>
      <c r="P65" s="22"/>
      <c r="Q65" s="24" t="e">
        <f t="shared" si="3"/>
        <v>#DIV/0!</v>
      </c>
      <c r="R65" s="25"/>
      <c r="S65" s="43" t="e">
        <f t="shared" si="4"/>
        <v>#DIV/0!</v>
      </c>
      <c r="T65" s="25"/>
      <c r="U65" s="43"/>
    </row>
    <row r="66" spans="1:21">
      <c r="A66" s="27"/>
      <c r="C66" s="16"/>
      <c r="D66" s="30">
        <v>4</v>
      </c>
      <c r="E66" s="17" t="s">
        <v>136</v>
      </c>
      <c r="F66" s="110">
        <f t="shared" si="7"/>
        <v>0</v>
      </c>
      <c r="G66" s="17"/>
      <c r="H66" s="22"/>
      <c r="I66" s="22"/>
      <c r="J66" s="22"/>
      <c r="K66" s="24"/>
      <c r="L66" s="22"/>
      <c r="M66" s="24"/>
      <c r="N66" s="22"/>
      <c r="O66" s="24"/>
      <c r="P66" s="22"/>
      <c r="Q66" s="24" t="e">
        <f t="shared" si="3"/>
        <v>#DIV/0!</v>
      </c>
      <c r="R66" s="25"/>
      <c r="S66" s="43" t="e">
        <f t="shared" si="4"/>
        <v>#DIV/0!</v>
      </c>
      <c r="T66" s="25"/>
      <c r="U66" s="43"/>
    </row>
    <row r="67" spans="1:21">
      <c r="A67" s="27"/>
      <c r="C67" s="16"/>
      <c r="D67" s="30">
        <v>5</v>
      </c>
      <c r="E67" s="17" t="s">
        <v>137</v>
      </c>
      <c r="F67" s="110">
        <f t="shared" si="7"/>
        <v>0</v>
      </c>
      <c r="G67" s="17"/>
      <c r="H67" s="22"/>
      <c r="I67" s="22"/>
      <c r="J67" s="22"/>
      <c r="K67" s="24"/>
      <c r="L67" s="22"/>
      <c r="M67" s="24"/>
      <c r="N67" s="22"/>
      <c r="O67" s="24"/>
      <c r="P67" s="22"/>
      <c r="Q67" s="24" t="e">
        <f t="shared" si="3"/>
        <v>#DIV/0!</v>
      </c>
      <c r="R67" s="25"/>
      <c r="S67" s="43" t="e">
        <f t="shared" si="4"/>
        <v>#DIV/0!</v>
      </c>
      <c r="T67" s="25"/>
      <c r="U67" s="43"/>
    </row>
    <row r="68" spans="1:21">
      <c r="A68" s="27"/>
      <c r="C68" s="16"/>
      <c r="D68" s="30">
        <v>6</v>
      </c>
      <c r="E68" s="17" t="s">
        <v>138</v>
      </c>
      <c r="F68" s="110">
        <f t="shared" si="7"/>
        <v>0</v>
      </c>
      <c r="G68" s="17"/>
      <c r="H68" s="22"/>
      <c r="I68" s="22"/>
      <c r="J68" s="22"/>
      <c r="K68" s="24"/>
      <c r="L68" s="22"/>
      <c r="M68" s="24"/>
      <c r="N68" s="22"/>
      <c r="O68" s="24"/>
      <c r="P68" s="22"/>
      <c r="Q68" s="24" t="e">
        <f t="shared" si="3"/>
        <v>#DIV/0!</v>
      </c>
      <c r="R68" s="25"/>
      <c r="S68" s="43" t="e">
        <f t="shared" si="4"/>
        <v>#DIV/0!</v>
      </c>
      <c r="T68" s="25"/>
      <c r="U68" s="43"/>
    </row>
    <row r="69" spans="1:21">
      <c r="A69" s="27"/>
      <c r="C69" s="16"/>
      <c r="D69" s="30">
        <v>7</v>
      </c>
      <c r="E69" s="17" t="s">
        <v>139</v>
      </c>
      <c r="F69" s="110">
        <f t="shared" si="7"/>
        <v>0</v>
      </c>
      <c r="G69" s="17"/>
      <c r="H69" s="37" t="s">
        <v>174</v>
      </c>
      <c r="I69" s="22"/>
      <c r="J69" s="22"/>
      <c r="K69" s="24"/>
      <c r="L69" s="22"/>
      <c r="M69" s="24"/>
      <c r="N69" s="22"/>
      <c r="O69" s="24"/>
      <c r="P69" s="22"/>
      <c r="Q69" s="24" t="e">
        <f t="shared" si="3"/>
        <v>#DIV/0!</v>
      </c>
      <c r="R69" s="25"/>
      <c r="S69" s="43" t="e">
        <f t="shared" si="4"/>
        <v>#DIV/0!</v>
      </c>
      <c r="T69" s="25"/>
      <c r="U69" s="43"/>
    </row>
    <row r="70" spans="1:21">
      <c r="A70" s="27"/>
      <c r="C70" s="16"/>
      <c r="D70" s="30">
        <v>8</v>
      </c>
      <c r="E70" s="17" t="s">
        <v>140</v>
      </c>
      <c r="F70" s="110">
        <f t="shared" si="7"/>
        <v>0</v>
      </c>
      <c r="G70" s="17"/>
      <c r="H70" s="22"/>
      <c r="I70" s="22"/>
      <c r="J70" s="22"/>
      <c r="K70" s="24"/>
      <c r="L70" s="22"/>
      <c r="M70" s="24"/>
      <c r="N70" s="22"/>
      <c r="O70" s="24"/>
      <c r="P70" s="22"/>
      <c r="Q70" s="24" t="e">
        <f t="shared" si="3"/>
        <v>#DIV/0!</v>
      </c>
      <c r="R70" s="25"/>
      <c r="S70" s="43" t="e">
        <f t="shared" si="4"/>
        <v>#DIV/0!</v>
      </c>
      <c r="T70" s="25"/>
      <c r="U70" s="43"/>
    </row>
    <row r="71" spans="1:21">
      <c r="A71" s="27"/>
      <c r="C71" s="16"/>
      <c r="D71" s="30">
        <v>9</v>
      </c>
      <c r="E71" s="17" t="s">
        <v>141</v>
      </c>
      <c r="F71" s="110">
        <f t="shared" si="7"/>
        <v>0</v>
      </c>
      <c r="G71" s="17"/>
      <c r="H71" s="22"/>
      <c r="I71" s="22"/>
      <c r="J71" s="22"/>
      <c r="K71" s="24"/>
      <c r="L71" s="22"/>
      <c r="M71" s="24"/>
      <c r="N71" s="22"/>
      <c r="O71" s="24"/>
      <c r="P71" s="22"/>
      <c r="Q71" s="24" t="e">
        <f t="shared" si="3"/>
        <v>#DIV/0!</v>
      </c>
      <c r="R71" s="25"/>
      <c r="S71" s="43" t="e">
        <f t="shared" si="4"/>
        <v>#DIV/0!</v>
      </c>
      <c r="T71" s="25"/>
      <c r="U71" s="43"/>
    </row>
    <row r="72" spans="1:21">
      <c r="A72" s="27"/>
      <c r="C72" s="16"/>
      <c r="D72" s="30">
        <v>10</v>
      </c>
      <c r="E72" s="17" t="s">
        <v>142</v>
      </c>
      <c r="F72" s="110">
        <f t="shared" si="7"/>
        <v>0</v>
      </c>
      <c r="G72" s="17"/>
      <c r="H72" s="22"/>
      <c r="I72" s="22"/>
      <c r="J72" s="22"/>
      <c r="K72" s="24"/>
      <c r="L72" s="22"/>
      <c r="M72" s="24"/>
      <c r="N72" s="22"/>
      <c r="O72" s="24"/>
      <c r="P72" s="22"/>
      <c r="Q72" s="24" t="e">
        <f t="shared" si="3"/>
        <v>#DIV/0!</v>
      </c>
      <c r="R72" s="25"/>
      <c r="S72" s="43" t="e">
        <f t="shared" si="4"/>
        <v>#DIV/0!</v>
      </c>
      <c r="T72" s="25"/>
      <c r="U72" s="43"/>
    </row>
    <row r="73" spans="1:21">
      <c r="A73" s="27"/>
      <c r="C73" s="16"/>
      <c r="D73" s="30">
        <v>11</v>
      </c>
      <c r="E73" s="17" t="s">
        <v>143</v>
      </c>
      <c r="F73" s="110">
        <f t="shared" si="7"/>
        <v>0</v>
      </c>
      <c r="G73" s="17"/>
      <c r="H73" s="22"/>
      <c r="I73" s="22"/>
      <c r="J73" s="22"/>
      <c r="K73" s="24"/>
      <c r="L73" s="22"/>
      <c r="M73" s="24"/>
      <c r="N73" s="22"/>
      <c r="O73" s="24"/>
      <c r="P73" s="22"/>
      <c r="Q73" s="24" t="e">
        <f t="shared" si="3"/>
        <v>#DIV/0!</v>
      </c>
      <c r="R73" s="25"/>
      <c r="S73" s="43" t="e">
        <f t="shared" si="4"/>
        <v>#DIV/0!</v>
      </c>
      <c r="T73" s="25"/>
      <c r="U73" s="43"/>
    </row>
    <row r="74" spans="1:21">
      <c r="A74" s="27"/>
      <c r="C74" s="16"/>
      <c r="D74" s="30">
        <v>12</v>
      </c>
      <c r="E74" s="17" t="s">
        <v>144</v>
      </c>
      <c r="F74" s="110">
        <f t="shared" si="7"/>
        <v>0</v>
      </c>
      <c r="G74" s="17"/>
      <c r="H74" s="22"/>
      <c r="I74" s="22"/>
      <c r="J74" s="22"/>
      <c r="K74" s="24"/>
      <c r="L74" s="22"/>
      <c r="M74" s="24"/>
      <c r="N74" s="22"/>
      <c r="O74" s="24"/>
      <c r="P74" s="22"/>
      <c r="Q74" s="24" t="e">
        <f t="shared" si="3"/>
        <v>#DIV/0!</v>
      </c>
      <c r="R74" s="25"/>
      <c r="S74" s="43" t="e">
        <f t="shared" si="4"/>
        <v>#DIV/0!</v>
      </c>
      <c r="T74" s="25"/>
      <c r="U74" s="43"/>
    </row>
    <row r="75" spans="1:21">
      <c r="A75" s="27"/>
      <c r="C75" s="16"/>
      <c r="D75" s="30">
        <v>13</v>
      </c>
      <c r="E75" s="17" t="s">
        <v>145</v>
      </c>
      <c r="F75" s="110">
        <f t="shared" si="7"/>
        <v>0</v>
      </c>
      <c r="G75" s="17"/>
      <c r="H75" s="22"/>
      <c r="I75" s="22"/>
      <c r="J75" s="22"/>
      <c r="K75" s="24"/>
      <c r="L75" s="22"/>
      <c r="M75" s="24"/>
      <c r="N75" s="22"/>
      <c r="O75" s="24"/>
      <c r="P75" s="22"/>
      <c r="Q75" s="24" t="e">
        <f t="shared" si="3"/>
        <v>#DIV/0!</v>
      </c>
      <c r="R75" s="25"/>
      <c r="S75" s="43" t="e">
        <f t="shared" si="4"/>
        <v>#DIV/0!</v>
      </c>
      <c r="T75" s="25"/>
      <c r="U75" s="43"/>
    </row>
    <row r="76" spans="1:21">
      <c r="A76" s="27"/>
      <c r="C76" s="16"/>
      <c r="D76" s="30">
        <v>14</v>
      </c>
      <c r="E76" s="17" t="s">
        <v>146</v>
      </c>
      <c r="F76" s="110">
        <f t="shared" si="7"/>
        <v>0</v>
      </c>
      <c r="G76" s="17"/>
      <c r="H76" s="22"/>
      <c r="I76" s="22"/>
      <c r="J76" s="22"/>
      <c r="K76" s="24"/>
      <c r="L76" s="22"/>
      <c r="M76" s="24"/>
      <c r="N76" s="22"/>
      <c r="O76" s="24"/>
      <c r="P76" s="22"/>
      <c r="Q76" s="24" t="e">
        <f t="shared" si="3"/>
        <v>#DIV/0!</v>
      </c>
      <c r="R76" s="25"/>
      <c r="S76" s="43" t="e">
        <f t="shared" si="4"/>
        <v>#DIV/0!</v>
      </c>
      <c r="T76" s="25"/>
      <c r="U76" s="43"/>
    </row>
    <row r="77" spans="1:21">
      <c r="A77" s="27"/>
      <c r="C77" s="16"/>
      <c r="D77" s="30">
        <v>15</v>
      </c>
      <c r="E77" s="17" t="s">
        <v>147</v>
      </c>
      <c r="F77" s="110">
        <f t="shared" si="7"/>
        <v>0</v>
      </c>
      <c r="G77" s="17"/>
      <c r="H77" s="22"/>
      <c r="I77" s="22"/>
      <c r="J77" s="22"/>
      <c r="K77" s="24"/>
      <c r="L77" s="22"/>
      <c r="M77" s="24"/>
      <c r="N77" s="22"/>
      <c r="O77" s="24"/>
      <c r="P77" s="22"/>
      <c r="Q77" s="24" t="e">
        <f t="shared" si="3"/>
        <v>#DIV/0!</v>
      </c>
      <c r="R77" s="25"/>
      <c r="S77" s="43" t="e">
        <f t="shared" si="4"/>
        <v>#DIV/0!</v>
      </c>
      <c r="T77" s="25"/>
      <c r="U77" s="43"/>
    </row>
    <row r="78" spans="1:21">
      <c r="A78" s="27"/>
      <c r="C78" s="16"/>
      <c r="D78" s="30">
        <v>16</v>
      </c>
      <c r="E78" s="17" t="s">
        <v>148</v>
      </c>
      <c r="F78" s="110">
        <f t="shared" si="7"/>
        <v>0</v>
      </c>
      <c r="G78" s="17"/>
      <c r="H78" s="22"/>
      <c r="I78" s="22"/>
      <c r="J78" s="22"/>
      <c r="K78" s="24"/>
      <c r="L78" s="22"/>
      <c r="M78" s="24"/>
      <c r="N78" s="22"/>
      <c r="O78" s="24"/>
      <c r="P78" s="22"/>
      <c r="Q78" s="24" t="e">
        <f t="shared" si="3"/>
        <v>#DIV/0!</v>
      </c>
      <c r="R78" s="25"/>
      <c r="S78" s="43" t="e">
        <f t="shared" si="4"/>
        <v>#DIV/0!</v>
      </c>
      <c r="T78" s="25"/>
      <c r="U78" s="43"/>
    </row>
    <row r="79" spans="1:21">
      <c r="A79" s="27"/>
      <c r="C79" s="16"/>
      <c r="D79" s="30">
        <v>17</v>
      </c>
      <c r="E79" s="17" t="s">
        <v>149</v>
      </c>
      <c r="F79" s="110">
        <f t="shared" si="7"/>
        <v>0</v>
      </c>
      <c r="G79" s="17"/>
      <c r="H79" s="37" t="s">
        <v>50</v>
      </c>
      <c r="I79" s="22"/>
      <c r="J79" s="22"/>
      <c r="K79" s="24"/>
      <c r="L79" s="22"/>
      <c r="M79" s="24"/>
      <c r="N79" s="22"/>
      <c r="O79" s="24"/>
      <c r="P79" s="22"/>
      <c r="Q79" s="24" t="e">
        <f t="shared" si="3"/>
        <v>#DIV/0!</v>
      </c>
      <c r="R79" s="25"/>
      <c r="S79" s="43" t="e">
        <f t="shared" si="4"/>
        <v>#DIV/0!</v>
      </c>
      <c r="T79" s="25"/>
      <c r="U79" s="43"/>
    </row>
    <row r="80" spans="1:21">
      <c r="A80" s="27"/>
      <c r="C80" s="16"/>
      <c r="D80" s="30">
        <v>18</v>
      </c>
      <c r="E80" s="17" t="s">
        <v>150</v>
      </c>
      <c r="F80" s="110">
        <f t="shared" si="7"/>
        <v>0</v>
      </c>
      <c r="G80" s="17"/>
      <c r="H80" s="22"/>
      <c r="I80" s="22"/>
      <c r="J80" s="22"/>
      <c r="K80" s="24"/>
      <c r="L80" s="22"/>
      <c r="M80" s="24"/>
      <c r="N80" s="22"/>
      <c r="O80" s="24"/>
      <c r="P80" s="22"/>
      <c r="Q80" s="24" t="e">
        <f t="shared" si="3"/>
        <v>#DIV/0!</v>
      </c>
      <c r="R80" s="25"/>
      <c r="S80" s="43" t="e">
        <f t="shared" si="4"/>
        <v>#DIV/0!</v>
      </c>
      <c r="T80" s="25"/>
      <c r="U80" s="43"/>
    </row>
    <row r="81" spans="1:21">
      <c r="A81" s="27"/>
      <c r="C81" s="16"/>
      <c r="D81" s="30"/>
      <c r="E81" s="33" t="s">
        <v>34</v>
      </c>
      <c r="F81" s="110">
        <f t="shared" si="7"/>
        <v>0</v>
      </c>
      <c r="G81" s="17"/>
      <c r="H81" s="22"/>
      <c r="I81" s="22"/>
      <c r="J81" s="22"/>
      <c r="K81" s="24"/>
      <c r="L81" s="22"/>
      <c r="M81" s="24"/>
      <c r="N81" s="22"/>
      <c r="O81" s="24"/>
      <c r="P81" s="22"/>
      <c r="Q81" s="24" t="e">
        <f t="shared" si="3"/>
        <v>#DIV/0!</v>
      </c>
      <c r="R81" s="25"/>
      <c r="S81" s="43" t="e">
        <f t="shared" si="4"/>
        <v>#DIV/0!</v>
      </c>
      <c r="T81" s="25"/>
      <c r="U81" s="43"/>
    </row>
    <row r="82" spans="1:21">
      <c r="A82" s="27"/>
      <c r="C82" s="16"/>
      <c r="D82" s="30">
        <v>20</v>
      </c>
      <c r="E82" s="17" t="s">
        <v>151</v>
      </c>
      <c r="F82" s="110">
        <f t="shared" ref="F82:F106" si="8">COUNTIF(I82:U82,"&gt;0")</f>
        <v>0</v>
      </c>
      <c r="G82" s="17"/>
      <c r="H82" s="37" t="s">
        <v>177</v>
      </c>
      <c r="I82" s="37"/>
      <c r="J82" s="37" t="s">
        <v>178</v>
      </c>
      <c r="K82" s="24"/>
      <c r="L82" s="22"/>
      <c r="M82" s="24"/>
      <c r="N82" s="22"/>
      <c r="O82" s="24"/>
      <c r="P82" s="22"/>
      <c r="Q82" s="24" t="e">
        <f t="shared" ref="Q82:Q106" si="9">P82/I82</f>
        <v>#DIV/0!</v>
      </c>
      <c r="R82" s="25"/>
      <c r="S82" s="43" t="e">
        <f t="shared" ref="S82:S106" si="10">R82/I82</f>
        <v>#DIV/0!</v>
      </c>
      <c r="T82" s="25"/>
      <c r="U82" s="43"/>
    </row>
    <row r="83" spans="1:21">
      <c r="A83" s="27"/>
      <c r="C83" s="16"/>
      <c r="D83" s="30">
        <v>21</v>
      </c>
      <c r="E83" s="17" t="s">
        <v>153</v>
      </c>
      <c r="F83" s="110">
        <f t="shared" si="8"/>
        <v>0</v>
      </c>
      <c r="G83" s="17"/>
      <c r="H83" s="37" t="s">
        <v>179</v>
      </c>
      <c r="I83" s="37"/>
      <c r="J83" s="37" t="s">
        <v>180</v>
      </c>
      <c r="K83" s="24"/>
      <c r="L83" s="22"/>
      <c r="M83" s="24"/>
      <c r="N83" s="22"/>
      <c r="O83" s="24"/>
      <c r="P83" s="22"/>
      <c r="Q83" s="24" t="e">
        <f>P83/I83</f>
        <v>#DIV/0!</v>
      </c>
      <c r="R83" s="25"/>
      <c r="S83" s="43" t="e">
        <f>R83/I83</f>
        <v>#DIV/0!</v>
      </c>
      <c r="T83" s="25"/>
      <c r="U83" s="43"/>
    </row>
    <row r="84" spans="1:21">
      <c r="A84" s="27"/>
      <c r="C84" s="16"/>
      <c r="D84" s="30">
        <v>22</v>
      </c>
      <c r="E84" s="17" t="s">
        <v>152</v>
      </c>
      <c r="F84" s="110">
        <f t="shared" si="8"/>
        <v>0</v>
      </c>
      <c r="G84" s="17"/>
      <c r="H84" s="22"/>
      <c r="I84" s="37"/>
      <c r="J84" s="37" t="s">
        <v>179</v>
      </c>
      <c r="K84" s="24"/>
      <c r="L84" s="22"/>
      <c r="M84" s="24"/>
      <c r="N84" s="22"/>
      <c r="O84" s="24"/>
      <c r="P84" s="22"/>
      <c r="Q84" s="24" t="e">
        <f>P84/I84</f>
        <v>#DIV/0!</v>
      </c>
      <c r="R84" s="25"/>
      <c r="S84" s="43" t="e">
        <f>R84/I84</f>
        <v>#DIV/0!</v>
      </c>
      <c r="T84" s="25"/>
      <c r="U84" s="43"/>
    </row>
    <row r="85" spans="1:21">
      <c r="A85" s="27"/>
      <c r="C85" s="16"/>
      <c r="D85" s="30">
        <v>23</v>
      </c>
      <c r="E85" s="38" t="s">
        <v>184</v>
      </c>
      <c r="F85" s="110">
        <f t="shared" si="8"/>
        <v>1</v>
      </c>
      <c r="G85" s="17"/>
      <c r="H85" s="22"/>
      <c r="I85" s="114">
        <v>140</v>
      </c>
      <c r="J85" s="37" t="s">
        <v>185</v>
      </c>
      <c r="K85" s="24"/>
      <c r="L85" s="22"/>
      <c r="M85" s="24"/>
      <c r="N85" s="22"/>
      <c r="O85" s="24"/>
      <c r="P85" s="22"/>
      <c r="Q85" s="24">
        <f>P85/I85</f>
        <v>0</v>
      </c>
      <c r="R85" s="25"/>
      <c r="S85" s="43">
        <f>R85/I85</f>
        <v>0</v>
      </c>
      <c r="T85" s="25"/>
      <c r="U85" s="43"/>
    </row>
    <row r="86" spans="1:21">
      <c r="A86" s="27"/>
      <c r="C86" s="16"/>
      <c r="D86" s="30">
        <v>24</v>
      </c>
      <c r="E86" s="17" t="s">
        <v>154</v>
      </c>
      <c r="F86" s="110">
        <f t="shared" si="8"/>
        <v>0</v>
      </c>
      <c r="G86" s="17"/>
      <c r="H86" s="37" t="s">
        <v>176</v>
      </c>
      <c r="I86" s="37"/>
      <c r="J86" s="37" t="s">
        <v>181</v>
      </c>
      <c r="K86" s="24"/>
      <c r="L86" s="22"/>
      <c r="M86" s="24"/>
      <c r="N86" s="22"/>
      <c r="O86" s="24"/>
      <c r="P86" s="22"/>
      <c r="Q86" s="24" t="e">
        <f t="shared" si="9"/>
        <v>#DIV/0!</v>
      </c>
      <c r="R86" s="25"/>
      <c r="S86" s="43" t="e">
        <f t="shared" si="10"/>
        <v>#DIV/0!</v>
      </c>
      <c r="T86" s="25"/>
      <c r="U86" s="43"/>
    </row>
    <row r="87" spans="1:21">
      <c r="A87" s="27"/>
      <c r="C87" s="16"/>
      <c r="D87" s="30">
        <v>25</v>
      </c>
      <c r="E87" s="17" t="s">
        <v>155</v>
      </c>
      <c r="F87" s="110">
        <f t="shared" si="8"/>
        <v>0</v>
      </c>
      <c r="G87" s="17"/>
      <c r="H87" s="22"/>
      <c r="I87" s="22"/>
      <c r="J87" s="22"/>
      <c r="K87" s="24"/>
      <c r="L87" s="22"/>
      <c r="M87" s="24"/>
      <c r="N87" s="22"/>
      <c r="O87" s="24"/>
      <c r="P87" s="22"/>
      <c r="Q87" s="24" t="e">
        <f t="shared" si="9"/>
        <v>#DIV/0!</v>
      </c>
      <c r="R87" s="25"/>
      <c r="S87" s="43" t="e">
        <f t="shared" si="10"/>
        <v>#DIV/0!</v>
      </c>
      <c r="T87" s="25"/>
      <c r="U87" s="43"/>
    </row>
    <row r="88" spans="1:21">
      <c r="A88" s="27"/>
      <c r="C88" s="16"/>
      <c r="D88" s="30">
        <v>26</v>
      </c>
      <c r="E88" s="17" t="s">
        <v>156</v>
      </c>
      <c r="F88" s="110">
        <f t="shared" si="8"/>
        <v>0</v>
      </c>
      <c r="G88" s="17"/>
      <c r="H88" s="22"/>
      <c r="I88" s="22"/>
      <c r="J88" s="22"/>
      <c r="K88" s="24"/>
      <c r="L88" s="22"/>
      <c r="M88" s="24"/>
      <c r="N88" s="22"/>
      <c r="O88" s="24"/>
      <c r="P88" s="22"/>
      <c r="Q88" s="24" t="e">
        <f t="shared" si="9"/>
        <v>#DIV/0!</v>
      </c>
      <c r="R88" s="25"/>
      <c r="S88" s="43" t="e">
        <f t="shared" si="10"/>
        <v>#DIV/0!</v>
      </c>
      <c r="T88" s="25"/>
      <c r="U88" s="43"/>
    </row>
    <row r="89" spans="1:21">
      <c r="A89" s="27"/>
      <c r="C89" s="16"/>
      <c r="D89" s="30">
        <v>27</v>
      </c>
      <c r="E89" s="17" t="s">
        <v>157</v>
      </c>
      <c r="F89" s="110">
        <f t="shared" si="8"/>
        <v>0</v>
      </c>
      <c r="G89" s="17"/>
      <c r="H89" s="22"/>
      <c r="I89" s="22"/>
      <c r="J89" s="22"/>
      <c r="K89" s="24"/>
      <c r="L89" s="22"/>
      <c r="M89" s="24"/>
      <c r="N89" s="22"/>
      <c r="O89" s="24"/>
      <c r="P89" s="22"/>
      <c r="Q89" s="24" t="e">
        <f t="shared" si="9"/>
        <v>#DIV/0!</v>
      </c>
      <c r="R89" s="25"/>
      <c r="S89" s="43" t="e">
        <f t="shared" si="10"/>
        <v>#DIV/0!</v>
      </c>
      <c r="T89" s="25"/>
      <c r="U89" s="43"/>
    </row>
    <row r="90" spans="1:21">
      <c r="A90" s="27"/>
      <c r="C90" s="16"/>
      <c r="D90" s="30"/>
      <c r="E90" s="33" t="s">
        <v>74</v>
      </c>
      <c r="F90" s="110">
        <f t="shared" si="8"/>
        <v>0</v>
      </c>
      <c r="G90" s="17"/>
      <c r="H90" s="22"/>
      <c r="I90" s="22"/>
      <c r="J90" s="22"/>
      <c r="K90" s="24"/>
      <c r="L90" s="22"/>
      <c r="M90" s="24"/>
      <c r="N90" s="22"/>
      <c r="O90" s="24"/>
      <c r="P90" s="22"/>
      <c r="Q90" s="24" t="e">
        <f t="shared" si="9"/>
        <v>#DIV/0!</v>
      </c>
      <c r="R90" s="25"/>
      <c r="S90" s="43" t="e">
        <f t="shared" si="10"/>
        <v>#DIV/0!</v>
      </c>
      <c r="T90" s="25"/>
      <c r="U90" s="43"/>
    </row>
    <row r="91" spans="1:21">
      <c r="A91" s="27"/>
      <c r="C91" s="16"/>
      <c r="D91" s="30">
        <v>29</v>
      </c>
      <c r="E91" s="17" t="s">
        <v>158</v>
      </c>
      <c r="F91" s="110">
        <f t="shared" si="8"/>
        <v>0</v>
      </c>
      <c r="G91" s="17"/>
      <c r="H91" s="22"/>
      <c r="I91" s="22"/>
      <c r="J91" s="22"/>
      <c r="K91" s="24"/>
      <c r="L91" s="22"/>
      <c r="M91" s="24"/>
      <c r="N91" s="22"/>
      <c r="O91" s="24"/>
      <c r="P91" s="22"/>
      <c r="Q91" s="24" t="e">
        <f t="shared" si="9"/>
        <v>#DIV/0!</v>
      </c>
      <c r="R91" s="25"/>
      <c r="S91" s="43" t="e">
        <f t="shared" si="10"/>
        <v>#DIV/0!</v>
      </c>
      <c r="T91" s="25"/>
      <c r="U91" s="43"/>
    </row>
    <row r="92" spans="1:21">
      <c r="A92" s="27"/>
      <c r="C92" s="16"/>
      <c r="D92" s="30">
        <v>30</v>
      </c>
      <c r="E92" s="17" t="s">
        <v>159</v>
      </c>
      <c r="F92" s="110">
        <f t="shared" si="8"/>
        <v>0</v>
      </c>
      <c r="G92" s="17"/>
      <c r="H92" s="22"/>
      <c r="I92" s="22"/>
      <c r="J92" s="22"/>
      <c r="K92" s="24"/>
      <c r="L92" s="22"/>
      <c r="M92" s="24"/>
      <c r="N92" s="22"/>
      <c r="O92" s="24"/>
      <c r="P92" s="22"/>
      <c r="Q92" s="24" t="e">
        <f t="shared" si="9"/>
        <v>#DIV/0!</v>
      </c>
      <c r="R92" s="25"/>
      <c r="S92" s="43" t="e">
        <f t="shared" si="10"/>
        <v>#DIV/0!</v>
      </c>
      <c r="T92" s="25"/>
      <c r="U92" s="43"/>
    </row>
    <row r="93" spans="1:21">
      <c r="A93" s="27"/>
      <c r="C93" s="16"/>
      <c r="D93" s="30">
        <v>31</v>
      </c>
      <c r="E93" s="17" t="s">
        <v>160</v>
      </c>
      <c r="F93" s="110">
        <f t="shared" si="8"/>
        <v>0</v>
      </c>
      <c r="G93" s="17"/>
      <c r="H93" s="22"/>
      <c r="I93" s="22"/>
      <c r="J93" s="22"/>
      <c r="K93" s="24"/>
      <c r="L93" s="22"/>
      <c r="M93" s="24"/>
      <c r="N93" s="22"/>
      <c r="O93" s="24"/>
      <c r="P93" s="22"/>
      <c r="Q93" s="24" t="e">
        <f t="shared" si="9"/>
        <v>#DIV/0!</v>
      </c>
      <c r="R93" s="25"/>
      <c r="S93" s="43" t="e">
        <f t="shared" si="10"/>
        <v>#DIV/0!</v>
      </c>
      <c r="T93" s="25"/>
      <c r="U93" s="43"/>
    </row>
    <row r="94" spans="1:21">
      <c r="A94" s="27"/>
      <c r="C94" s="16"/>
      <c r="D94" s="30">
        <v>32</v>
      </c>
      <c r="E94" s="17" t="s">
        <v>161</v>
      </c>
      <c r="F94" s="110">
        <f t="shared" si="8"/>
        <v>0</v>
      </c>
      <c r="G94" s="17"/>
      <c r="H94" s="22"/>
      <c r="I94" s="22"/>
      <c r="J94" s="22"/>
      <c r="K94" s="24"/>
      <c r="L94" s="22"/>
      <c r="M94" s="24"/>
      <c r="N94" s="22"/>
      <c r="O94" s="24"/>
      <c r="P94" s="22"/>
      <c r="Q94" s="24" t="e">
        <f t="shared" si="9"/>
        <v>#DIV/0!</v>
      </c>
      <c r="R94" s="25"/>
      <c r="S94" s="43" t="e">
        <f t="shared" si="10"/>
        <v>#DIV/0!</v>
      </c>
      <c r="T94" s="25"/>
      <c r="U94" s="43"/>
    </row>
    <row r="95" spans="1:21">
      <c r="A95" s="27"/>
      <c r="C95" s="16"/>
      <c r="D95" s="30">
        <v>33</v>
      </c>
      <c r="E95" s="17" t="s">
        <v>162</v>
      </c>
      <c r="F95" s="110">
        <f t="shared" si="8"/>
        <v>0</v>
      </c>
      <c r="G95" s="17"/>
      <c r="H95" s="22"/>
      <c r="I95" s="22"/>
      <c r="J95" s="22"/>
      <c r="K95" s="24"/>
      <c r="L95" s="22"/>
      <c r="M95" s="24"/>
      <c r="N95" s="22"/>
      <c r="O95" s="24"/>
      <c r="P95" s="22"/>
      <c r="Q95" s="24" t="e">
        <f t="shared" si="9"/>
        <v>#DIV/0!</v>
      </c>
      <c r="R95" s="25"/>
      <c r="S95" s="43" t="e">
        <f t="shared" si="10"/>
        <v>#DIV/0!</v>
      </c>
      <c r="T95" s="25"/>
      <c r="U95" s="43"/>
    </row>
    <row r="96" spans="1:21">
      <c r="A96" s="27"/>
      <c r="C96" s="16"/>
      <c r="D96" s="30">
        <v>34</v>
      </c>
      <c r="E96" s="17" t="s">
        <v>163</v>
      </c>
      <c r="F96" s="110">
        <f t="shared" si="8"/>
        <v>0</v>
      </c>
      <c r="G96" s="17"/>
      <c r="H96" s="37" t="s">
        <v>50</v>
      </c>
      <c r="I96" s="22"/>
      <c r="J96" s="22"/>
      <c r="K96" s="24"/>
      <c r="L96" s="22"/>
      <c r="M96" s="24"/>
      <c r="N96" s="22"/>
      <c r="O96" s="24"/>
      <c r="P96" s="22"/>
      <c r="Q96" s="24" t="e">
        <f t="shared" si="9"/>
        <v>#DIV/0!</v>
      </c>
      <c r="R96" s="25"/>
      <c r="S96" s="43" t="e">
        <f t="shared" si="10"/>
        <v>#DIV/0!</v>
      </c>
      <c r="T96" s="25"/>
      <c r="U96" s="43"/>
    </row>
    <row r="97" spans="1:21">
      <c r="A97" s="27"/>
      <c r="C97" s="16"/>
      <c r="D97" s="30"/>
      <c r="E97" s="33" t="s">
        <v>53</v>
      </c>
      <c r="F97" s="110">
        <f t="shared" si="8"/>
        <v>0</v>
      </c>
      <c r="G97" s="17"/>
      <c r="H97" s="22"/>
      <c r="I97" s="22"/>
      <c r="J97" s="22"/>
      <c r="K97" s="24"/>
      <c r="L97" s="22"/>
      <c r="M97" s="24"/>
      <c r="N97" s="22"/>
      <c r="O97" s="24"/>
      <c r="P97" s="22"/>
      <c r="Q97" s="24" t="e">
        <f t="shared" si="9"/>
        <v>#DIV/0!</v>
      </c>
      <c r="R97" s="25"/>
      <c r="S97" s="43" t="e">
        <f t="shared" si="10"/>
        <v>#DIV/0!</v>
      </c>
      <c r="T97" s="25"/>
      <c r="U97" s="43"/>
    </row>
    <row r="98" spans="1:21">
      <c r="A98" s="27"/>
      <c r="C98" s="16"/>
      <c r="D98" s="30">
        <v>36</v>
      </c>
      <c r="E98" s="17" t="s">
        <v>164</v>
      </c>
      <c r="F98" s="110">
        <f t="shared" si="8"/>
        <v>1</v>
      </c>
      <c r="G98" s="17"/>
      <c r="H98" s="37" t="s">
        <v>182</v>
      </c>
      <c r="I98" s="114">
        <v>40</v>
      </c>
      <c r="J98" s="22"/>
      <c r="K98" s="24"/>
      <c r="L98" s="22"/>
      <c r="M98" s="24"/>
      <c r="N98" s="22"/>
      <c r="O98" s="24"/>
      <c r="P98" s="22"/>
      <c r="Q98" s="24">
        <f t="shared" si="9"/>
        <v>0</v>
      </c>
      <c r="R98" s="25"/>
      <c r="S98" s="43">
        <f t="shared" si="10"/>
        <v>0</v>
      </c>
      <c r="T98" s="25"/>
      <c r="U98" s="43"/>
    </row>
    <row r="99" spans="1:21">
      <c r="A99" s="27"/>
      <c r="C99" s="16"/>
      <c r="D99" s="30">
        <v>37</v>
      </c>
      <c r="E99" s="17" t="s">
        <v>165</v>
      </c>
      <c r="F99" s="110">
        <f t="shared" si="8"/>
        <v>1</v>
      </c>
      <c r="G99" s="17"/>
      <c r="H99" s="37" t="s">
        <v>180</v>
      </c>
      <c r="I99" s="114">
        <v>124</v>
      </c>
      <c r="J99" s="22"/>
      <c r="K99" s="24"/>
      <c r="L99" s="22"/>
      <c r="M99" s="24"/>
      <c r="N99" s="22"/>
      <c r="O99" s="24"/>
      <c r="P99" s="22"/>
      <c r="Q99" s="24">
        <f t="shared" si="9"/>
        <v>0</v>
      </c>
      <c r="R99" s="25"/>
      <c r="S99" s="43">
        <f t="shared" si="10"/>
        <v>0</v>
      </c>
      <c r="T99" s="25"/>
      <c r="U99" s="43"/>
    </row>
    <row r="100" spans="1:21">
      <c r="A100" s="27"/>
      <c r="C100" s="16"/>
      <c r="D100" s="30">
        <v>38</v>
      </c>
      <c r="E100" s="17" t="s">
        <v>166</v>
      </c>
      <c r="F100" s="110">
        <f t="shared" si="8"/>
        <v>1</v>
      </c>
      <c r="G100" s="17"/>
      <c r="H100" s="37" t="s">
        <v>30</v>
      </c>
      <c r="I100" s="114">
        <v>25</v>
      </c>
      <c r="J100" s="22"/>
      <c r="K100" s="24"/>
      <c r="L100" s="22"/>
      <c r="M100" s="24"/>
      <c r="N100" s="22"/>
      <c r="O100" s="24"/>
      <c r="P100" s="22"/>
      <c r="Q100" s="24">
        <f t="shared" si="9"/>
        <v>0</v>
      </c>
      <c r="R100" s="25"/>
      <c r="S100" s="43">
        <f t="shared" si="10"/>
        <v>0</v>
      </c>
      <c r="T100" s="25"/>
      <c r="U100" s="43"/>
    </row>
    <row r="101" spans="1:21">
      <c r="A101" s="27"/>
      <c r="C101" s="16"/>
      <c r="D101" s="30">
        <v>39</v>
      </c>
      <c r="E101" s="17" t="s">
        <v>167</v>
      </c>
      <c r="F101" s="110">
        <f t="shared" si="8"/>
        <v>1</v>
      </c>
      <c r="G101" s="17"/>
      <c r="H101" s="37" t="s">
        <v>183</v>
      </c>
      <c r="I101" s="114">
        <v>37</v>
      </c>
      <c r="J101" s="22"/>
      <c r="K101" s="24"/>
      <c r="L101" s="22"/>
      <c r="M101" s="24"/>
      <c r="N101" s="22"/>
      <c r="O101" s="24"/>
      <c r="P101" s="22"/>
      <c r="Q101" s="24">
        <f t="shared" si="9"/>
        <v>0</v>
      </c>
      <c r="R101" s="25"/>
      <c r="S101" s="43">
        <f t="shared" si="10"/>
        <v>0</v>
      </c>
      <c r="T101" s="25"/>
      <c r="U101" s="43"/>
    </row>
    <row r="102" spans="1:21">
      <c r="A102" s="27"/>
      <c r="C102" s="16"/>
      <c r="D102" s="30">
        <v>40</v>
      </c>
      <c r="E102" s="17" t="s">
        <v>168</v>
      </c>
      <c r="F102" s="110">
        <f t="shared" si="8"/>
        <v>1</v>
      </c>
      <c r="G102" s="17"/>
      <c r="H102" s="37" t="s">
        <v>60</v>
      </c>
      <c r="I102" s="114">
        <v>22</v>
      </c>
      <c r="J102" s="22"/>
      <c r="K102" s="24"/>
      <c r="L102" s="22"/>
      <c r="M102" s="24"/>
      <c r="N102" s="22"/>
      <c r="O102" s="24"/>
      <c r="P102" s="22"/>
      <c r="Q102" s="24">
        <f t="shared" si="9"/>
        <v>0</v>
      </c>
      <c r="R102" s="25"/>
      <c r="S102" s="43">
        <f t="shared" si="10"/>
        <v>0</v>
      </c>
      <c r="T102" s="25"/>
      <c r="U102" s="43"/>
    </row>
    <row r="103" spans="1:21">
      <c r="A103" s="27"/>
      <c r="C103" s="16"/>
      <c r="D103" s="30">
        <v>41</v>
      </c>
      <c r="E103" s="17" t="s">
        <v>169</v>
      </c>
      <c r="F103" s="110">
        <f t="shared" si="8"/>
        <v>0</v>
      </c>
      <c r="G103" s="17"/>
      <c r="H103" s="37"/>
      <c r="I103" s="37"/>
      <c r="J103" s="22"/>
      <c r="K103" s="24"/>
      <c r="L103" s="22"/>
      <c r="M103" s="24"/>
      <c r="N103" s="22"/>
      <c r="O103" s="24"/>
      <c r="P103" s="22"/>
      <c r="Q103" s="24" t="e">
        <f t="shared" si="9"/>
        <v>#DIV/0!</v>
      </c>
      <c r="R103" s="25"/>
      <c r="S103" s="43" t="e">
        <f t="shared" si="10"/>
        <v>#DIV/0!</v>
      </c>
      <c r="T103" s="25"/>
      <c r="U103" s="43"/>
    </row>
    <row r="104" spans="1:21">
      <c r="A104" s="27"/>
      <c r="C104" s="16"/>
      <c r="D104" s="30">
        <v>42</v>
      </c>
      <c r="E104" s="17" t="s">
        <v>170</v>
      </c>
      <c r="F104" s="110">
        <f t="shared" si="8"/>
        <v>0</v>
      </c>
      <c r="G104" s="17"/>
      <c r="H104" s="37"/>
      <c r="I104" s="37"/>
      <c r="J104" s="22"/>
      <c r="K104" s="24"/>
      <c r="L104" s="22"/>
      <c r="M104" s="24"/>
      <c r="N104" s="22"/>
      <c r="O104" s="24"/>
      <c r="P104" s="22"/>
      <c r="Q104" s="24" t="e">
        <f t="shared" si="9"/>
        <v>#DIV/0!</v>
      </c>
      <c r="R104" s="25"/>
      <c r="S104" s="43" t="e">
        <f t="shared" si="10"/>
        <v>#DIV/0!</v>
      </c>
      <c r="T104" s="25"/>
      <c r="U104" s="43"/>
    </row>
    <row r="105" spans="1:21">
      <c r="A105" s="27"/>
      <c r="C105" s="16"/>
      <c r="D105" s="30">
        <v>43</v>
      </c>
      <c r="E105" s="17" t="s">
        <v>171</v>
      </c>
      <c r="F105" s="110">
        <f t="shared" si="8"/>
        <v>0</v>
      </c>
      <c r="G105" s="17"/>
      <c r="H105" s="37"/>
      <c r="I105" s="37"/>
      <c r="J105" s="22"/>
      <c r="K105" s="24"/>
      <c r="L105" s="22"/>
      <c r="M105" s="24"/>
      <c r="N105" s="22"/>
      <c r="O105" s="24"/>
      <c r="P105" s="22"/>
      <c r="Q105" s="24" t="e">
        <f t="shared" si="9"/>
        <v>#DIV/0!</v>
      </c>
      <c r="R105" s="25"/>
      <c r="S105" s="43" t="e">
        <f t="shared" si="10"/>
        <v>#DIV/0!</v>
      </c>
      <c r="T105" s="25"/>
      <c r="U105" s="43"/>
    </row>
    <row r="106" spans="1:21">
      <c r="A106" s="27"/>
      <c r="C106" s="16"/>
      <c r="D106" s="30">
        <v>44</v>
      </c>
      <c r="E106" s="17" t="s">
        <v>172</v>
      </c>
      <c r="F106" s="110">
        <f t="shared" si="8"/>
        <v>0</v>
      </c>
      <c r="G106" s="17"/>
      <c r="H106" s="37"/>
      <c r="I106" s="37"/>
      <c r="J106" s="22"/>
      <c r="K106" s="24"/>
      <c r="L106" s="22"/>
      <c r="M106" s="24"/>
      <c r="N106" s="22"/>
      <c r="O106" s="24"/>
      <c r="P106" s="22"/>
      <c r="Q106" s="24" t="e">
        <f t="shared" si="9"/>
        <v>#DIV/0!</v>
      </c>
      <c r="R106" s="25"/>
      <c r="S106" s="43" t="e">
        <f t="shared" si="10"/>
        <v>#DIV/0!</v>
      </c>
      <c r="T106" s="25"/>
      <c r="U106" s="43"/>
    </row>
  </sheetData>
  <mergeCells count="12">
    <mergeCell ref="N8:O8"/>
    <mergeCell ref="P8:Q8"/>
    <mergeCell ref="R8:S8"/>
    <mergeCell ref="T8:U8"/>
    <mergeCell ref="D1:Q1"/>
    <mergeCell ref="D2:Q2"/>
    <mergeCell ref="D7:D10"/>
    <mergeCell ref="E7:E10"/>
    <mergeCell ref="G7:G8"/>
    <mergeCell ref="I7:U7"/>
    <mergeCell ref="J8:K8"/>
    <mergeCell ref="L8:M8"/>
  </mergeCells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Tổng hợp</vt:lpstr>
      <vt:lpstr>Ha noi</vt:lpstr>
      <vt:lpstr>HCM</vt:lpstr>
    </vt:vector>
  </TitlesOfParts>
  <Company>TOPICA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 LE</dc:creator>
  <cp:lastModifiedBy>Windows</cp:lastModifiedBy>
  <dcterms:created xsi:type="dcterms:W3CDTF">2011-10-18T01:33:29Z</dcterms:created>
  <dcterms:modified xsi:type="dcterms:W3CDTF">2011-10-24T08:00:20Z</dcterms:modified>
</cp:coreProperties>
</file>