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88018F78-D0F7-48F0-99BF-21AD2D5A743F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TỔNG" sheetId="2" r:id="rId2"/>
    <sheet name="Sheet2" sheetId="4" r:id="rId3"/>
    <sheet name="Sheet3" sheetId="5" r:id="rId4"/>
  </sheets>
  <definedNames>
    <definedName name="_xlnm._FilterDatabase" localSheetId="0" hidden="1">Sheet1!$I$4:$N$79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5" l="1"/>
  <c r="D15" i="5"/>
  <c r="D14" i="5"/>
  <c r="C14" i="5"/>
  <c r="D13" i="5"/>
  <c r="C13" i="5"/>
  <c r="I6" i="5"/>
  <c r="E6" i="5"/>
  <c r="F6" i="5"/>
  <c r="G6" i="5"/>
  <c r="H6" i="5"/>
  <c r="D6" i="5"/>
  <c r="I5" i="5"/>
  <c r="O10" i="2" l="1"/>
  <c r="E18" i="2"/>
  <c r="K17" i="2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G26" i="4"/>
  <c r="M25" i="4"/>
  <c r="E30" i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22" i="4" s="1"/>
  <c r="B89" i="1" l="1"/>
  <c r="B88" i="1"/>
  <c r="B87" i="1"/>
  <c r="B86" i="1"/>
  <c r="B85" i="1"/>
  <c r="B84" i="1"/>
  <c r="B83" i="1"/>
  <c r="B82" i="1"/>
  <c r="B81" i="1"/>
  <c r="B80" i="1"/>
  <c r="B7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5" i="1"/>
  <c r="O12" i="1"/>
  <c r="O16" i="1"/>
  <c r="O20" i="1"/>
  <c r="O28" i="1"/>
  <c r="O32" i="1"/>
  <c r="O36" i="1"/>
  <c r="O44" i="1"/>
  <c r="O48" i="1"/>
  <c r="O52" i="1"/>
  <c r="O60" i="1"/>
  <c r="O64" i="1"/>
  <c r="O68" i="1"/>
  <c r="O76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7" i="1"/>
  <c r="O8" i="1"/>
  <c r="O9" i="1"/>
  <c r="O11" i="1"/>
  <c r="O13" i="1"/>
  <c r="O15" i="1"/>
  <c r="O17" i="1"/>
  <c r="O19" i="1"/>
  <c r="O21" i="1"/>
  <c r="O23" i="1"/>
  <c r="O24" i="1"/>
  <c r="O25" i="1"/>
  <c r="O27" i="1"/>
  <c r="O29" i="1"/>
  <c r="O31" i="1"/>
  <c r="O33" i="1"/>
  <c r="O35" i="1"/>
  <c r="O37" i="1"/>
  <c r="O39" i="1"/>
  <c r="O40" i="1"/>
  <c r="O41" i="1"/>
  <c r="O43" i="1"/>
  <c r="O45" i="1"/>
  <c r="O47" i="1"/>
  <c r="O49" i="1"/>
  <c r="O51" i="1"/>
  <c r="O53" i="1"/>
  <c r="O55" i="1"/>
  <c r="O56" i="1"/>
  <c r="O57" i="1"/>
  <c r="O59" i="1"/>
  <c r="O61" i="1"/>
  <c r="O63" i="1"/>
  <c r="O65" i="1"/>
  <c r="O67" i="1"/>
  <c r="O69" i="1"/>
  <c r="O71" i="1"/>
  <c r="O72" i="1"/>
  <c r="O73" i="1"/>
  <c r="O75" i="1"/>
  <c r="O77" i="1"/>
  <c r="O79" i="1"/>
  <c r="O5" i="1"/>
  <c r="J23" i="2" l="1"/>
  <c r="K23" i="2"/>
  <c r="I23" i="2"/>
  <c r="J22" i="2"/>
  <c r="I22" i="2"/>
  <c r="K22" i="2"/>
  <c r="L22" i="2"/>
  <c r="L23" i="2"/>
  <c r="N17" i="2"/>
  <c r="P18" i="2" s="1"/>
  <c r="N16" i="2"/>
  <c r="N5" i="2"/>
  <c r="K5" i="2"/>
  <c r="M5" i="2" s="1"/>
  <c r="D5" i="2"/>
  <c r="F5" i="2" s="1"/>
  <c r="I12" i="2"/>
  <c r="B12" i="2"/>
  <c r="J11" i="2" s="1"/>
  <c r="N18" i="2" l="1"/>
  <c r="M23" i="2"/>
  <c r="O24" i="2" s="1"/>
  <c r="M22" i="2"/>
  <c r="C11" i="2"/>
  <c r="D11" i="2" s="1"/>
  <c r="J10" i="2"/>
  <c r="J12" i="2" s="1"/>
  <c r="C10" i="2"/>
  <c r="K11" i="2"/>
  <c r="M24" i="2" l="1"/>
  <c r="K10" i="2"/>
  <c r="K12" i="2" s="1"/>
  <c r="D10" i="2"/>
  <c r="D12" i="2" s="1"/>
  <c r="C12" i="2"/>
</calcChain>
</file>

<file path=xl/sharedStrings.xml><?xml version="1.0" encoding="utf-8"?>
<sst xmlns="http://schemas.openxmlformats.org/spreadsheetml/2006/main" count="314" uniqueCount="162">
  <si>
    <t>TỔNG THU</t>
  </si>
  <si>
    <t>STT</t>
  </si>
  <si>
    <t>Mục thu</t>
  </si>
  <si>
    <t>Số tiền</t>
  </si>
  <si>
    <t>Ngày</t>
  </si>
  <si>
    <t>TỔNG</t>
  </si>
  <si>
    <t>Ghi chú</t>
  </si>
  <si>
    <t>TỔNG CHI</t>
  </si>
  <si>
    <t>Mục chi</t>
  </si>
  <si>
    <t>Vốn đầu tư</t>
  </si>
  <si>
    <t>Tổng thu</t>
  </si>
  <si>
    <t>Tổng chi</t>
  </si>
  <si>
    <t>Lãi</t>
  </si>
  <si>
    <t>THU CHI</t>
  </si>
  <si>
    <t>CHIA VỐN</t>
  </si>
  <si>
    <t>TIỀN ĐẦU THƯ</t>
  </si>
  <si>
    <t>%</t>
  </si>
  <si>
    <t>Quỹ lương cố định</t>
  </si>
  <si>
    <t>Lãi chia</t>
  </si>
  <si>
    <t>TIỀN LÃI</t>
  </si>
  <si>
    <t>LÃI SO VỚI VỐN ĐẦU TƯ</t>
  </si>
  <si>
    <t>Vốn còn lại</t>
  </si>
  <si>
    <t>cương</t>
  </si>
  <si>
    <t>tháng 8</t>
  </si>
  <si>
    <t>tháng 9</t>
  </si>
  <si>
    <t>tháng 10</t>
  </si>
  <si>
    <t>tháng 11</t>
  </si>
  <si>
    <t>nguyên</t>
  </si>
  <si>
    <t>tháng 12</t>
  </si>
  <si>
    <t>tổng</t>
  </si>
  <si>
    <t>Tiền thuê nhà 6 tháng ( Cương)</t>
  </si>
  <si>
    <t>Tiền chổi lau nhà ( Cương)</t>
  </si>
  <si>
    <t>Nước lau sàn ( Cương)</t>
  </si>
  <si>
    <t>Nước lau kính ( Cương)</t>
  </si>
  <si>
    <t>Phụ kiện lắp giá sách, camera: đinh, kẹp, dây điện</t>
  </si>
  <si>
    <t>Camera lớp học C12(2 cam)</t>
  </si>
  <si>
    <t>Camera văp phòng C15</t>
  </si>
  <si>
    <t>Camera cửa</t>
  </si>
  <si>
    <t>Đầu ghi camera+HDD</t>
  </si>
  <si>
    <t>Chạy quảng cáo page</t>
  </si>
  <si>
    <t>Laptop văn phòng</t>
  </si>
  <si>
    <t>Thanh toán tiền bảng + bàn ( Cương)</t>
  </si>
  <si>
    <t>Nước uống + Giấy vệ sinh</t>
  </si>
  <si>
    <t>Đặt cọc nội thất ( bảng + bàn)</t>
  </si>
  <si>
    <t>Mua decal lần 1</t>
  </si>
  <si>
    <t>Mua truyện tranh lần 1</t>
  </si>
  <si>
    <t>Mua truyện tranh lần 2</t>
  </si>
  <si>
    <t>Chi phí đào tạo nhân viên 2/9</t>
  </si>
  <si>
    <t>Mua quạt cây ( Cương)</t>
  </si>
  <si>
    <t>Mua cây lọc nước (Cương)</t>
  </si>
  <si>
    <t>Văn phòng phẩm</t>
  </si>
  <si>
    <t>Sọt rác, rổ nhựa, kẹp file</t>
  </si>
  <si>
    <t>1 file để tài liệu + 4 kẹp sổ đầu bài+ 10 bút chì 2B</t>
  </si>
  <si>
    <t>Quà tặng đổi sao + giáo cụ dạy học</t>
  </si>
  <si>
    <t>Mua đồng phục nhân viên (6 chiếc)</t>
  </si>
  <si>
    <t>Mua đồng phục học viên (30 chiếc)</t>
  </si>
  <si>
    <t>Mua balo học viên (10 chiếc)</t>
  </si>
  <si>
    <t>In phướn ( 10 tờ)</t>
  </si>
  <si>
    <t>Dây thép+ ống nhựa</t>
  </si>
  <si>
    <t>Mua giá để dép 2 cái</t>
  </si>
  <si>
    <t>1 gói kẹo mút</t>
  </si>
  <si>
    <t>giấy ướt + giấy khô +ổ điện</t>
  </si>
  <si>
    <t>Xốp xếp hình</t>
  </si>
  <si>
    <t>Dấu sao + dấu nhận học phí</t>
  </si>
  <si>
    <t>Thanh toán tiền điều hòa</t>
  </si>
  <si>
    <t>Đồ thắp hương mùng 1.08</t>
  </si>
  <si>
    <t>Gỗ xếp hình</t>
  </si>
  <si>
    <t>Bóng bay sự kiện in 250 quả</t>
  </si>
  <si>
    <t>Quà tặng chơi trò chơi</t>
  </si>
  <si>
    <t>Mua máy in</t>
  </si>
  <si>
    <t>Làm backgound khai trương</t>
  </si>
  <si>
    <t>Biển hiệu cơ sở Điềm Thụy</t>
  </si>
  <si>
    <t>Mua hoa quả tc sự kiện</t>
  </si>
  <si>
    <t>Bánh kẹo + cốc + dĩa+ đĩa giấy tc sự kiện</t>
  </si>
  <si>
    <t>Thuê MC</t>
  </si>
  <si>
    <t>Thuê quạt</t>
  </si>
  <si>
    <t>Gà thắp hương</t>
  </si>
  <si>
    <t>Bánh kẹo +Đĩa</t>
  </si>
  <si>
    <t>hoa thắp hương</t>
  </si>
  <si>
    <t>Thịt lợn</t>
  </si>
  <si>
    <t>Bánh bao</t>
  </si>
  <si>
    <t>Nến</t>
  </si>
  <si>
    <t>2 Thùng Nước lọc 350ml</t>
  </si>
  <si>
    <t>Thanh toán tiền ăn (4 bàn )</t>
  </si>
  <si>
    <t>Thuê rạp + âm thanh+ múa lân</t>
  </si>
  <si>
    <t>Đổi 2 bình nước lớn</t>
  </si>
  <si>
    <t>Làm bàn thờ + đồ phong thủy+ thuê thầy cúng</t>
  </si>
  <si>
    <t>Thanh lý đồ của Phổ Yên</t>
  </si>
  <si>
    <t>Lắp khóa tủ quà</t>
  </si>
  <si>
    <t>Hoa + quả thắp hương</t>
  </si>
  <si>
    <t>Giò +Bánh</t>
  </si>
  <si>
    <t>Thanh toán tiền ngăn tủ</t>
  </si>
  <si>
    <t>Giấy A4 Double</t>
  </si>
  <si>
    <t>Giấy nhớ 2 tập</t>
  </si>
  <si>
    <t>Bảng kính lắp phòng học</t>
  </si>
  <si>
    <t>10 Bộ giáo trình Fam1</t>
  </si>
  <si>
    <t>25 bộ giáo trình Frist 1</t>
  </si>
  <si>
    <t>Flashcard Phonic 1 + Fam1</t>
  </si>
  <si>
    <t>10 Balo</t>
  </si>
  <si>
    <t>3 áo nhân viên size S phát cho Quyên + Divine</t>
  </si>
  <si>
    <t>7 áo học sinh phát cho đội văn nghệ diễn khai trương</t>
  </si>
  <si>
    <t>Thanh toán tiên đề can</t>
  </si>
  <si>
    <t>Lắp đặt điện bàn làm việc, đèn thờ</t>
  </si>
  <si>
    <t>Đổ mực máy in</t>
  </si>
  <si>
    <t>Thanh toán lương trợ giảng Ms Quyên</t>
  </si>
  <si>
    <t>Tiền xe vận chuyển đồ từ Phổ Yên sang ( a Trung thuê)</t>
  </si>
  <si>
    <t>Bổ sung chi phí điện sinh hoạt tháng 9</t>
  </si>
  <si>
    <t>Thanh toán tiền trợ giảng Ms Trang</t>
  </si>
  <si>
    <t>Đưa Quyên quỹ hoạt động tháng 10</t>
  </si>
  <si>
    <t>Mua giấy màu làm thiệp</t>
  </si>
  <si>
    <t>VPP: dập ghim + gim+gọt bút chì+ mực bút viết bảng</t>
  </si>
  <si>
    <t>Tiền mạng 12 tháng + tặng 4 tháng</t>
  </si>
  <si>
    <t>Đồ trang trí + hóa trang Halloween</t>
  </si>
  <si>
    <t>Quà tặng Halloween ( 70 bút)</t>
  </si>
  <si>
    <t>Siticker khen thưởng</t>
  </si>
  <si>
    <t>Cương</t>
  </si>
  <si>
    <t>Nguyên</t>
  </si>
  <si>
    <t>Trung</t>
  </si>
  <si>
    <t>t10</t>
  </si>
  <si>
    <t>CƯƠNG</t>
  </si>
  <si>
    <t>NGUYÊN</t>
  </si>
  <si>
    <t>tháng</t>
  </si>
  <si>
    <t>Hoàn thánh học phí đăng ký 1 khoá (3 tháng)</t>
  </si>
  <si>
    <t>Đặt cọc Đăng ký 1 năm (4 khóa)</t>
  </si>
  <si>
    <t>Đặt cọc đăng ký 1 khóa</t>
  </si>
  <si>
    <t>Hoàn thành học phí đăng ký 1 năm (4 khóa)</t>
  </si>
  <si>
    <t>Hoàn thành học phí Đăng ký 1 năm (4 khóa)</t>
  </si>
  <si>
    <t xml:space="preserve">Học phí 1 năm + sách </t>
  </si>
  <si>
    <t>Đặt cọc đăng ký 1 khoá</t>
  </si>
  <si>
    <t>Hoàn thành học phí đăng ký 1 khoá (3tháng)</t>
  </si>
  <si>
    <t xml:space="preserve">Đăng ký 1 khóa </t>
  </si>
  <si>
    <t>Đặt cọc học phí 1 năm</t>
  </si>
  <si>
    <t>Nguyễn Minh Thiện</t>
  </si>
  <si>
    <t>Dương Hà Vy</t>
  </si>
  <si>
    <t>Trần Đức Nguyên</t>
  </si>
  <si>
    <t xml:space="preserve">Dương Khánh Ly </t>
  </si>
  <si>
    <t>Nguyễn Minh  Thanh</t>
  </si>
  <si>
    <t>Dương Gia Huy</t>
  </si>
  <si>
    <t>Dương Thị Bảo Trâm</t>
  </si>
  <si>
    <t>Nguyễn Minh  Phương</t>
  </si>
  <si>
    <t>Dương Tiến Đạt</t>
  </si>
  <si>
    <t>Nguyễn Minh Vỹ</t>
  </si>
  <si>
    <t>Nguyễn Vân  Khánh</t>
  </si>
  <si>
    <t xml:space="preserve">Hà Anh  Khoa </t>
  </si>
  <si>
    <t xml:space="preserve">Hà Quang  Minh </t>
  </si>
  <si>
    <t>Dương Thị Tuyết  Nhung</t>
  </si>
  <si>
    <t>Hà Thảo  Nhi</t>
  </si>
  <si>
    <t>Dương Khánh  Trung</t>
  </si>
  <si>
    <t>Trần Hoàng Hải  Sơn</t>
  </si>
  <si>
    <t>Dương Nhật  Lệ</t>
  </si>
  <si>
    <t>Nguyễn Đức  Thịnh</t>
  </si>
  <si>
    <t>Trần Ngọc  Thảo</t>
  </si>
  <si>
    <t>Trương Hà  My</t>
  </si>
  <si>
    <t>Dương Hoàng Thiên</t>
  </si>
  <si>
    <t>Dương Thùy  Ngân</t>
  </si>
  <si>
    <t>Nguyễn Thị Trà My</t>
  </si>
  <si>
    <t>Thanh Bình</t>
  </si>
  <si>
    <t>TOTAL</t>
  </si>
  <si>
    <t>thu</t>
  </si>
  <si>
    <t>chi</t>
  </si>
  <si>
    <t>Tổng</t>
  </si>
  <si>
    <t>Tổng 3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</si>
</sst>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rgb="FF993366"/>
      </left>
      <right style="thin">
        <color rgb="FF993366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41" fontId="0" fillId="0" borderId="1" xfId="0" applyNumberFormat="1" applyBorder="1"/>
    <xf numFmtId="0" fontId="0" fillId="0" borderId="1" xfId="0" applyBorder="1" applyAlignment="1">
      <alignment vertical="center"/>
    </xf>
    <xf numFmtId="41" fontId="0" fillId="0" borderId="0" xfId="0" applyNumberFormat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37" fontId="0" fillId="0" borderId="1" xfId="0" applyNumberFormat="1" applyBorder="1"/>
    <xf numFmtId="41" fontId="0" fillId="0" borderId="0" xfId="0" applyNumberFormat="1"/>
    <xf numFmtId="14" fontId="2" fillId="0" borderId="1" xfId="0" applyNumberFormat="1" applyFont="1" applyBorder="1"/>
    <xf numFmtId="0" fontId="2" fillId="0" borderId="1" xfId="0" applyFont="1" applyBorder="1"/>
    <xf numFmtId="37" fontId="2" fillId="0" borderId="1" xfId="0" applyNumberFormat="1" applyFon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0" xfId="1" applyNumberFormat="1" applyFont="1"/>
    <xf numFmtId="0" fontId="3" fillId="3" borderId="3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41" fontId="0" fillId="6" borderId="1" xfId="0" applyNumberFormat="1" applyFill="1" applyBorder="1"/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838200</xdr:colOff>
      <xdr:row>2</xdr:row>
      <xdr:rowOff>0</xdr:rowOff>
    </xdr:from>
    <xdr:to>
      <xdr:col>13</xdr:col>
      <xdr:colOff>313363</xdr:colOff>
      <xdr:row>12</xdr:row>
      <xdr:rowOff>142539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64EF0-F077-4FE1-89ED-34E273C16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381000"/>
          <a:ext cx="7695238" cy="2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P89"/>
  <sheetViews>
    <sheetView topLeftCell="A15" workbookViewId="0">
      <selection activeCell="E30" sqref="E30"/>
    </sheetView>
  </sheetViews>
  <sheetFormatPr defaultRowHeight="15" x14ac:dyDescent="0.25"/>
  <cols>
    <col min="3" max="3" width="18.85546875" customWidth="1"/>
    <col min="4" max="4" width="41" customWidth="1"/>
    <col min="5" max="5" width="15" customWidth="1"/>
    <col min="6" max="6" width="11.42578125" customWidth="1"/>
    <col min="7" max="8" width="3.140625" customWidth="1"/>
    <col min="9" max="9" width="9.140625" style="1"/>
    <col min="10" max="11" width="14.85546875" customWidth="1"/>
    <col min="12" max="12" width="49.7109375" customWidth="1"/>
    <col min="13" max="13" width="17.5703125" customWidth="1"/>
    <col min="14" max="14" width="13" customWidth="1"/>
    <col min="15" max="15" width="11.5703125" hidden="1" customWidth="1"/>
  </cols>
  <sheetData>
    <row r="2" spans="2:15" hidden="1" x14ac:dyDescent="0.25"/>
    <row r="3" spans="2:15" ht="34.5" customHeight="1" x14ac:dyDescent="0.25">
      <c r="B3" s="44" t="s">
        <v>0</v>
      </c>
      <c r="C3" s="44"/>
      <c r="D3" s="44"/>
      <c r="E3" s="44"/>
      <c r="F3" s="44"/>
      <c r="I3" s="44" t="s">
        <v>7</v>
      </c>
      <c r="J3" s="44"/>
      <c r="K3" s="44"/>
      <c r="L3" s="44"/>
      <c r="M3" s="44"/>
      <c r="N3" s="44"/>
    </row>
    <row r="4" spans="2:15" ht="20.25" customHeight="1" x14ac:dyDescent="0.25">
      <c r="B4" s="3" t="s">
        <v>1</v>
      </c>
      <c r="C4" s="3" t="s">
        <v>4</v>
      </c>
      <c r="D4" s="3" t="s">
        <v>2</v>
      </c>
      <c r="E4" s="3" t="s">
        <v>3</v>
      </c>
      <c r="F4" s="7" t="s">
        <v>6</v>
      </c>
      <c r="I4" s="3" t="s">
        <v>1</v>
      </c>
      <c r="J4" s="3" t="s">
        <v>4</v>
      </c>
      <c r="K4" s="9"/>
      <c r="L4" s="3" t="s">
        <v>8</v>
      </c>
      <c r="M4" s="3" t="s">
        <v>3</v>
      </c>
      <c r="N4" s="7" t="s">
        <v>6</v>
      </c>
    </row>
    <row r="5" spans="2:15" ht="18" hidden="1" customHeight="1" x14ac:dyDescent="0.25">
      <c r="B5" s="3">
        <v>1</v>
      </c>
      <c r="C5" s="23">
        <v>44087</v>
      </c>
      <c r="D5" s="4" t="s">
        <v>122</v>
      </c>
      <c r="E5" s="13">
        <v>1800000</v>
      </c>
      <c r="F5" s="41">
        <v>1</v>
      </c>
      <c r="I5" s="5">
        <v>1</v>
      </c>
      <c r="J5" s="23">
        <v>44058</v>
      </c>
      <c r="K5" s="29">
        <f>+MONTH(J5)</f>
        <v>8</v>
      </c>
      <c r="L5" s="4" t="s">
        <v>30</v>
      </c>
      <c r="M5" s="24">
        <v>24000000</v>
      </c>
      <c r="N5" s="4" t="s">
        <v>115</v>
      </c>
      <c r="O5" s="25">
        <f>+LEFT(M5,LEN(M5)-2)*-1</f>
        <v>-240000</v>
      </c>
    </row>
    <row r="6" spans="2:15" ht="18" hidden="1" customHeight="1" x14ac:dyDescent="0.25">
      <c r="B6" s="3">
        <v>2</v>
      </c>
      <c r="C6" s="23">
        <v>44087</v>
      </c>
      <c r="D6" s="4" t="s">
        <v>123</v>
      </c>
      <c r="E6" s="13">
        <v>3350000</v>
      </c>
      <c r="F6" s="41">
        <v>4</v>
      </c>
      <c r="I6" s="5">
        <v>2</v>
      </c>
      <c r="J6" s="23">
        <v>44061</v>
      </c>
      <c r="K6" s="29">
        <f t="shared" ref="K6:K69" si="0">+MONTH(J6)</f>
        <v>8</v>
      </c>
      <c r="L6" s="4" t="s">
        <v>31</v>
      </c>
      <c r="M6" s="24">
        <v>270000</v>
      </c>
      <c r="N6" s="4" t="s">
        <v>115</v>
      </c>
      <c r="O6" s="25">
        <f t="shared" ref="O6:O69" si="1">+LEFT(M6,LEN(M6)-2)*-1</f>
        <v>-2700</v>
      </c>
    </row>
    <row r="7" spans="2:15" ht="18" hidden="1" customHeight="1" x14ac:dyDescent="0.25">
      <c r="B7" s="3">
        <v>3</v>
      </c>
      <c r="C7" s="23">
        <v>44087</v>
      </c>
      <c r="D7" s="4" t="s">
        <v>124</v>
      </c>
      <c r="E7" s="13">
        <v>500000</v>
      </c>
      <c r="F7" s="41">
        <v>1</v>
      </c>
      <c r="I7" s="5">
        <v>3</v>
      </c>
      <c r="J7" s="23">
        <v>44061</v>
      </c>
      <c r="K7" s="29">
        <f t="shared" si="0"/>
        <v>8</v>
      </c>
      <c r="L7" s="4" t="s">
        <v>32</v>
      </c>
      <c r="M7" s="24">
        <v>25000</v>
      </c>
      <c r="N7" s="4" t="s">
        <v>115</v>
      </c>
      <c r="O7" s="25">
        <f t="shared" si="1"/>
        <v>-250</v>
      </c>
    </row>
    <row r="8" spans="2:15" ht="18" hidden="1" customHeight="1" x14ac:dyDescent="0.25">
      <c r="B8" s="3">
        <v>4</v>
      </c>
      <c r="C8" s="23">
        <v>44087</v>
      </c>
      <c r="D8" s="4" t="s">
        <v>124</v>
      </c>
      <c r="E8" s="13">
        <v>500000</v>
      </c>
      <c r="F8" s="41">
        <v>1</v>
      </c>
      <c r="I8" s="5">
        <v>4</v>
      </c>
      <c r="J8" s="23">
        <v>44061</v>
      </c>
      <c r="K8" s="29">
        <f t="shared" si="0"/>
        <v>8</v>
      </c>
      <c r="L8" s="4" t="s">
        <v>33</v>
      </c>
      <c r="M8" s="24">
        <v>22000</v>
      </c>
      <c r="N8" s="4" t="s">
        <v>115</v>
      </c>
      <c r="O8" s="25">
        <f t="shared" si="1"/>
        <v>-220</v>
      </c>
    </row>
    <row r="9" spans="2:15" ht="18" hidden="1" customHeight="1" x14ac:dyDescent="0.25">
      <c r="B9" s="3">
        <v>5</v>
      </c>
      <c r="C9" s="23">
        <v>44101</v>
      </c>
      <c r="D9" s="4" t="s">
        <v>122</v>
      </c>
      <c r="E9" s="13">
        <v>1800000</v>
      </c>
      <c r="F9" s="41">
        <v>1</v>
      </c>
      <c r="I9" s="5">
        <v>5</v>
      </c>
      <c r="J9" s="23">
        <v>44063</v>
      </c>
      <c r="K9" s="29">
        <f t="shared" si="0"/>
        <v>8</v>
      </c>
      <c r="L9" s="4" t="s">
        <v>34</v>
      </c>
      <c r="M9" s="24">
        <v>110000</v>
      </c>
      <c r="N9" s="4" t="s">
        <v>116</v>
      </c>
      <c r="O9" s="25">
        <f t="shared" si="1"/>
        <v>-1100</v>
      </c>
    </row>
    <row r="10" spans="2:15" ht="18" hidden="1" customHeight="1" x14ac:dyDescent="0.25">
      <c r="B10" s="3">
        <v>6</v>
      </c>
      <c r="C10" s="23">
        <v>44101</v>
      </c>
      <c r="D10" s="4" t="s">
        <v>125</v>
      </c>
      <c r="E10" s="13">
        <v>3300000</v>
      </c>
      <c r="F10" s="41">
        <v>4</v>
      </c>
      <c r="I10" s="5">
        <v>6</v>
      </c>
      <c r="J10" s="23">
        <v>44063</v>
      </c>
      <c r="K10" s="29">
        <f t="shared" si="0"/>
        <v>8</v>
      </c>
      <c r="L10" s="4" t="s">
        <v>35</v>
      </c>
      <c r="M10" s="24">
        <v>1000000</v>
      </c>
      <c r="N10" s="4" t="s">
        <v>116</v>
      </c>
      <c r="O10" s="25">
        <f t="shared" si="1"/>
        <v>-10000</v>
      </c>
    </row>
    <row r="11" spans="2:15" ht="18" hidden="1" customHeight="1" x14ac:dyDescent="0.25">
      <c r="B11" s="3">
        <v>7</v>
      </c>
      <c r="C11" s="23">
        <v>44101</v>
      </c>
      <c r="D11" s="4" t="s">
        <v>123</v>
      </c>
      <c r="E11" s="13">
        <v>1800000</v>
      </c>
      <c r="F11" s="41">
        <v>4</v>
      </c>
      <c r="I11" s="5">
        <v>7</v>
      </c>
      <c r="J11" s="23">
        <v>44063</v>
      </c>
      <c r="K11" s="29">
        <f t="shared" si="0"/>
        <v>8</v>
      </c>
      <c r="L11" s="4" t="s">
        <v>36</v>
      </c>
      <c r="M11" s="24">
        <v>850000</v>
      </c>
      <c r="N11" s="4" t="s">
        <v>116</v>
      </c>
      <c r="O11" s="25">
        <f t="shared" si="1"/>
        <v>-8500</v>
      </c>
    </row>
    <row r="12" spans="2:15" ht="18" hidden="1" customHeight="1" x14ac:dyDescent="0.25">
      <c r="B12" s="3">
        <v>8</v>
      </c>
      <c r="C12" s="23">
        <v>44101</v>
      </c>
      <c r="D12" s="4" t="s">
        <v>123</v>
      </c>
      <c r="E12" s="13">
        <v>1000000</v>
      </c>
      <c r="F12" s="41">
        <v>4</v>
      </c>
      <c r="I12" s="5">
        <v>8</v>
      </c>
      <c r="J12" s="23">
        <v>44063</v>
      </c>
      <c r="K12" s="29">
        <f t="shared" si="0"/>
        <v>8</v>
      </c>
      <c r="L12" s="4" t="s">
        <v>37</v>
      </c>
      <c r="M12" s="24">
        <v>780000</v>
      </c>
      <c r="N12" s="4" t="s">
        <v>116</v>
      </c>
      <c r="O12" s="25">
        <f t="shared" si="1"/>
        <v>-7800</v>
      </c>
    </row>
    <row r="13" spans="2:15" ht="18" hidden="1" customHeight="1" x14ac:dyDescent="0.25">
      <c r="B13" s="3">
        <v>9</v>
      </c>
      <c r="C13" s="23">
        <v>44101</v>
      </c>
      <c r="D13" s="4" t="s">
        <v>126</v>
      </c>
      <c r="E13" s="13">
        <v>6400000</v>
      </c>
      <c r="F13" s="41">
        <v>4</v>
      </c>
      <c r="I13" s="5">
        <v>9</v>
      </c>
      <c r="J13" s="23">
        <v>44063</v>
      </c>
      <c r="K13" s="29">
        <f t="shared" si="0"/>
        <v>8</v>
      </c>
      <c r="L13" s="4" t="s">
        <v>38</v>
      </c>
      <c r="M13" s="24">
        <v>3750000</v>
      </c>
      <c r="N13" s="4" t="s">
        <v>116</v>
      </c>
      <c r="O13" s="25">
        <f t="shared" si="1"/>
        <v>-37500</v>
      </c>
    </row>
    <row r="14" spans="2:15" ht="18" customHeight="1" x14ac:dyDescent="0.25">
      <c r="B14" s="3">
        <v>10</v>
      </c>
      <c r="C14" s="23">
        <v>44107</v>
      </c>
      <c r="D14" s="4" t="s">
        <v>127</v>
      </c>
      <c r="E14" s="13">
        <v>3200000</v>
      </c>
      <c r="F14" s="41">
        <v>4</v>
      </c>
      <c r="I14" s="5">
        <v>10</v>
      </c>
      <c r="J14" s="23">
        <v>44079</v>
      </c>
      <c r="K14" s="29">
        <f t="shared" si="0"/>
        <v>9</v>
      </c>
      <c r="L14" s="4" t="s">
        <v>39</v>
      </c>
      <c r="M14" s="24">
        <v>230000</v>
      </c>
      <c r="N14" s="4" t="s">
        <v>116</v>
      </c>
      <c r="O14" s="25">
        <f t="shared" si="1"/>
        <v>-2300</v>
      </c>
    </row>
    <row r="15" spans="2:15" ht="18" customHeight="1" x14ac:dyDescent="0.25">
      <c r="B15" s="3">
        <v>11</v>
      </c>
      <c r="C15" s="23">
        <v>44108</v>
      </c>
      <c r="D15" s="4" t="s">
        <v>128</v>
      </c>
      <c r="E15" s="13">
        <v>500000</v>
      </c>
      <c r="F15" s="41">
        <v>1</v>
      </c>
      <c r="I15" s="5">
        <v>11</v>
      </c>
      <c r="J15" s="23">
        <v>44080</v>
      </c>
      <c r="K15" s="29">
        <f t="shared" si="0"/>
        <v>9</v>
      </c>
      <c r="L15" s="4" t="s">
        <v>40</v>
      </c>
      <c r="M15" s="24">
        <v>7000000</v>
      </c>
      <c r="N15" s="4" t="s">
        <v>116</v>
      </c>
      <c r="O15" s="25">
        <f t="shared" si="1"/>
        <v>-70000</v>
      </c>
    </row>
    <row r="16" spans="2:15" ht="18" hidden="1" customHeight="1" x14ac:dyDescent="0.25">
      <c r="B16" s="3">
        <v>12</v>
      </c>
      <c r="C16" s="23">
        <v>44108</v>
      </c>
      <c r="D16" s="4" t="s">
        <v>123</v>
      </c>
      <c r="E16" s="13">
        <v>1000000</v>
      </c>
      <c r="F16" s="41">
        <v>4</v>
      </c>
      <c r="I16" s="5">
        <v>12</v>
      </c>
      <c r="J16" s="23">
        <v>44081</v>
      </c>
      <c r="K16" s="29">
        <f t="shared" si="0"/>
        <v>9</v>
      </c>
      <c r="L16" s="4" t="s">
        <v>41</v>
      </c>
      <c r="M16" s="24">
        <v>700000</v>
      </c>
      <c r="N16" s="4" t="s">
        <v>115</v>
      </c>
      <c r="O16" s="25">
        <f t="shared" si="1"/>
        <v>-7000</v>
      </c>
    </row>
    <row r="17" spans="2:15" ht="18" customHeight="1" x14ac:dyDescent="0.25">
      <c r="B17" s="3">
        <v>13</v>
      </c>
      <c r="C17" s="23">
        <v>44108</v>
      </c>
      <c r="D17" s="4" t="s">
        <v>123</v>
      </c>
      <c r="E17" s="13">
        <v>1000000</v>
      </c>
      <c r="F17" s="41">
        <v>4</v>
      </c>
      <c r="I17" s="5">
        <v>13</v>
      </c>
      <c r="J17" s="23">
        <v>44082</v>
      </c>
      <c r="K17" s="29">
        <f t="shared" si="0"/>
        <v>9</v>
      </c>
      <c r="L17" s="4" t="s">
        <v>42</v>
      </c>
      <c r="M17" s="24">
        <v>110000</v>
      </c>
      <c r="N17" s="4" t="s">
        <v>116</v>
      </c>
      <c r="O17" s="25">
        <f t="shared" si="1"/>
        <v>-1100</v>
      </c>
    </row>
    <row r="18" spans="2:15" ht="18" customHeight="1" x14ac:dyDescent="0.25">
      <c r="B18" s="3">
        <v>14</v>
      </c>
      <c r="C18" s="23">
        <v>44108</v>
      </c>
      <c r="D18" s="4" t="s">
        <v>123</v>
      </c>
      <c r="E18" s="13">
        <v>1800000</v>
      </c>
      <c r="F18" s="41">
        <v>4</v>
      </c>
      <c r="I18" s="5">
        <v>14</v>
      </c>
      <c r="J18" s="23">
        <v>44082</v>
      </c>
      <c r="K18" s="29">
        <f t="shared" si="0"/>
        <v>9</v>
      </c>
      <c r="L18" s="4" t="s">
        <v>43</v>
      </c>
      <c r="M18" s="24">
        <v>200000</v>
      </c>
      <c r="N18" s="4" t="s">
        <v>116</v>
      </c>
      <c r="O18" s="25">
        <f t="shared" si="1"/>
        <v>-2000</v>
      </c>
    </row>
    <row r="19" spans="2:15" ht="18" customHeight="1" x14ac:dyDescent="0.25">
      <c r="B19" s="3">
        <v>15</v>
      </c>
      <c r="C19" s="23">
        <v>44108</v>
      </c>
      <c r="D19" s="4" t="s">
        <v>129</v>
      </c>
      <c r="E19" s="13">
        <v>1800000</v>
      </c>
      <c r="F19" s="41">
        <v>1</v>
      </c>
      <c r="I19" s="5">
        <v>15</v>
      </c>
      <c r="J19" s="23">
        <v>44082</v>
      </c>
      <c r="K19" s="29">
        <f t="shared" si="0"/>
        <v>9</v>
      </c>
      <c r="L19" s="4" t="s">
        <v>44</v>
      </c>
      <c r="M19" s="24">
        <v>590000</v>
      </c>
      <c r="N19" s="4" t="s">
        <v>116</v>
      </c>
      <c r="O19" s="25">
        <f t="shared" si="1"/>
        <v>-5900</v>
      </c>
    </row>
    <row r="20" spans="2:15" ht="18" customHeight="1" x14ac:dyDescent="0.25">
      <c r="B20" s="3">
        <v>16</v>
      </c>
      <c r="C20" s="23">
        <v>44108</v>
      </c>
      <c r="D20" s="4" t="s">
        <v>123</v>
      </c>
      <c r="E20" s="13">
        <v>2000000</v>
      </c>
      <c r="F20" s="41">
        <v>4</v>
      </c>
      <c r="I20" s="5">
        <v>16</v>
      </c>
      <c r="J20" s="23">
        <v>44082</v>
      </c>
      <c r="K20" s="29">
        <f t="shared" si="0"/>
        <v>9</v>
      </c>
      <c r="L20" s="4" t="s">
        <v>45</v>
      </c>
      <c r="M20" s="24">
        <v>450000</v>
      </c>
      <c r="N20" s="4" t="s">
        <v>116</v>
      </c>
      <c r="O20" s="25">
        <f t="shared" si="1"/>
        <v>-4500</v>
      </c>
    </row>
    <row r="21" spans="2:15" ht="18" customHeight="1" x14ac:dyDescent="0.25">
      <c r="B21" s="3">
        <v>17</v>
      </c>
      <c r="C21" s="23">
        <v>44108</v>
      </c>
      <c r="D21" s="4" t="s">
        <v>129</v>
      </c>
      <c r="E21" s="13">
        <v>1800000</v>
      </c>
      <c r="F21" s="41">
        <v>1</v>
      </c>
      <c r="I21" s="5">
        <v>17</v>
      </c>
      <c r="J21" s="23">
        <v>44082</v>
      </c>
      <c r="K21" s="29">
        <f t="shared" si="0"/>
        <v>9</v>
      </c>
      <c r="L21" s="4" t="s">
        <v>46</v>
      </c>
      <c r="M21" s="24">
        <v>275000</v>
      </c>
      <c r="N21" s="4" t="s">
        <v>116</v>
      </c>
      <c r="O21" s="25">
        <f t="shared" si="1"/>
        <v>-2750</v>
      </c>
    </row>
    <row r="22" spans="2:15" ht="18" customHeight="1" x14ac:dyDescent="0.25">
      <c r="B22" s="3">
        <v>18</v>
      </c>
      <c r="C22" s="23">
        <v>44108</v>
      </c>
      <c r="D22" s="4" t="s">
        <v>130</v>
      </c>
      <c r="E22" s="13">
        <v>1000000</v>
      </c>
      <c r="F22" s="41">
        <v>1</v>
      </c>
      <c r="I22" s="5">
        <v>18</v>
      </c>
      <c r="J22" s="23">
        <v>44082</v>
      </c>
      <c r="K22" s="29">
        <f t="shared" si="0"/>
        <v>9</v>
      </c>
      <c r="L22" s="4" t="s">
        <v>47</v>
      </c>
      <c r="M22" s="24">
        <v>500000</v>
      </c>
      <c r="N22" s="4" t="s">
        <v>116</v>
      </c>
      <c r="O22" s="25">
        <f t="shared" si="1"/>
        <v>-5000</v>
      </c>
    </row>
    <row r="23" spans="2:15" ht="18" hidden="1" customHeight="1" x14ac:dyDescent="0.25">
      <c r="B23" s="3">
        <v>19</v>
      </c>
      <c r="C23" s="23">
        <v>44108</v>
      </c>
      <c r="D23" s="4" t="s">
        <v>128</v>
      </c>
      <c r="E23" s="13">
        <v>500000</v>
      </c>
      <c r="F23" s="41">
        <v>1</v>
      </c>
      <c r="I23" s="5">
        <v>19</v>
      </c>
      <c r="J23" s="23">
        <v>44082</v>
      </c>
      <c r="K23" s="29">
        <f t="shared" si="0"/>
        <v>9</v>
      </c>
      <c r="L23" s="4" t="s">
        <v>48</v>
      </c>
      <c r="M23" s="24">
        <v>660000</v>
      </c>
      <c r="N23" s="4" t="s">
        <v>115</v>
      </c>
      <c r="O23" s="25">
        <f t="shared" si="1"/>
        <v>-6600</v>
      </c>
    </row>
    <row r="24" spans="2:15" ht="18" hidden="1" customHeight="1" x14ac:dyDescent="0.25">
      <c r="B24" s="3">
        <v>20</v>
      </c>
      <c r="C24" s="23">
        <v>44108</v>
      </c>
      <c r="D24" s="4" t="s">
        <v>128</v>
      </c>
      <c r="E24" s="13">
        <v>500000</v>
      </c>
      <c r="F24" s="41">
        <v>1</v>
      </c>
      <c r="I24" s="5">
        <v>20</v>
      </c>
      <c r="J24" s="23">
        <v>44083</v>
      </c>
      <c r="K24" s="29">
        <f t="shared" si="0"/>
        <v>9</v>
      </c>
      <c r="L24" s="4" t="s">
        <v>49</v>
      </c>
      <c r="M24" s="24">
        <v>1990000</v>
      </c>
      <c r="N24" s="4" t="s">
        <v>115</v>
      </c>
      <c r="O24" s="25">
        <f t="shared" si="1"/>
        <v>-19900</v>
      </c>
    </row>
    <row r="25" spans="2:15" ht="18" customHeight="1" x14ac:dyDescent="0.25">
      <c r="B25" s="3">
        <v>21</v>
      </c>
      <c r="C25" s="23">
        <v>44114</v>
      </c>
      <c r="D25" s="4" t="s">
        <v>129</v>
      </c>
      <c r="E25" s="13">
        <v>1800000</v>
      </c>
      <c r="F25" s="41">
        <v>1</v>
      </c>
      <c r="I25" s="5">
        <v>21</v>
      </c>
      <c r="J25" s="23">
        <v>44083</v>
      </c>
      <c r="K25" s="29">
        <f t="shared" si="0"/>
        <v>9</v>
      </c>
      <c r="L25" s="4" t="s">
        <v>50</v>
      </c>
      <c r="M25" s="24">
        <v>700000</v>
      </c>
      <c r="N25" s="4" t="s">
        <v>116</v>
      </c>
      <c r="O25" s="25">
        <f t="shared" si="1"/>
        <v>-7000</v>
      </c>
    </row>
    <row r="26" spans="2:15" ht="18" customHeight="1" x14ac:dyDescent="0.25">
      <c r="B26" s="3">
        <v>22</v>
      </c>
      <c r="C26" s="23">
        <v>44114</v>
      </c>
      <c r="D26" s="4" t="s">
        <v>129</v>
      </c>
      <c r="E26" s="13">
        <v>1800000</v>
      </c>
      <c r="F26" s="41">
        <v>1</v>
      </c>
      <c r="I26" s="5">
        <v>22</v>
      </c>
      <c r="J26" s="23">
        <v>44084</v>
      </c>
      <c r="K26" s="29">
        <f t="shared" si="0"/>
        <v>9</v>
      </c>
      <c r="L26" s="4" t="s">
        <v>51</v>
      </c>
      <c r="M26" s="24">
        <v>217000</v>
      </c>
      <c r="N26" s="4" t="s">
        <v>116</v>
      </c>
      <c r="O26" s="25">
        <f t="shared" si="1"/>
        <v>-2170</v>
      </c>
    </row>
    <row r="27" spans="2:15" ht="18" customHeight="1" x14ac:dyDescent="0.25">
      <c r="B27" s="3">
        <v>23</v>
      </c>
      <c r="C27" s="23">
        <v>44114</v>
      </c>
      <c r="D27" s="4" t="s">
        <v>129</v>
      </c>
      <c r="E27" s="13">
        <v>1800000</v>
      </c>
      <c r="F27" s="41">
        <v>1</v>
      </c>
      <c r="I27" s="5">
        <v>23</v>
      </c>
      <c r="J27" s="23">
        <v>44085</v>
      </c>
      <c r="K27" s="29">
        <f t="shared" si="0"/>
        <v>9</v>
      </c>
      <c r="L27" s="4" t="s">
        <v>52</v>
      </c>
      <c r="M27" s="24">
        <v>105000</v>
      </c>
      <c r="N27" s="4" t="s">
        <v>116</v>
      </c>
      <c r="O27" s="25">
        <f t="shared" si="1"/>
        <v>-1050</v>
      </c>
    </row>
    <row r="28" spans="2:15" ht="18" customHeight="1" x14ac:dyDescent="0.25">
      <c r="B28" s="3">
        <v>24</v>
      </c>
      <c r="C28" s="23">
        <v>44114</v>
      </c>
      <c r="D28" s="4" t="s">
        <v>131</v>
      </c>
      <c r="E28" s="13">
        <v>3200000</v>
      </c>
      <c r="F28" s="41">
        <v>4</v>
      </c>
      <c r="I28" s="5">
        <v>24</v>
      </c>
      <c r="J28" s="23">
        <v>44085</v>
      </c>
      <c r="K28" s="29">
        <f t="shared" si="0"/>
        <v>9</v>
      </c>
      <c r="L28" s="4" t="s">
        <v>53</v>
      </c>
      <c r="M28" s="24">
        <v>400000</v>
      </c>
      <c r="N28" s="4" t="s">
        <v>116</v>
      </c>
      <c r="O28" s="25">
        <f t="shared" si="1"/>
        <v>-4000</v>
      </c>
    </row>
    <row r="29" spans="2:15" ht="18" customHeight="1" x14ac:dyDescent="0.25">
      <c r="B29" s="3">
        <v>25</v>
      </c>
      <c r="C29" s="23">
        <v>44115</v>
      </c>
      <c r="D29" s="4" t="s">
        <v>129</v>
      </c>
      <c r="E29" s="13">
        <v>1800000</v>
      </c>
      <c r="F29" s="41">
        <v>1</v>
      </c>
      <c r="I29" s="5">
        <v>25</v>
      </c>
      <c r="J29" s="23">
        <v>44086</v>
      </c>
      <c r="K29" s="29">
        <f t="shared" si="0"/>
        <v>9</v>
      </c>
      <c r="L29" s="4" t="s">
        <v>54</v>
      </c>
      <c r="M29" s="24">
        <v>600000</v>
      </c>
      <c r="N29" s="4" t="s">
        <v>116</v>
      </c>
      <c r="O29" s="25">
        <f t="shared" si="1"/>
        <v>-6000</v>
      </c>
    </row>
    <row r="30" spans="2:15" ht="18" customHeight="1" x14ac:dyDescent="0.25">
      <c r="B30" s="3">
        <v>26</v>
      </c>
      <c r="C30" s="45" t="s">
        <v>157</v>
      </c>
      <c r="D30" s="46"/>
      <c r="E30" s="42">
        <f>+SUM(E5:E29)</f>
        <v>45950000</v>
      </c>
      <c r="F30" s="43"/>
      <c r="I30" s="5">
        <v>26</v>
      </c>
      <c r="J30" s="23">
        <v>44086</v>
      </c>
      <c r="K30" s="29">
        <f t="shared" si="0"/>
        <v>9</v>
      </c>
      <c r="L30" s="4" t="s">
        <v>55</v>
      </c>
      <c r="M30" s="24">
        <v>2400000</v>
      </c>
      <c r="N30" s="4" t="s">
        <v>116</v>
      </c>
      <c r="O30" s="25">
        <f t="shared" si="1"/>
        <v>-24000</v>
      </c>
    </row>
    <row r="31" spans="2:15" ht="18" customHeight="1" x14ac:dyDescent="0.25">
      <c r="B31" s="3">
        <v>27</v>
      </c>
      <c r="C31" s="23"/>
      <c r="D31" s="4"/>
      <c r="E31" s="13">
        <f>+Sheet2!G28</f>
        <v>0</v>
      </c>
      <c r="F31" s="4"/>
      <c r="I31" s="5">
        <v>27</v>
      </c>
      <c r="J31" s="23">
        <v>44086</v>
      </c>
      <c r="K31" s="29">
        <f t="shared" si="0"/>
        <v>9</v>
      </c>
      <c r="L31" s="4" t="s">
        <v>56</v>
      </c>
      <c r="M31" s="24">
        <v>350000</v>
      </c>
      <c r="N31" s="4" t="s">
        <v>116</v>
      </c>
      <c r="O31" s="25">
        <f t="shared" si="1"/>
        <v>-3500</v>
      </c>
    </row>
    <row r="32" spans="2:15" ht="18" customHeight="1" x14ac:dyDescent="0.25">
      <c r="B32" s="3">
        <v>28</v>
      </c>
      <c r="C32" s="23"/>
      <c r="D32" s="4"/>
      <c r="E32" s="13">
        <f>+Sheet2!G29</f>
        <v>0</v>
      </c>
      <c r="F32" s="4"/>
      <c r="I32" s="5">
        <v>28</v>
      </c>
      <c r="J32" s="23">
        <v>44086</v>
      </c>
      <c r="K32" s="29">
        <f t="shared" si="0"/>
        <v>9</v>
      </c>
      <c r="L32" s="4" t="s">
        <v>57</v>
      </c>
      <c r="M32" s="24">
        <v>450000</v>
      </c>
      <c r="N32" s="4" t="s">
        <v>116</v>
      </c>
      <c r="O32" s="25">
        <f t="shared" si="1"/>
        <v>-4500</v>
      </c>
    </row>
    <row r="33" spans="2:15" hidden="1" x14ac:dyDescent="0.25">
      <c r="B33" s="22">
        <v>29</v>
      </c>
      <c r="C33" s="23"/>
      <c r="D33" s="4"/>
      <c r="E33" s="13">
        <f>+Sheet2!G30</f>
        <v>0</v>
      </c>
      <c r="F33" s="4"/>
      <c r="I33" s="5">
        <v>29</v>
      </c>
      <c r="J33" s="23">
        <v>44086</v>
      </c>
      <c r="K33" s="29">
        <f t="shared" si="0"/>
        <v>9</v>
      </c>
      <c r="L33" s="4" t="s">
        <v>58</v>
      </c>
      <c r="M33" s="24">
        <v>100000</v>
      </c>
      <c r="N33" s="4" t="s">
        <v>22</v>
      </c>
      <c r="O33" s="25">
        <f t="shared" si="1"/>
        <v>-1000</v>
      </c>
    </row>
    <row r="34" spans="2:15" hidden="1" x14ac:dyDescent="0.25">
      <c r="B34" s="22">
        <v>30</v>
      </c>
      <c r="C34" s="23"/>
      <c r="D34" s="4"/>
      <c r="E34" s="13">
        <f>+Sheet2!G31</f>
        <v>0</v>
      </c>
      <c r="F34" s="4"/>
      <c r="I34" s="5">
        <v>30</v>
      </c>
      <c r="J34" s="23">
        <v>44086</v>
      </c>
      <c r="K34" s="29">
        <f t="shared" si="0"/>
        <v>9</v>
      </c>
      <c r="L34" s="4" t="s">
        <v>59</v>
      </c>
      <c r="M34" s="24">
        <v>270000</v>
      </c>
      <c r="N34" s="4" t="s">
        <v>22</v>
      </c>
      <c r="O34" s="25">
        <f t="shared" si="1"/>
        <v>-2700</v>
      </c>
    </row>
    <row r="35" spans="2:15" x14ac:dyDescent="0.25">
      <c r="B35" s="22">
        <v>31</v>
      </c>
      <c r="C35" s="23"/>
      <c r="D35" s="4"/>
      <c r="E35" s="13">
        <f>+Sheet2!G32</f>
        <v>0</v>
      </c>
      <c r="F35" s="4"/>
      <c r="I35" s="5">
        <v>31</v>
      </c>
      <c r="J35" s="23">
        <v>44087</v>
      </c>
      <c r="K35" s="29">
        <f t="shared" si="0"/>
        <v>9</v>
      </c>
      <c r="L35" s="4" t="s">
        <v>60</v>
      </c>
      <c r="M35" s="24">
        <v>45000</v>
      </c>
      <c r="N35" s="4" t="s">
        <v>116</v>
      </c>
      <c r="O35" s="25">
        <f t="shared" si="1"/>
        <v>-450</v>
      </c>
    </row>
    <row r="36" spans="2:15" hidden="1" x14ac:dyDescent="0.25">
      <c r="B36" s="22">
        <v>32</v>
      </c>
      <c r="C36" s="23"/>
      <c r="D36" s="4"/>
      <c r="E36" s="13">
        <f>+Sheet2!G33</f>
        <v>0</v>
      </c>
      <c r="F36" s="4"/>
      <c r="I36" s="5">
        <v>32</v>
      </c>
      <c r="J36" s="23">
        <v>44087</v>
      </c>
      <c r="K36" s="29">
        <f t="shared" si="0"/>
        <v>9</v>
      </c>
      <c r="L36" s="4" t="s">
        <v>61</v>
      </c>
      <c r="M36" s="24">
        <v>98000</v>
      </c>
      <c r="N36" s="4" t="s">
        <v>22</v>
      </c>
      <c r="O36" s="25">
        <f t="shared" si="1"/>
        <v>-980</v>
      </c>
    </row>
    <row r="37" spans="2:15" x14ac:dyDescent="0.25">
      <c r="B37" s="22">
        <v>33</v>
      </c>
      <c r="C37" s="23"/>
      <c r="D37" s="4"/>
      <c r="E37" s="13">
        <f>+Sheet2!G34</f>
        <v>0</v>
      </c>
      <c r="F37" s="4"/>
      <c r="I37" s="5">
        <v>33</v>
      </c>
      <c r="J37" s="23">
        <v>44089</v>
      </c>
      <c r="K37" s="29">
        <f t="shared" si="0"/>
        <v>9</v>
      </c>
      <c r="L37" s="4" t="s">
        <v>62</v>
      </c>
      <c r="M37" s="24">
        <v>354000</v>
      </c>
      <c r="N37" s="4" t="s">
        <v>116</v>
      </c>
      <c r="O37" s="25">
        <f t="shared" si="1"/>
        <v>-3540</v>
      </c>
    </row>
    <row r="38" spans="2:15" x14ac:dyDescent="0.25">
      <c r="B38" s="22">
        <v>34</v>
      </c>
      <c r="C38" s="23"/>
      <c r="D38" s="4"/>
      <c r="E38" s="13">
        <f>+Sheet2!G35</f>
        <v>0</v>
      </c>
      <c r="F38" s="4"/>
      <c r="I38" s="5">
        <v>34</v>
      </c>
      <c r="J38" s="23">
        <v>44089</v>
      </c>
      <c r="K38" s="29">
        <f t="shared" si="0"/>
        <v>9</v>
      </c>
      <c r="L38" s="4" t="s">
        <v>63</v>
      </c>
      <c r="M38" s="24">
        <v>310000</v>
      </c>
      <c r="N38" s="4" t="s">
        <v>116</v>
      </c>
      <c r="O38" s="25">
        <f t="shared" si="1"/>
        <v>-3100</v>
      </c>
    </row>
    <row r="39" spans="2:15" hidden="1" x14ac:dyDescent="0.25">
      <c r="B39" s="22">
        <v>35</v>
      </c>
      <c r="C39" s="23"/>
      <c r="D39" s="4"/>
      <c r="E39" s="13">
        <f>+Sheet2!G36</f>
        <v>0</v>
      </c>
      <c r="F39" s="4"/>
      <c r="I39" s="5">
        <v>35</v>
      </c>
      <c r="J39" s="23">
        <v>44092</v>
      </c>
      <c r="K39" s="29">
        <f t="shared" si="0"/>
        <v>9</v>
      </c>
      <c r="L39" s="4" t="s">
        <v>64</v>
      </c>
      <c r="M39" s="24">
        <v>6000000</v>
      </c>
      <c r="N39" s="4" t="s">
        <v>22</v>
      </c>
      <c r="O39" s="25">
        <f t="shared" si="1"/>
        <v>-60000</v>
      </c>
    </row>
    <row r="40" spans="2:15" x14ac:dyDescent="0.25">
      <c r="B40" s="22">
        <v>36</v>
      </c>
      <c r="C40" s="23"/>
      <c r="D40" s="4"/>
      <c r="E40" s="13">
        <f>+Sheet2!G37</f>
        <v>0</v>
      </c>
      <c r="F40" s="4"/>
      <c r="I40" s="5">
        <v>36</v>
      </c>
      <c r="J40" s="23">
        <v>44092</v>
      </c>
      <c r="K40" s="29">
        <f t="shared" si="0"/>
        <v>9</v>
      </c>
      <c r="L40" s="4" t="s">
        <v>65</v>
      </c>
      <c r="M40" s="24">
        <v>30000</v>
      </c>
      <c r="N40" s="4" t="s">
        <v>116</v>
      </c>
      <c r="O40" s="25">
        <f t="shared" si="1"/>
        <v>-300</v>
      </c>
    </row>
    <row r="41" spans="2:15" x14ac:dyDescent="0.25">
      <c r="B41" s="22">
        <v>37</v>
      </c>
      <c r="C41" s="23"/>
      <c r="D41" s="4"/>
      <c r="E41" s="13">
        <f>+Sheet2!G38</f>
        <v>0</v>
      </c>
      <c r="F41" s="4"/>
      <c r="I41" s="5">
        <v>37</v>
      </c>
      <c r="J41" s="23">
        <v>44094</v>
      </c>
      <c r="K41" s="29">
        <f t="shared" si="0"/>
        <v>9</v>
      </c>
      <c r="L41" s="4" t="s">
        <v>66</v>
      </c>
      <c r="M41" s="24">
        <v>170000</v>
      </c>
      <c r="N41" s="4" t="s">
        <v>116</v>
      </c>
      <c r="O41" s="25">
        <f t="shared" si="1"/>
        <v>-1700</v>
      </c>
    </row>
    <row r="42" spans="2:15" x14ac:dyDescent="0.25">
      <c r="B42" s="22">
        <v>38</v>
      </c>
      <c r="C42" s="23"/>
      <c r="D42" s="4"/>
      <c r="E42" s="13">
        <f>+Sheet2!G39</f>
        <v>0</v>
      </c>
      <c r="F42" s="4"/>
      <c r="I42" s="5">
        <v>38</v>
      </c>
      <c r="J42" s="23">
        <v>44098</v>
      </c>
      <c r="K42" s="29">
        <f t="shared" si="0"/>
        <v>9</v>
      </c>
      <c r="L42" s="4" t="s">
        <v>67</v>
      </c>
      <c r="M42" s="24">
        <v>315000</v>
      </c>
      <c r="N42" s="4" t="s">
        <v>116</v>
      </c>
      <c r="O42" s="25">
        <f t="shared" si="1"/>
        <v>-3150</v>
      </c>
    </row>
    <row r="43" spans="2:15" x14ac:dyDescent="0.25">
      <c r="B43" s="22">
        <v>39</v>
      </c>
      <c r="C43" s="23"/>
      <c r="D43" s="4"/>
      <c r="E43" s="13">
        <f>+Sheet2!G40</f>
        <v>0</v>
      </c>
      <c r="F43" s="4"/>
      <c r="I43" s="5">
        <v>39</v>
      </c>
      <c r="J43" s="23">
        <v>44098</v>
      </c>
      <c r="K43" s="29">
        <f t="shared" si="0"/>
        <v>9</v>
      </c>
      <c r="L43" s="4" t="s">
        <v>68</v>
      </c>
      <c r="M43" s="24">
        <v>160000</v>
      </c>
      <c r="N43" s="4" t="s">
        <v>116</v>
      </c>
      <c r="O43" s="25">
        <f t="shared" si="1"/>
        <v>-1600</v>
      </c>
    </row>
    <row r="44" spans="2:15" x14ac:dyDescent="0.25">
      <c r="B44" s="22">
        <v>40</v>
      </c>
      <c r="C44" s="23"/>
      <c r="D44" s="4"/>
      <c r="E44" s="13">
        <f>+Sheet2!G41</f>
        <v>0</v>
      </c>
      <c r="F44" s="4"/>
      <c r="I44" s="5">
        <v>40</v>
      </c>
      <c r="J44" s="23">
        <v>44098</v>
      </c>
      <c r="K44" s="29">
        <f t="shared" si="0"/>
        <v>9</v>
      </c>
      <c r="L44" s="4" t="s">
        <v>69</v>
      </c>
      <c r="M44" s="24">
        <v>1000000</v>
      </c>
      <c r="N44" s="4" t="s">
        <v>116</v>
      </c>
      <c r="O44" s="25">
        <f t="shared" si="1"/>
        <v>-10000</v>
      </c>
    </row>
    <row r="45" spans="2:15" x14ac:dyDescent="0.25">
      <c r="B45" s="22">
        <v>41</v>
      </c>
      <c r="C45" s="23"/>
      <c r="D45" s="4"/>
      <c r="E45" s="13">
        <f>+Sheet2!G42</f>
        <v>0</v>
      </c>
      <c r="F45" s="4"/>
      <c r="I45" s="5">
        <v>41</v>
      </c>
      <c r="J45" s="23">
        <v>44098</v>
      </c>
      <c r="K45" s="29">
        <f t="shared" si="0"/>
        <v>9</v>
      </c>
      <c r="L45" s="4" t="s">
        <v>70</v>
      </c>
      <c r="M45" s="24">
        <v>750000</v>
      </c>
      <c r="N45" s="4" t="s">
        <v>116</v>
      </c>
      <c r="O45" s="25">
        <f t="shared" si="1"/>
        <v>-7500</v>
      </c>
    </row>
    <row r="46" spans="2:15" x14ac:dyDescent="0.25">
      <c r="B46" s="22">
        <v>42</v>
      </c>
      <c r="C46" s="23"/>
      <c r="D46" s="4"/>
      <c r="E46" s="13">
        <f>+Sheet2!G43</f>
        <v>0</v>
      </c>
      <c r="F46" s="4"/>
      <c r="I46" s="5">
        <v>42</v>
      </c>
      <c r="J46" s="23">
        <v>44099</v>
      </c>
      <c r="K46" s="29">
        <f t="shared" si="0"/>
        <v>9</v>
      </c>
      <c r="L46" s="4" t="s">
        <v>71</v>
      </c>
      <c r="M46" s="24">
        <v>2184000</v>
      </c>
      <c r="N46" s="4" t="s">
        <v>116</v>
      </c>
      <c r="O46" s="25">
        <f t="shared" si="1"/>
        <v>-21840</v>
      </c>
    </row>
    <row r="47" spans="2:15" x14ac:dyDescent="0.25">
      <c r="B47" s="22">
        <v>43</v>
      </c>
      <c r="C47" s="23"/>
      <c r="D47" s="4"/>
      <c r="E47" s="13">
        <f>+Sheet2!G44</f>
        <v>0</v>
      </c>
      <c r="F47" s="4"/>
      <c r="I47" s="5">
        <v>43</v>
      </c>
      <c r="J47" s="23">
        <v>44100</v>
      </c>
      <c r="K47" s="29">
        <f t="shared" si="0"/>
        <v>9</v>
      </c>
      <c r="L47" s="4" t="s">
        <v>72</v>
      </c>
      <c r="M47" s="24">
        <v>200000</v>
      </c>
      <c r="N47" s="4" t="s">
        <v>116</v>
      </c>
      <c r="O47" s="25">
        <f t="shared" si="1"/>
        <v>-2000</v>
      </c>
    </row>
    <row r="48" spans="2:15" x14ac:dyDescent="0.25">
      <c r="B48" s="22">
        <v>44</v>
      </c>
      <c r="C48" s="23"/>
      <c r="D48" s="4"/>
      <c r="E48" s="13">
        <f>+Sheet2!G45</f>
        <v>0</v>
      </c>
      <c r="F48" s="4"/>
      <c r="I48" s="5">
        <v>44</v>
      </c>
      <c r="J48" s="23">
        <v>44100</v>
      </c>
      <c r="K48" s="29">
        <f t="shared" si="0"/>
        <v>9</v>
      </c>
      <c r="L48" s="4" t="s">
        <v>73</v>
      </c>
      <c r="M48" s="24">
        <v>450000</v>
      </c>
      <c r="N48" s="4" t="s">
        <v>116</v>
      </c>
      <c r="O48" s="25">
        <f t="shared" si="1"/>
        <v>-4500</v>
      </c>
    </row>
    <row r="49" spans="2:15" x14ac:dyDescent="0.25">
      <c r="B49" s="22">
        <v>45</v>
      </c>
      <c r="C49" s="23"/>
      <c r="D49" s="4"/>
      <c r="E49" s="13">
        <f>+Sheet2!G46</f>
        <v>0</v>
      </c>
      <c r="F49" s="4"/>
      <c r="I49" s="5">
        <v>45</v>
      </c>
      <c r="J49" s="23">
        <v>44101</v>
      </c>
      <c r="K49" s="29">
        <f t="shared" si="0"/>
        <v>9</v>
      </c>
      <c r="L49" s="4" t="s">
        <v>74</v>
      </c>
      <c r="M49" s="24">
        <v>1000000</v>
      </c>
      <c r="N49" s="4" t="s">
        <v>116</v>
      </c>
      <c r="O49" s="25">
        <f t="shared" si="1"/>
        <v>-10000</v>
      </c>
    </row>
    <row r="50" spans="2:15" x14ac:dyDescent="0.25">
      <c r="B50" s="22">
        <v>46</v>
      </c>
      <c r="C50" s="23"/>
      <c r="D50" s="4"/>
      <c r="E50" s="13">
        <f>+Sheet2!G47</f>
        <v>0</v>
      </c>
      <c r="F50" s="4"/>
      <c r="I50" s="5">
        <v>46</v>
      </c>
      <c r="J50" s="23">
        <v>44101</v>
      </c>
      <c r="K50" s="29">
        <f t="shared" si="0"/>
        <v>9</v>
      </c>
      <c r="L50" s="4" t="s">
        <v>75</v>
      </c>
      <c r="M50" s="24">
        <v>150000</v>
      </c>
      <c r="N50" s="4" t="s">
        <v>116</v>
      </c>
      <c r="O50" s="25">
        <f t="shared" si="1"/>
        <v>-1500</v>
      </c>
    </row>
    <row r="51" spans="2:15" hidden="1" x14ac:dyDescent="0.25">
      <c r="B51" s="22">
        <v>47</v>
      </c>
      <c r="C51" s="23"/>
      <c r="D51" s="4"/>
      <c r="E51" s="13">
        <f>+Sheet2!G48</f>
        <v>0</v>
      </c>
      <c r="F51" s="4"/>
      <c r="I51" s="5">
        <v>47</v>
      </c>
      <c r="J51" s="23">
        <v>44101</v>
      </c>
      <c r="K51" s="29">
        <f t="shared" si="0"/>
        <v>9</v>
      </c>
      <c r="L51" s="4" t="s">
        <v>76</v>
      </c>
      <c r="M51" s="24">
        <v>200000</v>
      </c>
      <c r="N51" s="4" t="s">
        <v>115</v>
      </c>
      <c r="O51" s="25">
        <f t="shared" si="1"/>
        <v>-2000</v>
      </c>
    </row>
    <row r="52" spans="2:15" hidden="1" x14ac:dyDescent="0.25">
      <c r="B52" s="22">
        <v>48</v>
      </c>
      <c r="C52" s="23"/>
      <c r="D52" s="4"/>
      <c r="E52" s="13">
        <f>+Sheet2!G49</f>
        <v>0</v>
      </c>
      <c r="F52" s="4"/>
      <c r="I52" s="5">
        <v>48</v>
      </c>
      <c r="J52" s="23">
        <v>44101</v>
      </c>
      <c r="K52" s="29">
        <f t="shared" si="0"/>
        <v>9</v>
      </c>
      <c r="L52" s="4" t="s">
        <v>77</v>
      </c>
      <c r="M52" s="24">
        <v>160000</v>
      </c>
      <c r="N52" s="4" t="s">
        <v>115</v>
      </c>
      <c r="O52" s="25">
        <f t="shared" si="1"/>
        <v>-1600</v>
      </c>
    </row>
    <row r="53" spans="2:15" hidden="1" x14ac:dyDescent="0.25">
      <c r="B53" s="22">
        <v>49</v>
      </c>
      <c r="C53" s="23"/>
      <c r="D53" s="4"/>
      <c r="E53" s="13">
        <f>+Sheet2!G50</f>
        <v>0</v>
      </c>
      <c r="F53" s="4"/>
      <c r="I53" s="5">
        <v>49</v>
      </c>
      <c r="J53" s="23">
        <v>44101</v>
      </c>
      <c r="K53" s="29">
        <f t="shared" si="0"/>
        <v>9</v>
      </c>
      <c r="L53" s="4" t="s">
        <v>78</v>
      </c>
      <c r="M53" s="24">
        <v>30000</v>
      </c>
      <c r="N53" s="4" t="s">
        <v>115</v>
      </c>
      <c r="O53" s="25">
        <f t="shared" si="1"/>
        <v>-300</v>
      </c>
    </row>
    <row r="54" spans="2:15" hidden="1" x14ac:dyDescent="0.25">
      <c r="B54" s="22">
        <v>50</v>
      </c>
      <c r="C54" s="23"/>
      <c r="D54" s="4"/>
      <c r="E54" s="13">
        <f>+Sheet2!G51</f>
        <v>0</v>
      </c>
      <c r="F54" s="4"/>
      <c r="I54" s="5">
        <v>50</v>
      </c>
      <c r="J54" s="23">
        <v>44101</v>
      </c>
      <c r="K54" s="29">
        <f t="shared" si="0"/>
        <v>9</v>
      </c>
      <c r="L54" s="4" t="s">
        <v>79</v>
      </c>
      <c r="M54" s="24">
        <v>60000</v>
      </c>
      <c r="N54" s="4" t="s">
        <v>115</v>
      </c>
      <c r="O54" s="25">
        <f t="shared" si="1"/>
        <v>-600</v>
      </c>
    </row>
    <row r="55" spans="2:15" hidden="1" x14ac:dyDescent="0.25">
      <c r="B55" s="22">
        <v>51</v>
      </c>
      <c r="C55" s="23"/>
      <c r="D55" s="4"/>
      <c r="E55" s="13">
        <f>+Sheet2!G52</f>
        <v>0</v>
      </c>
      <c r="F55" s="4"/>
      <c r="I55" s="5">
        <v>51</v>
      </c>
      <c r="J55" s="23">
        <v>44101</v>
      </c>
      <c r="K55" s="29">
        <f t="shared" si="0"/>
        <v>9</v>
      </c>
      <c r="L55" s="4" t="s">
        <v>80</v>
      </c>
      <c r="M55" s="24">
        <v>20000</v>
      </c>
      <c r="N55" s="4" t="s">
        <v>115</v>
      </c>
      <c r="O55" s="25">
        <f t="shared" si="1"/>
        <v>-200</v>
      </c>
    </row>
    <row r="56" spans="2:15" hidden="1" x14ac:dyDescent="0.25">
      <c r="B56" s="22">
        <v>52</v>
      </c>
      <c r="C56" s="23"/>
      <c r="D56" s="4"/>
      <c r="E56" s="13">
        <f>+Sheet2!G53</f>
        <v>0</v>
      </c>
      <c r="F56" s="4"/>
      <c r="I56" s="5">
        <v>52</v>
      </c>
      <c r="J56" s="23">
        <v>44101</v>
      </c>
      <c r="K56" s="29">
        <f t="shared" si="0"/>
        <v>9</v>
      </c>
      <c r="L56" s="4" t="s">
        <v>81</v>
      </c>
      <c r="M56" s="24">
        <v>28000</v>
      </c>
      <c r="N56" s="4" t="s">
        <v>115</v>
      </c>
      <c r="O56" s="25">
        <f t="shared" si="1"/>
        <v>-280</v>
      </c>
    </row>
    <row r="57" spans="2:15" hidden="1" x14ac:dyDescent="0.25">
      <c r="B57" s="22">
        <v>53</v>
      </c>
      <c r="C57" s="23"/>
      <c r="D57" s="4"/>
      <c r="E57" s="13">
        <f>+Sheet2!G54</f>
        <v>0</v>
      </c>
      <c r="F57" s="4"/>
      <c r="I57" s="5">
        <v>53</v>
      </c>
      <c r="J57" s="23">
        <v>44101</v>
      </c>
      <c r="K57" s="29">
        <f t="shared" si="0"/>
        <v>9</v>
      </c>
      <c r="L57" s="4" t="s">
        <v>82</v>
      </c>
      <c r="M57" s="24">
        <v>150000</v>
      </c>
      <c r="N57" s="4" t="s">
        <v>115</v>
      </c>
      <c r="O57" s="25">
        <f t="shared" si="1"/>
        <v>-1500</v>
      </c>
    </row>
    <row r="58" spans="2:15" hidden="1" x14ac:dyDescent="0.25">
      <c r="B58" s="22">
        <v>54</v>
      </c>
      <c r="C58" s="23"/>
      <c r="D58" s="4"/>
      <c r="E58" s="13">
        <f>+Sheet2!G55</f>
        <v>0</v>
      </c>
      <c r="F58" s="4"/>
      <c r="I58" s="5">
        <v>54</v>
      </c>
      <c r="J58" s="23">
        <v>44101</v>
      </c>
      <c r="K58" s="29">
        <f t="shared" si="0"/>
        <v>9</v>
      </c>
      <c r="L58" s="4" t="s">
        <v>83</v>
      </c>
      <c r="M58" s="24">
        <v>2700000</v>
      </c>
      <c r="N58" s="4" t="s">
        <v>115</v>
      </c>
      <c r="O58" s="25">
        <f t="shared" si="1"/>
        <v>-27000</v>
      </c>
    </row>
    <row r="59" spans="2:15" x14ac:dyDescent="0.25">
      <c r="B59" s="22">
        <v>55</v>
      </c>
      <c r="C59" s="23"/>
      <c r="D59" s="4"/>
      <c r="E59" s="13">
        <f>+Sheet2!G56</f>
        <v>0</v>
      </c>
      <c r="F59" s="4"/>
      <c r="I59" s="5">
        <v>55</v>
      </c>
      <c r="J59" s="23">
        <v>44102</v>
      </c>
      <c r="K59" s="29">
        <f t="shared" si="0"/>
        <v>9</v>
      </c>
      <c r="L59" s="4" t="s">
        <v>84</v>
      </c>
      <c r="M59" s="24">
        <v>7000000</v>
      </c>
      <c r="N59" s="4" t="s">
        <v>116</v>
      </c>
      <c r="O59" s="25">
        <f t="shared" si="1"/>
        <v>-70000</v>
      </c>
    </row>
    <row r="60" spans="2:15" x14ac:dyDescent="0.25">
      <c r="B60" s="22">
        <v>56</v>
      </c>
      <c r="C60" s="23"/>
      <c r="D60" s="4"/>
      <c r="E60" s="13">
        <f>+Sheet2!G57</f>
        <v>0</v>
      </c>
      <c r="F60" s="4"/>
      <c r="I60" s="5">
        <v>56</v>
      </c>
      <c r="J60" s="23">
        <v>44102</v>
      </c>
      <c r="K60" s="29">
        <f t="shared" si="0"/>
        <v>9</v>
      </c>
      <c r="L60" s="4" t="s">
        <v>85</v>
      </c>
      <c r="M60" s="24">
        <v>20000</v>
      </c>
      <c r="N60" s="4" t="s">
        <v>116</v>
      </c>
      <c r="O60" s="25">
        <f t="shared" si="1"/>
        <v>-200</v>
      </c>
    </row>
    <row r="61" spans="2:15" x14ac:dyDescent="0.25">
      <c r="B61" s="22">
        <v>57</v>
      </c>
      <c r="C61" s="23"/>
      <c r="D61" s="4"/>
      <c r="E61" s="13">
        <f>+Sheet2!G58</f>
        <v>0</v>
      </c>
      <c r="F61" s="4"/>
      <c r="I61" s="5">
        <v>57</v>
      </c>
      <c r="J61" s="23">
        <v>44102</v>
      </c>
      <c r="K61" s="29">
        <f t="shared" si="0"/>
        <v>9</v>
      </c>
      <c r="L61" s="4" t="s">
        <v>86</v>
      </c>
      <c r="M61" s="24">
        <v>7000000</v>
      </c>
      <c r="N61" s="4" t="s">
        <v>116</v>
      </c>
      <c r="O61" s="25">
        <f t="shared" si="1"/>
        <v>-70000</v>
      </c>
    </row>
    <row r="62" spans="2:15" x14ac:dyDescent="0.25">
      <c r="B62" s="22">
        <v>58</v>
      </c>
      <c r="C62" s="23"/>
      <c r="D62" s="4"/>
      <c r="E62" s="13">
        <f>+Sheet2!G59</f>
        <v>0</v>
      </c>
      <c r="F62" s="4"/>
      <c r="I62" s="5">
        <v>58</v>
      </c>
      <c r="J62" s="23">
        <v>44104</v>
      </c>
      <c r="K62" s="29">
        <f t="shared" si="0"/>
        <v>9</v>
      </c>
      <c r="L62" s="4" t="s">
        <v>87</v>
      </c>
      <c r="M62" s="24">
        <v>20370000</v>
      </c>
      <c r="N62" s="4" t="s">
        <v>116</v>
      </c>
      <c r="O62" s="25">
        <f t="shared" si="1"/>
        <v>-203700</v>
      </c>
    </row>
    <row r="63" spans="2:15" x14ac:dyDescent="0.25">
      <c r="B63" s="22">
        <v>59</v>
      </c>
      <c r="C63" s="23"/>
      <c r="D63" s="4"/>
      <c r="E63" s="13">
        <f>+Sheet2!G60</f>
        <v>0</v>
      </c>
      <c r="F63" s="4"/>
      <c r="I63" s="5">
        <v>59</v>
      </c>
      <c r="J63" s="23">
        <v>44104</v>
      </c>
      <c r="K63" s="29">
        <f t="shared" si="0"/>
        <v>9</v>
      </c>
      <c r="L63" s="4" t="s">
        <v>88</v>
      </c>
      <c r="M63" s="24">
        <v>25000</v>
      </c>
      <c r="N63" s="4" t="s">
        <v>116</v>
      </c>
      <c r="O63" s="25">
        <f t="shared" si="1"/>
        <v>-250</v>
      </c>
    </row>
    <row r="64" spans="2:15" hidden="1" x14ac:dyDescent="0.25">
      <c r="B64" s="22">
        <v>60</v>
      </c>
      <c r="C64" s="23"/>
      <c r="D64" s="4"/>
      <c r="E64" s="13">
        <f>+Sheet2!G61</f>
        <v>0</v>
      </c>
      <c r="F64" s="4"/>
      <c r="I64" s="5">
        <v>60</v>
      </c>
      <c r="J64" s="23">
        <v>44105</v>
      </c>
      <c r="K64" s="29">
        <f t="shared" si="0"/>
        <v>10</v>
      </c>
      <c r="L64" s="4" t="s">
        <v>89</v>
      </c>
      <c r="M64" s="24">
        <v>75000</v>
      </c>
      <c r="N64" s="4" t="s">
        <v>115</v>
      </c>
      <c r="O64" s="25">
        <f t="shared" si="1"/>
        <v>-750</v>
      </c>
    </row>
    <row r="65" spans="1:16" hidden="1" x14ac:dyDescent="0.25">
      <c r="B65" s="22">
        <v>61</v>
      </c>
      <c r="C65" s="23"/>
      <c r="D65" s="4"/>
      <c r="E65" s="13">
        <f>+Sheet2!G62</f>
        <v>0</v>
      </c>
      <c r="F65" s="4"/>
      <c r="I65" s="5">
        <v>61</v>
      </c>
      <c r="J65" s="23">
        <v>44105</v>
      </c>
      <c r="K65" s="29">
        <f t="shared" si="0"/>
        <v>10</v>
      </c>
      <c r="L65" s="4" t="s">
        <v>90</v>
      </c>
      <c r="M65" s="24">
        <v>35000</v>
      </c>
      <c r="N65" s="4" t="s">
        <v>115</v>
      </c>
      <c r="O65" s="25">
        <f t="shared" si="1"/>
        <v>-350</v>
      </c>
    </row>
    <row r="66" spans="1:16" hidden="1" x14ac:dyDescent="0.25">
      <c r="B66" s="22">
        <v>62</v>
      </c>
      <c r="C66" s="23"/>
      <c r="D66" s="4"/>
      <c r="E66" s="13">
        <f>+Sheet2!G63</f>
        <v>0</v>
      </c>
      <c r="F66" s="4"/>
      <c r="I66" s="5">
        <v>62</v>
      </c>
      <c r="J66" s="23">
        <v>44107</v>
      </c>
      <c r="K66" s="29">
        <f t="shared" si="0"/>
        <v>10</v>
      </c>
      <c r="L66" s="4" t="s">
        <v>91</v>
      </c>
      <c r="M66" s="24">
        <v>350000</v>
      </c>
      <c r="N66" s="4" t="s">
        <v>115</v>
      </c>
      <c r="O66" s="25">
        <f t="shared" si="1"/>
        <v>-3500</v>
      </c>
    </row>
    <row r="67" spans="1:16" hidden="1" x14ac:dyDescent="0.25">
      <c r="B67" s="22">
        <v>63</v>
      </c>
      <c r="C67" s="23"/>
      <c r="D67" s="4"/>
      <c r="E67" s="13">
        <f>+Sheet2!G64</f>
        <v>0</v>
      </c>
      <c r="F67" s="4"/>
      <c r="I67" s="5">
        <v>63</v>
      </c>
      <c r="J67" s="23">
        <v>44111</v>
      </c>
      <c r="K67" s="29">
        <f t="shared" si="0"/>
        <v>10</v>
      </c>
      <c r="L67" s="4" t="s">
        <v>92</v>
      </c>
      <c r="M67" s="24">
        <v>58000</v>
      </c>
      <c r="N67" s="4" t="s">
        <v>115</v>
      </c>
      <c r="O67" s="25">
        <f t="shared" si="1"/>
        <v>-580</v>
      </c>
    </row>
    <row r="68" spans="1:16" hidden="1" x14ac:dyDescent="0.25">
      <c r="B68" s="22">
        <v>64</v>
      </c>
      <c r="C68" s="23"/>
      <c r="D68" s="4"/>
      <c r="E68" s="13">
        <f>+Sheet2!G65</f>
        <v>0</v>
      </c>
      <c r="F68" s="4"/>
      <c r="I68" s="5">
        <v>64</v>
      </c>
      <c r="J68" s="23">
        <v>44111</v>
      </c>
      <c r="K68" s="29">
        <f t="shared" si="0"/>
        <v>10</v>
      </c>
      <c r="L68" s="4" t="s">
        <v>93</v>
      </c>
      <c r="M68" s="24">
        <v>13500</v>
      </c>
      <c r="N68" s="4" t="s">
        <v>115</v>
      </c>
      <c r="O68" s="25">
        <f t="shared" si="1"/>
        <v>-135</v>
      </c>
    </row>
    <row r="69" spans="1:16" hidden="1" x14ac:dyDescent="0.25">
      <c r="B69" s="22">
        <v>65</v>
      </c>
      <c r="C69" s="23"/>
      <c r="D69" s="4"/>
      <c r="E69" s="13">
        <f>+Sheet2!G66</f>
        <v>0</v>
      </c>
      <c r="F69" s="4"/>
      <c r="I69" s="5">
        <v>65</v>
      </c>
      <c r="J69" s="23">
        <v>44112</v>
      </c>
      <c r="K69" s="29">
        <f t="shared" si="0"/>
        <v>10</v>
      </c>
      <c r="L69" s="4" t="s">
        <v>94</v>
      </c>
      <c r="M69" s="24">
        <v>400000</v>
      </c>
      <c r="N69" s="4" t="s">
        <v>116</v>
      </c>
      <c r="O69" s="25">
        <f t="shared" si="1"/>
        <v>-4000</v>
      </c>
    </row>
    <row r="70" spans="1:16" hidden="1" x14ac:dyDescent="0.25">
      <c r="B70" s="22">
        <v>66</v>
      </c>
      <c r="C70" s="23"/>
      <c r="D70" s="4"/>
      <c r="E70" s="13">
        <f>+Sheet2!G67</f>
        <v>0</v>
      </c>
      <c r="F70" s="4"/>
      <c r="I70" s="5">
        <v>66</v>
      </c>
      <c r="J70" s="23">
        <v>44112</v>
      </c>
      <c r="K70" s="29">
        <f t="shared" ref="K70:K78" si="2">+MONTH(J70)</f>
        <v>10</v>
      </c>
      <c r="L70" s="4" t="s">
        <v>95</v>
      </c>
      <c r="M70" s="24">
        <v>950000</v>
      </c>
      <c r="N70" s="4" t="s">
        <v>116</v>
      </c>
      <c r="O70" s="25">
        <f t="shared" ref="O70:O79" si="3">+LEFT(M70,LEN(M70)-2)*-1</f>
        <v>-9500</v>
      </c>
    </row>
    <row r="71" spans="1:16" hidden="1" x14ac:dyDescent="0.25">
      <c r="B71" s="22">
        <v>67</v>
      </c>
      <c r="C71" s="23"/>
      <c r="D71" s="4"/>
      <c r="E71" s="13">
        <f>+Sheet2!G68</f>
        <v>0</v>
      </c>
      <c r="F71" s="4"/>
      <c r="I71" s="5">
        <v>67</v>
      </c>
      <c r="J71" s="23">
        <v>44112</v>
      </c>
      <c r="K71" s="29">
        <f t="shared" si="2"/>
        <v>10</v>
      </c>
      <c r="L71" s="4" t="s">
        <v>96</v>
      </c>
      <c r="M71" s="24">
        <v>2000000</v>
      </c>
      <c r="N71" s="4" t="s">
        <v>116</v>
      </c>
      <c r="O71" s="25">
        <f t="shared" si="3"/>
        <v>-20000</v>
      </c>
    </row>
    <row r="72" spans="1:16" hidden="1" x14ac:dyDescent="0.25">
      <c r="B72" s="22">
        <v>68</v>
      </c>
      <c r="C72" s="23"/>
      <c r="D72" s="4"/>
      <c r="E72" s="4"/>
      <c r="F72" s="4"/>
      <c r="I72" s="5">
        <v>68</v>
      </c>
      <c r="J72" s="23">
        <v>44112</v>
      </c>
      <c r="K72" s="29">
        <f t="shared" si="2"/>
        <v>10</v>
      </c>
      <c r="L72" s="4" t="s">
        <v>97</v>
      </c>
      <c r="M72" s="24">
        <v>650000</v>
      </c>
      <c r="N72" s="4" t="s">
        <v>116</v>
      </c>
      <c r="O72" s="25">
        <f t="shared" si="3"/>
        <v>-6500</v>
      </c>
    </row>
    <row r="73" spans="1:16" hidden="1" x14ac:dyDescent="0.25">
      <c r="B73" s="22">
        <v>69</v>
      </c>
      <c r="C73" s="23"/>
      <c r="D73" s="4"/>
      <c r="E73" s="4"/>
      <c r="F73" s="4"/>
      <c r="I73" s="5">
        <v>69</v>
      </c>
      <c r="J73" s="23">
        <v>44112</v>
      </c>
      <c r="K73" s="29">
        <f t="shared" si="2"/>
        <v>10</v>
      </c>
      <c r="L73" s="4" t="s">
        <v>98</v>
      </c>
      <c r="M73" s="24">
        <v>350000</v>
      </c>
      <c r="N73" s="4" t="s">
        <v>116</v>
      </c>
      <c r="O73" s="25">
        <f t="shared" si="3"/>
        <v>-3500</v>
      </c>
    </row>
    <row r="74" spans="1:16" hidden="1" x14ac:dyDescent="0.25">
      <c r="B74" s="22">
        <v>70</v>
      </c>
      <c r="C74" s="23"/>
      <c r="D74" s="4"/>
      <c r="E74" s="4"/>
      <c r="F74" s="4"/>
      <c r="I74" s="5">
        <v>70</v>
      </c>
      <c r="J74" s="23">
        <v>44112</v>
      </c>
      <c r="K74" s="29">
        <f t="shared" si="2"/>
        <v>10</v>
      </c>
      <c r="L74" s="4" t="s">
        <v>99</v>
      </c>
      <c r="M74" s="24">
        <v>300000</v>
      </c>
      <c r="N74" s="4" t="s">
        <v>116</v>
      </c>
      <c r="O74" s="25">
        <f t="shared" si="3"/>
        <v>-3000</v>
      </c>
    </row>
    <row r="75" spans="1:16" hidden="1" x14ac:dyDescent="0.25">
      <c r="B75" s="22">
        <v>71</v>
      </c>
      <c r="C75" s="23"/>
      <c r="D75" s="4"/>
      <c r="E75" s="4"/>
      <c r="F75" s="4"/>
      <c r="I75" s="5">
        <v>71</v>
      </c>
      <c r="J75" s="23">
        <v>44112</v>
      </c>
      <c r="K75" s="29">
        <f t="shared" si="2"/>
        <v>10</v>
      </c>
      <c r="L75" s="4" t="s">
        <v>100</v>
      </c>
      <c r="M75" s="24">
        <v>560000</v>
      </c>
      <c r="N75" s="4" t="s">
        <v>116</v>
      </c>
      <c r="O75" s="25">
        <f t="shared" si="3"/>
        <v>-5600</v>
      </c>
    </row>
    <row r="76" spans="1:16" hidden="1" x14ac:dyDescent="0.25">
      <c r="B76" s="22">
        <v>72</v>
      </c>
      <c r="C76" s="23"/>
      <c r="D76" s="4"/>
      <c r="E76" s="4"/>
      <c r="F76" s="4"/>
      <c r="I76" s="5">
        <v>72</v>
      </c>
      <c r="J76" s="23">
        <v>44113</v>
      </c>
      <c r="K76" s="29">
        <f t="shared" si="2"/>
        <v>10</v>
      </c>
      <c r="L76" s="4" t="s">
        <v>101</v>
      </c>
      <c r="M76" s="24">
        <v>120000</v>
      </c>
      <c r="N76" s="4" t="s">
        <v>115</v>
      </c>
      <c r="O76" s="25">
        <f t="shared" si="3"/>
        <v>-1200</v>
      </c>
    </row>
    <row r="77" spans="1:16" hidden="1" x14ac:dyDescent="0.25">
      <c r="B77" s="22">
        <v>73</v>
      </c>
      <c r="C77" s="23"/>
      <c r="D77" s="4"/>
      <c r="E77" s="4"/>
      <c r="F77" s="4"/>
      <c r="I77" s="5">
        <v>73</v>
      </c>
      <c r="J77" s="23">
        <v>44113</v>
      </c>
      <c r="K77" s="29">
        <f t="shared" si="2"/>
        <v>10</v>
      </c>
      <c r="L77" s="4" t="s">
        <v>102</v>
      </c>
      <c r="M77" s="24">
        <v>100000</v>
      </c>
      <c r="N77" s="4" t="s">
        <v>116</v>
      </c>
      <c r="O77" s="25">
        <f t="shared" si="3"/>
        <v>-1000</v>
      </c>
    </row>
    <row r="78" spans="1:16" hidden="1" x14ac:dyDescent="0.25">
      <c r="I78" s="5">
        <v>74</v>
      </c>
      <c r="J78" s="23">
        <v>44113</v>
      </c>
      <c r="K78" s="29">
        <f t="shared" si="2"/>
        <v>10</v>
      </c>
      <c r="L78" s="4" t="s">
        <v>103</v>
      </c>
      <c r="M78" s="24">
        <v>75000</v>
      </c>
      <c r="N78" s="4" t="s">
        <v>116</v>
      </c>
      <c r="O78" s="25">
        <f t="shared" si="3"/>
        <v>-750</v>
      </c>
    </row>
    <row r="79" spans="1:16" hidden="1" x14ac:dyDescent="0.25">
      <c r="A79" s="26">
        <v>44115</v>
      </c>
      <c r="B79" s="29">
        <f t="shared" ref="B79:B89" si="4">+MONTH(A79)</f>
        <v>10</v>
      </c>
      <c r="C79" s="27" t="s">
        <v>104</v>
      </c>
      <c r="D79" s="28">
        <v>150000</v>
      </c>
      <c r="E79" s="27" t="s">
        <v>115</v>
      </c>
      <c r="I79" s="5">
        <v>75</v>
      </c>
      <c r="J79" s="26">
        <v>44115</v>
      </c>
      <c r="K79" s="29">
        <v>9</v>
      </c>
      <c r="L79" s="27" t="s">
        <v>104</v>
      </c>
      <c r="M79" s="28">
        <v>150000</v>
      </c>
      <c r="N79" s="4" t="s">
        <v>115</v>
      </c>
      <c r="O79" s="25">
        <f t="shared" si="3"/>
        <v>-1500</v>
      </c>
      <c r="P79" t="s">
        <v>118</v>
      </c>
    </row>
    <row r="80" spans="1:16" x14ac:dyDescent="0.25">
      <c r="A80" s="23">
        <v>44115</v>
      </c>
      <c r="B80" s="29">
        <f t="shared" si="4"/>
        <v>10</v>
      </c>
      <c r="C80" s="4" t="s">
        <v>105</v>
      </c>
      <c r="D80" s="24">
        <v>300000</v>
      </c>
      <c r="E80" s="4" t="s">
        <v>116</v>
      </c>
      <c r="I80" s="25"/>
    </row>
    <row r="81" spans="1:9" x14ac:dyDescent="0.25">
      <c r="A81" s="23">
        <v>44117</v>
      </c>
      <c r="B81" s="29">
        <f t="shared" si="4"/>
        <v>10</v>
      </c>
      <c r="C81" s="4" t="s">
        <v>106</v>
      </c>
      <c r="D81" s="24">
        <v>190000</v>
      </c>
      <c r="E81" s="4" t="s">
        <v>117</v>
      </c>
      <c r="I81" s="25"/>
    </row>
    <row r="82" spans="1:9" x14ac:dyDescent="0.25">
      <c r="A82" s="23">
        <v>44118</v>
      </c>
      <c r="B82" s="29">
        <f t="shared" si="4"/>
        <v>10</v>
      </c>
      <c r="C82" s="4" t="s">
        <v>107</v>
      </c>
      <c r="D82" s="24">
        <v>150000</v>
      </c>
      <c r="E82" s="4" t="s">
        <v>115</v>
      </c>
      <c r="I82" s="25"/>
    </row>
    <row r="83" spans="1:9" x14ac:dyDescent="0.25">
      <c r="A83" s="23">
        <v>44118</v>
      </c>
      <c r="B83" s="29">
        <f t="shared" si="4"/>
        <v>10</v>
      </c>
      <c r="C83" s="4" t="s">
        <v>108</v>
      </c>
      <c r="D83" s="24">
        <v>1000000</v>
      </c>
      <c r="E83" s="4" t="s">
        <v>116</v>
      </c>
      <c r="I83" s="25"/>
    </row>
    <row r="84" spans="1:9" x14ac:dyDescent="0.25">
      <c r="A84" s="23">
        <v>44118</v>
      </c>
      <c r="B84" s="29">
        <f t="shared" si="4"/>
        <v>10</v>
      </c>
      <c r="C84" s="4" t="s">
        <v>109</v>
      </c>
      <c r="D84" s="24">
        <v>55000</v>
      </c>
      <c r="E84" s="4" t="s">
        <v>116</v>
      </c>
      <c r="I84" s="25"/>
    </row>
    <row r="85" spans="1:9" x14ac:dyDescent="0.25">
      <c r="A85" s="23">
        <v>44131</v>
      </c>
      <c r="B85" s="29">
        <f t="shared" si="4"/>
        <v>10</v>
      </c>
      <c r="C85" s="4" t="s">
        <v>110</v>
      </c>
      <c r="D85" s="24">
        <v>110000</v>
      </c>
      <c r="E85" s="4" t="s">
        <v>116</v>
      </c>
      <c r="I85" s="25"/>
    </row>
    <row r="86" spans="1:9" x14ac:dyDescent="0.25">
      <c r="A86" s="23">
        <v>44131</v>
      </c>
      <c r="B86" s="29">
        <f t="shared" si="4"/>
        <v>10</v>
      </c>
      <c r="C86" s="4" t="s">
        <v>111</v>
      </c>
      <c r="D86" s="24">
        <v>1980000</v>
      </c>
      <c r="E86" s="4" t="s">
        <v>116</v>
      </c>
      <c r="I86" s="25"/>
    </row>
    <row r="87" spans="1:9" x14ac:dyDescent="0.25">
      <c r="A87" s="23">
        <v>44131</v>
      </c>
      <c r="B87" s="29">
        <f t="shared" si="4"/>
        <v>10</v>
      </c>
      <c r="C87" s="4" t="s">
        <v>112</v>
      </c>
      <c r="D87" s="24">
        <v>370000</v>
      </c>
      <c r="E87" s="4" t="s">
        <v>116</v>
      </c>
      <c r="I87" s="25"/>
    </row>
    <row r="88" spans="1:9" x14ac:dyDescent="0.25">
      <c r="A88" s="23">
        <v>44132</v>
      </c>
      <c r="B88" s="29">
        <f t="shared" si="4"/>
        <v>10</v>
      </c>
      <c r="C88" s="4" t="s">
        <v>113</v>
      </c>
      <c r="D88" s="24">
        <v>190000</v>
      </c>
      <c r="E88" s="4" t="s">
        <v>116</v>
      </c>
      <c r="I88" s="25"/>
    </row>
    <row r="89" spans="1:9" x14ac:dyDescent="0.25">
      <c r="A89" s="23">
        <v>44132</v>
      </c>
      <c r="B89" s="29">
        <f t="shared" si="4"/>
        <v>10</v>
      </c>
      <c r="C89" s="4" t="s">
        <v>114</v>
      </c>
      <c r="D89" s="24">
        <v>30000</v>
      </c>
      <c r="E89" s="4" t="s">
        <v>116</v>
      </c>
      <c r="I89" s="25"/>
    </row>
  </sheetData>
  <autoFilter ref="I4:N79" xr:uid="{7F6E7A2A-99A9-49E4-8A91-0DCC2322A7AA}">
    <filterColumn colId="2">
      <filters>
        <filter val="9"/>
      </filters>
    </filterColumn>
    <filterColumn colId="5">
      <filters>
        <filter val="Nguyên"/>
      </filters>
    </filterColumn>
  </autoFilter>
  <mergeCells count="3">
    <mergeCell ref="B3:F3"/>
    <mergeCell ref="I3:N3"/>
    <mergeCell ref="C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6"/>
  <sheetViews>
    <sheetView tabSelected="1" topLeftCell="D4" workbookViewId="0">
      <selection activeCell="P11" sqref="P11"/>
    </sheetView>
  </sheetViews>
  <sheetFormatPr defaultRowHeight="15" x14ac:dyDescent="0.25"/>
  <cols>
    <col min="1" max="2" width="13.5703125" style="2" customWidth="1"/>
    <col min="3" max="3" width="14" style="2" customWidth="1"/>
    <col min="4" max="4" width="13.7109375" style="2" customWidth="1"/>
    <col min="5" max="5" width="15" style="2" customWidth="1"/>
    <col min="6" max="6" width="14.28515625" style="2" customWidth="1"/>
    <col min="7" max="7" width="14.7109375" style="2" customWidth="1"/>
    <col min="8" max="9" width="15.7109375" style="2" customWidth="1"/>
    <col min="10" max="13" width="15.7109375" customWidth="1"/>
    <col min="14" max="14" width="12.42578125" customWidth="1"/>
    <col min="15" max="15" width="10.7109375" customWidth="1"/>
    <col min="16" max="16" width="10.140625" bestFit="1" customWidth="1"/>
  </cols>
  <sheetData>
    <row r="2" spans="1:15" x14ac:dyDescent="0.25">
      <c r="A2" s="44" t="s">
        <v>20</v>
      </c>
      <c r="B2" s="44"/>
      <c r="C2" s="44"/>
      <c r="D2" s="44"/>
      <c r="E2" s="44"/>
      <c r="F2" s="44"/>
      <c r="H2" s="44" t="s">
        <v>13</v>
      </c>
      <c r="I2" s="44"/>
      <c r="J2" s="44"/>
      <c r="K2" s="44"/>
      <c r="L2" s="44"/>
      <c r="M2" s="44"/>
    </row>
    <row r="3" spans="1:15" x14ac:dyDescent="0.25">
      <c r="J3" s="2"/>
      <c r="K3" s="2"/>
      <c r="L3" s="2"/>
      <c r="M3" s="2"/>
    </row>
    <row r="4" spans="1:15" ht="30" x14ac:dyDescent="0.25">
      <c r="A4" s="8" t="s">
        <v>9</v>
      </c>
      <c r="B4" s="8" t="s">
        <v>10</v>
      </c>
      <c r="C4" s="8" t="s">
        <v>11</v>
      </c>
      <c r="D4" s="8" t="s">
        <v>12</v>
      </c>
      <c r="E4" s="10" t="s">
        <v>17</v>
      </c>
      <c r="F4" s="10" t="s">
        <v>18</v>
      </c>
      <c r="H4" s="8" t="s">
        <v>9</v>
      </c>
      <c r="I4" s="8" t="s">
        <v>10</v>
      </c>
      <c r="J4" s="8" t="s">
        <v>11</v>
      </c>
      <c r="K4" s="8" t="s">
        <v>12</v>
      </c>
      <c r="L4" s="10" t="s">
        <v>17</v>
      </c>
      <c r="M4" s="10" t="s">
        <v>18</v>
      </c>
      <c r="N4" s="8" t="s">
        <v>21</v>
      </c>
    </row>
    <row r="5" spans="1:15" ht="23.25" customHeight="1" x14ac:dyDescent="0.25">
      <c r="A5" s="11">
        <v>120000000</v>
      </c>
      <c r="B5" s="11">
        <v>45950000</v>
      </c>
      <c r="C5" s="11">
        <v>118984000</v>
      </c>
      <c r="D5" s="16">
        <f>+B5-A5</f>
        <v>-74050000</v>
      </c>
      <c r="E5" s="11">
        <v>20000000</v>
      </c>
      <c r="F5" s="16">
        <f>+D5-E5</f>
        <v>-94050000</v>
      </c>
      <c r="H5" s="11">
        <v>120000000</v>
      </c>
      <c r="I5" s="11">
        <v>45950000</v>
      </c>
      <c r="J5" s="11">
        <v>118984000</v>
      </c>
      <c r="K5" s="16">
        <f>+H5+I5-J5</f>
        <v>46966000</v>
      </c>
      <c r="L5" s="11">
        <v>20000000</v>
      </c>
      <c r="M5" s="16">
        <f>+K5-L5</f>
        <v>26966000</v>
      </c>
      <c r="N5" s="17">
        <f>+H5+I5-J5-L5</f>
        <v>26966000</v>
      </c>
    </row>
    <row r="6" spans="1:15" x14ac:dyDescent="0.25">
      <c r="J6" s="2"/>
      <c r="K6" s="2"/>
      <c r="L6" s="2"/>
      <c r="M6" s="2"/>
    </row>
    <row r="7" spans="1:15" x14ac:dyDescent="0.25">
      <c r="J7" s="2"/>
      <c r="K7" s="2"/>
      <c r="L7" s="2"/>
      <c r="M7" s="2"/>
    </row>
    <row r="8" spans="1:15" x14ac:dyDescent="0.25">
      <c r="A8" s="47" t="s">
        <v>14</v>
      </c>
      <c r="B8" s="47"/>
      <c r="C8" s="47"/>
      <c r="D8" s="47"/>
      <c r="G8" s="15"/>
      <c r="H8" s="47" t="s">
        <v>14</v>
      </c>
      <c r="I8" s="47"/>
      <c r="J8" s="47"/>
      <c r="K8" s="47"/>
      <c r="L8" s="2"/>
      <c r="M8" s="2"/>
    </row>
    <row r="9" spans="1:15" ht="21.75" customHeight="1" x14ac:dyDescent="0.25">
      <c r="A9" s="3"/>
      <c r="B9" s="3" t="s">
        <v>15</v>
      </c>
      <c r="C9" s="3" t="s">
        <v>16</v>
      </c>
      <c r="D9" s="3" t="s">
        <v>19</v>
      </c>
      <c r="H9" s="3"/>
      <c r="I9" s="3" t="s">
        <v>15</v>
      </c>
      <c r="J9" s="3" t="s">
        <v>16</v>
      </c>
      <c r="K9" s="3" t="s">
        <v>19</v>
      </c>
      <c r="L9" s="2"/>
      <c r="M9" s="2"/>
    </row>
    <row r="10" spans="1:15" ht="21.75" customHeight="1" x14ac:dyDescent="0.25">
      <c r="A10" s="3"/>
      <c r="B10" s="11">
        <v>60000000</v>
      </c>
      <c r="C10" s="12">
        <f>+B10/$B$12</f>
        <v>0.5</v>
      </c>
      <c r="D10" s="11">
        <f>+C10*$D$5</f>
        <v>-37025000</v>
      </c>
      <c r="H10" s="3"/>
      <c r="I10" s="11">
        <v>60000000</v>
      </c>
      <c r="J10" s="12">
        <f>+I10/$B$12</f>
        <v>0.5</v>
      </c>
      <c r="K10" s="11">
        <f>+J10*M5</f>
        <v>13483000</v>
      </c>
      <c r="L10" s="2"/>
      <c r="M10" s="2"/>
      <c r="O10">
        <f>2600000+20266000</f>
        <v>22866000</v>
      </c>
    </row>
    <row r="11" spans="1:15" ht="21.75" customHeight="1" x14ac:dyDescent="0.25">
      <c r="A11" s="3"/>
      <c r="B11" s="11">
        <v>60000000</v>
      </c>
      <c r="C11" s="12">
        <f>+B11/$B$12</f>
        <v>0.5</v>
      </c>
      <c r="D11" s="11">
        <f>+C11*$D$5</f>
        <v>-37025000</v>
      </c>
      <c r="H11" s="3"/>
      <c r="I11" s="11">
        <v>60000000</v>
      </c>
      <c r="J11" s="12">
        <f>+I11/$B$12</f>
        <v>0.5</v>
      </c>
      <c r="K11" s="11">
        <f>+J11*M5</f>
        <v>13483000</v>
      </c>
      <c r="L11" s="2"/>
      <c r="M11" s="2"/>
    </row>
    <row r="12" spans="1:15" ht="21.75" customHeight="1" x14ac:dyDescent="0.25">
      <c r="A12" s="3" t="s">
        <v>5</v>
      </c>
      <c r="B12" s="11">
        <f>+SUM(B10:B11)</f>
        <v>120000000</v>
      </c>
      <c r="C12" s="12">
        <f>+SUM(C10:C11)</f>
        <v>1</v>
      </c>
      <c r="D12" s="11">
        <f>+SUM(D10:D11)</f>
        <v>-74050000</v>
      </c>
      <c r="H12" s="3" t="s">
        <v>5</v>
      </c>
      <c r="I12" s="11">
        <f>+SUM(I10:I11)</f>
        <v>120000000</v>
      </c>
      <c r="J12" s="12">
        <f>+SUM(J10:J11)</f>
        <v>1</v>
      </c>
      <c r="K12" s="11">
        <f>+SUM(K10:K11)</f>
        <v>26966000</v>
      </c>
      <c r="L12" s="2"/>
      <c r="M12" s="2"/>
    </row>
    <row r="15" spans="1:15" ht="19.5" customHeight="1" x14ac:dyDescent="0.25">
      <c r="H15" s="3"/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28</v>
      </c>
      <c r="N15" s="3" t="s">
        <v>29</v>
      </c>
    </row>
    <row r="16" spans="1:15" ht="19.5" customHeight="1" x14ac:dyDescent="0.25">
      <c r="H16" s="3" t="s">
        <v>22</v>
      </c>
      <c r="I16" s="19">
        <v>24317000</v>
      </c>
      <c r="J16" s="20">
        <v>13316000</v>
      </c>
      <c r="K16" s="20">
        <v>633000</v>
      </c>
      <c r="L16" s="20"/>
      <c r="M16" s="20"/>
      <c r="N16" s="19">
        <f>+SUM(I16:M16)</f>
        <v>38266000</v>
      </c>
    </row>
    <row r="17" spans="2:16" ht="19.5" customHeight="1" x14ac:dyDescent="0.25">
      <c r="H17" s="3" t="s">
        <v>27</v>
      </c>
      <c r="I17" s="19">
        <v>6490000</v>
      </c>
      <c r="J17" s="20">
        <v>58535000</v>
      </c>
      <c r="K17" s="20">
        <f>5210000+10783000</f>
        <v>15993000</v>
      </c>
      <c r="L17" s="20"/>
      <c r="M17" s="20"/>
      <c r="N17" s="19">
        <f>+SUM(I17:M17)</f>
        <v>81018000</v>
      </c>
      <c r="P17" s="18"/>
    </row>
    <row r="18" spans="2:16" ht="19.5" customHeight="1" x14ac:dyDescent="0.25">
      <c r="B18" s="21"/>
      <c r="E18" s="21">
        <f>37749000/2</f>
        <v>18874500</v>
      </c>
      <c r="H18" s="3"/>
      <c r="I18" s="3"/>
      <c r="J18" s="14"/>
      <c r="K18" s="14"/>
      <c r="L18" s="14"/>
      <c r="M18" s="14"/>
      <c r="N18" s="19">
        <f>+SUM(N16:N17)</f>
        <v>119284000</v>
      </c>
      <c r="P18" s="18">
        <f>+N17-60000000</f>
        <v>21018000</v>
      </c>
    </row>
    <row r="19" spans="2:16" x14ac:dyDescent="0.25">
      <c r="B19" s="21"/>
      <c r="N19" s="19"/>
    </row>
    <row r="20" spans="2:16" x14ac:dyDescent="0.25">
      <c r="B20" s="21"/>
    </row>
    <row r="21" spans="2:16" x14ac:dyDescent="0.25">
      <c r="H21" s="2" t="s">
        <v>121</v>
      </c>
      <c r="I21" s="2">
        <v>8</v>
      </c>
      <c r="J21" s="6">
        <v>9</v>
      </c>
      <c r="K21" s="6">
        <v>10</v>
      </c>
      <c r="L21" s="6">
        <v>11</v>
      </c>
    </row>
    <row r="22" spans="2:16" x14ac:dyDescent="0.25">
      <c r="H22" s="9" t="s">
        <v>119</v>
      </c>
      <c r="I22" s="19">
        <f>+SUMIFS(Sheet1!$M$5:$M$7000,Sheet1!$K$5:$K$7000,TỔNG!I$21,Sheet1!$N$5:$N$7000,TỔNG!$H22)</f>
        <v>24317000</v>
      </c>
      <c r="J22" s="19">
        <f>+SUMIFS(Sheet1!$M$5:$M$7000,Sheet1!$K$5:$K$7000,TỔNG!J$21,Sheet1!$N$5:$N$7000,TỔNG!$H22)</f>
        <v>13316000</v>
      </c>
      <c r="K22" s="19">
        <f>+SUMIFS(Sheet1!$M$5:$M$7000,Sheet1!$K$5:$K$7000,TỔNG!K$21,Sheet1!$N$5:$N$7000,TỔNG!$H22)</f>
        <v>651500</v>
      </c>
      <c r="L22" s="19">
        <f>+SUMIFS(Sheet1!$M$5:$M$7000,Sheet1!$K$5:$K$7000,TỔNG!L$21,Sheet1!$N$5:$N$7000,TỔNG!$H22)</f>
        <v>0</v>
      </c>
      <c r="M22" s="29">
        <f>+SUM(I22:L22)</f>
        <v>38284500</v>
      </c>
    </row>
    <row r="23" spans="2:16" x14ac:dyDescent="0.25">
      <c r="H23" s="9" t="s">
        <v>120</v>
      </c>
      <c r="I23" s="19">
        <f>+SUMIFS(Sheet1!$M$5:$M$7000,Sheet1!$K$5:$K$7000,TỔNG!I$21,Sheet1!$N$5:$N$7000,TỔNG!$H23)</f>
        <v>6490000</v>
      </c>
      <c r="J23" s="19">
        <f>+SUMIFS(Sheet1!$M$5:$M$7000,Sheet1!$K$5:$K$7000,TỔNG!J$21,Sheet1!$N$5:$N$7000,TỔNG!$H23)</f>
        <v>56110000</v>
      </c>
      <c r="K23" s="19">
        <f>+SUMIFS(Sheet1!$M$5:$M$7000,Sheet1!$K$5:$K$7000,TỔNG!K$21,Sheet1!$N$5:$N$7000,TỔNG!$H23)+10783000</f>
        <v>16168000</v>
      </c>
      <c r="L23" s="19">
        <f>+SUMIFS(Sheet1!$M$5:$M$7000,Sheet1!$K$5:$K$7000,TỔNG!L$21,Sheet1!$N$5:$N$7000,TỔNG!$H23)</f>
        <v>0</v>
      </c>
      <c r="M23" s="29">
        <f>+SUM(I23:L23)</f>
        <v>78768000</v>
      </c>
    </row>
    <row r="24" spans="2:16" x14ac:dyDescent="0.25">
      <c r="M24" s="18">
        <f>+SUM(M22:M23)</f>
        <v>117052500</v>
      </c>
      <c r="O24" s="18">
        <f>+M23-120000000/2</f>
        <v>18768000</v>
      </c>
    </row>
    <row r="26" spans="2:16" x14ac:dyDescent="0.25">
      <c r="J26" s="18"/>
    </row>
  </sheetData>
  <mergeCells count="4">
    <mergeCell ref="A8:D8"/>
    <mergeCell ref="A2:F2"/>
    <mergeCell ref="H2:M2"/>
    <mergeCell ref="H8:K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82A0-56C6-4D8B-A9E2-286F93E9D7DC}">
  <dimension ref="B2:M26"/>
  <sheetViews>
    <sheetView topLeftCell="D1" workbookViewId="0">
      <selection activeCell="O15" sqref="O15"/>
    </sheetView>
  </sheetViews>
  <sheetFormatPr defaultRowHeight="15" x14ac:dyDescent="0.25"/>
  <cols>
    <col min="2" max="2" width="15.42578125" customWidth="1"/>
    <col min="3" max="3" width="10.140625" bestFit="1" customWidth="1"/>
    <col min="7" max="7" width="10.140625" bestFit="1" customWidth="1"/>
    <col min="8" max="8" width="16.85546875" customWidth="1"/>
    <col min="13" max="13" width="14.28515625" bestFit="1" customWidth="1"/>
  </cols>
  <sheetData>
    <row r="2" spans="2:10" ht="31.5" x14ac:dyDescent="0.25">
      <c r="B2" s="31">
        <v>1800000</v>
      </c>
      <c r="C2" s="18">
        <f>+B2</f>
        <v>1800000</v>
      </c>
      <c r="E2" s="33">
        <v>44087</v>
      </c>
      <c r="F2" s="31">
        <v>1800000</v>
      </c>
      <c r="G2" s="31">
        <f>+F2</f>
        <v>1800000</v>
      </c>
      <c r="H2" s="34" t="s">
        <v>122</v>
      </c>
      <c r="I2" s="34" t="s">
        <v>132</v>
      </c>
      <c r="J2" s="39"/>
    </row>
    <row r="3" spans="2:10" ht="21" x14ac:dyDescent="0.25">
      <c r="B3" s="32">
        <v>1800000</v>
      </c>
      <c r="C3" s="18">
        <f t="shared" ref="C3:C21" si="0">+B3</f>
        <v>1800000</v>
      </c>
      <c r="E3" s="35">
        <v>44087</v>
      </c>
      <c r="F3" s="32">
        <v>3350000</v>
      </c>
      <c r="G3" s="31">
        <f t="shared" ref="G3:G26" si="1">+F3</f>
        <v>3350000</v>
      </c>
      <c r="H3" s="36" t="s">
        <v>123</v>
      </c>
      <c r="I3" s="36" t="s">
        <v>133</v>
      </c>
      <c r="J3" s="40"/>
    </row>
    <row r="4" spans="2:10" ht="21" x14ac:dyDescent="0.25">
      <c r="B4" s="31">
        <v>1800000</v>
      </c>
      <c r="C4" s="18">
        <f t="shared" si="0"/>
        <v>1800000</v>
      </c>
      <c r="E4" s="33">
        <v>44087</v>
      </c>
      <c r="F4" s="31">
        <v>500000</v>
      </c>
      <c r="G4" s="31">
        <f t="shared" si="1"/>
        <v>500000</v>
      </c>
      <c r="H4" s="34" t="s">
        <v>124</v>
      </c>
      <c r="I4" s="34" t="s">
        <v>134</v>
      </c>
      <c r="J4" s="39"/>
    </row>
    <row r="5" spans="2:10" ht="21" x14ac:dyDescent="0.25">
      <c r="B5" s="32">
        <v>1300000</v>
      </c>
      <c r="C5" s="18">
        <f t="shared" si="0"/>
        <v>1300000</v>
      </c>
      <c r="E5" s="35">
        <v>44087</v>
      </c>
      <c r="F5" s="32">
        <v>500000</v>
      </c>
      <c r="G5" s="31">
        <f t="shared" si="1"/>
        <v>500000</v>
      </c>
      <c r="H5" s="36" t="s">
        <v>124</v>
      </c>
      <c r="I5" s="36" t="s">
        <v>135</v>
      </c>
      <c r="J5" s="40"/>
    </row>
    <row r="6" spans="2:10" ht="31.5" x14ac:dyDescent="0.25">
      <c r="B6" s="31">
        <v>1000000</v>
      </c>
      <c r="C6" s="18">
        <f t="shared" si="0"/>
        <v>1000000</v>
      </c>
      <c r="E6" s="33">
        <v>44101</v>
      </c>
      <c r="F6" s="31">
        <v>1800000</v>
      </c>
      <c r="G6" s="31">
        <f t="shared" si="1"/>
        <v>1800000</v>
      </c>
      <c r="H6" s="34" t="s">
        <v>122</v>
      </c>
      <c r="I6" s="34" t="s">
        <v>136</v>
      </c>
      <c r="J6" s="39"/>
    </row>
    <row r="7" spans="2:10" ht="31.5" x14ac:dyDescent="0.25">
      <c r="B7" s="32">
        <v>1000000</v>
      </c>
      <c r="C7" s="18">
        <f t="shared" si="0"/>
        <v>1000000</v>
      </c>
      <c r="E7" s="35">
        <v>44101</v>
      </c>
      <c r="F7" s="32">
        <v>3300000</v>
      </c>
      <c r="G7" s="31">
        <f t="shared" si="1"/>
        <v>3300000</v>
      </c>
      <c r="H7" s="36" t="s">
        <v>125</v>
      </c>
      <c r="I7" s="36" t="s">
        <v>137</v>
      </c>
      <c r="J7" s="40"/>
    </row>
    <row r="8" spans="2:10" ht="21" x14ac:dyDescent="0.25">
      <c r="B8" s="31">
        <v>3200000</v>
      </c>
      <c r="C8" s="18">
        <f t="shared" si="0"/>
        <v>3200000</v>
      </c>
      <c r="E8" s="33">
        <v>44101</v>
      </c>
      <c r="F8" s="31">
        <v>1800000</v>
      </c>
      <c r="G8" s="31">
        <f t="shared" si="1"/>
        <v>1800000</v>
      </c>
      <c r="H8" s="34" t="s">
        <v>123</v>
      </c>
      <c r="I8" s="34" t="s">
        <v>138</v>
      </c>
      <c r="J8" s="39"/>
    </row>
    <row r="9" spans="2:10" ht="31.5" x14ac:dyDescent="0.25">
      <c r="B9" s="32">
        <v>1000000</v>
      </c>
      <c r="C9" s="18">
        <f t="shared" si="0"/>
        <v>1000000</v>
      </c>
      <c r="E9" s="35">
        <v>44101</v>
      </c>
      <c r="F9" s="32">
        <v>1000000</v>
      </c>
      <c r="G9" s="31">
        <f t="shared" si="1"/>
        <v>1000000</v>
      </c>
      <c r="H9" s="36" t="s">
        <v>123</v>
      </c>
      <c r="I9" s="36" t="s">
        <v>139</v>
      </c>
      <c r="J9" s="40"/>
    </row>
    <row r="10" spans="2:10" ht="31.5" x14ac:dyDescent="0.25">
      <c r="B10" s="31">
        <v>2000000</v>
      </c>
      <c r="C10" s="18">
        <f t="shared" si="0"/>
        <v>2000000</v>
      </c>
      <c r="E10" s="33">
        <v>44101</v>
      </c>
      <c r="F10" s="31">
        <v>6400000</v>
      </c>
      <c r="G10" s="31">
        <f t="shared" si="1"/>
        <v>6400000</v>
      </c>
      <c r="H10" s="34" t="s">
        <v>126</v>
      </c>
      <c r="I10" s="34" t="s">
        <v>140</v>
      </c>
      <c r="J10" s="39"/>
    </row>
    <row r="11" spans="2:10" ht="21" x14ac:dyDescent="0.25">
      <c r="B11" s="32">
        <v>1800000</v>
      </c>
      <c r="C11" s="18">
        <f t="shared" si="0"/>
        <v>1800000</v>
      </c>
      <c r="E11" s="35">
        <v>44107</v>
      </c>
      <c r="F11" s="32">
        <v>3200000</v>
      </c>
      <c r="G11" s="31">
        <f t="shared" si="1"/>
        <v>3200000</v>
      </c>
      <c r="H11" s="36" t="s">
        <v>127</v>
      </c>
      <c r="I11" s="36" t="s">
        <v>141</v>
      </c>
      <c r="J11" s="40"/>
    </row>
    <row r="12" spans="2:10" ht="21" x14ac:dyDescent="0.25">
      <c r="B12" s="31">
        <v>2000000</v>
      </c>
      <c r="C12" s="18">
        <f t="shared" si="0"/>
        <v>2000000</v>
      </c>
      <c r="E12" s="33">
        <v>44108</v>
      </c>
      <c r="F12" s="31">
        <v>500000</v>
      </c>
      <c r="G12" s="31">
        <f t="shared" si="1"/>
        <v>500000</v>
      </c>
      <c r="H12" s="34" t="s">
        <v>128</v>
      </c>
      <c r="I12" s="34" t="s">
        <v>142</v>
      </c>
      <c r="J12" s="39"/>
    </row>
    <row r="13" spans="2:10" ht="21" x14ac:dyDescent="0.25">
      <c r="B13" s="32">
        <v>6400000</v>
      </c>
      <c r="C13" s="18">
        <f t="shared" si="0"/>
        <v>6400000</v>
      </c>
      <c r="E13" s="35">
        <v>44108</v>
      </c>
      <c r="F13" s="32">
        <v>1000000</v>
      </c>
      <c r="G13" s="31">
        <f t="shared" si="1"/>
        <v>1000000</v>
      </c>
      <c r="H13" s="36" t="s">
        <v>123</v>
      </c>
      <c r="I13" s="36" t="s">
        <v>143</v>
      </c>
      <c r="J13" s="40"/>
    </row>
    <row r="14" spans="2:10" ht="21" x14ac:dyDescent="0.25">
      <c r="B14" s="31">
        <v>2000000</v>
      </c>
      <c r="C14" s="18">
        <f t="shared" si="0"/>
        <v>2000000</v>
      </c>
      <c r="E14" s="33">
        <v>44108</v>
      </c>
      <c r="F14" s="31">
        <v>1000000</v>
      </c>
      <c r="G14" s="31">
        <f t="shared" si="1"/>
        <v>1000000</v>
      </c>
      <c r="H14" s="34" t="s">
        <v>123</v>
      </c>
      <c r="I14" s="34" t="s">
        <v>144</v>
      </c>
      <c r="J14" s="39"/>
    </row>
    <row r="15" spans="2:10" ht="31.5" x14ac:dyDescent="0.25">
      <c r="B15" s="32">
        <v>1800000</v>
      </c>
      <c r="C15" s="18">
        <f t="shared" si="0"/>
        <v>1800000</v>
      </c>
      <c r="E15" s="35">
        <v>44108</v>
      </c>
      <c r="F15" s="32">
        <v>1800000</v>
      </c>
      <c r="G15" s="31">
        <f t="shared" si="1"/>
        <v>1800000</v>
      </c>
      <c r="H15" s="36" t="s">
        <v>123</v>
      </c>
      <c r="I15" s="36" t="s">
        <v>145</v>
      </c>
      <c r="J15" s="40"/>
    </row>
    <row r="16" spans="2:10" ht="31.5" x14ac:dyDescent="0.25">
      <c r="B16" s="31">
        <v>3000000</v>
      </c>
      <c r="C16" s="18">
        <f t="shared" si="0"/>
        <v>3000000</v>
      </c>
      <c r="E16" s="33">
        <v>44108</v>
      </c>
      <c r="F16" s="31">
        <v>1800000</v>
      </c>
      <c r="G16" s="31">
        <f t="shared" si="1"/>
        <v>1800000</v>
      </c>
      <c r="H16" s="34" t="s">
        <v>129</v>
      </c>
      <c r="I16" s="34" t="s">
        <v>146</v>
      </c>
      <c r="J16" s="39"/>
    </row>
    <row r="17" spans="2:13" ht="31.5" x14ac:dyDescent="0.25">
      <c r="B17" s="32">
        <v>800000</v>
      </c>
      <c r="C17" s="18">
        <f t="shared" si="0"/>
        <v>800000</v>
      </c>
      <c r="E17" s="35">
        <v>44108</v>
      </c>
      <c r="F17" s="32">
        <v>2000000</v>
      </c>
      <c r="G17" s="31">
        <f t="shared" si="1"/>
        <v>2000000</v>
      </c>
      <c r="H17" s="36" t="s">
        <v>123</v>
      </c>
      <c r="I17" s="36" t="s">
        <v>147</v>
      </c>
      <c r="J17" s="40"/>
    </row>
    <row r="18" spans="2:13" ht="31.5" x14ac:dyDescent="0.25">
      <c r="B18" s="31">
        <v>1300000</v>
      </c>
      <c r="C18" s="18">
        <f t="shared" si="0"/>
        <v>1300000</v>
      </c>
      <c r="E18" s="33">
        <v>44108</v>
      </c>
      <c r="F18" s="31">
        <v>1800000</v>
      </c>
      <c r="G18" s="31">
        <f t="shared" si="1"/>
        <v>1800000</v>
      </c>
      <c r="H18" s="34" t="s">
        <v>129</v>
      </c>
      <c r="I18" s="34" t="s">
        <v>148</v>
      </c>
      <c r="J18" s="39"/>
    </row>
    <row r="19" spans="2:13" ht="21" x14ac:dyDescent="0.25">
      <c r="B19" s="32">
        <v>1620000</v>
      </c>
      <c r="C19" s="18">
        <f t="shared" si="0"/>
        <v>1620000</v>
      </c>
      <c r="E19" s="35">
        <v>44108</v>
      </c>
      <c r="F19" s="32">
        <v>1000000</v>
      </c>
      <c r="G19" s="31">
        <f t="shared" si="1"/>
        <v>1000000</v>
      </c>
      <c r="H19" s="36" t="s">
        <v>130</v>
      </c>
      <c r="I19" s="36" t="s">
        <v>149</v>
      </c>
      <c r="J19" s="40"/>
    </row>
    <row r="20" spans="2:13" ht="21" x14ac:dyDescent="0.25">
      <c r="B20" s="31">
        <v>1120000</v>
      </c>
      <c r="C20" s="18">
        <f t="shared" si="0"/>
        <v>1120000</v>
      </c>
      <c r="E20" s="33">
        <v>44108</v>
      </c>
      <c r="F20" s="31">
        <v>500000</v>
      </c>
      <c r="G20" s="31">
        <f t="shared" si="1"/>
        <v>500000</v>
      </c>
      <c r="H20" s="34" t="s">
        <v>128</v>
      </c>
      <c r="I20" s="34" t="s">
        <v>150</v>
      </c>
      <c r="J20" s="39"/>
    </row>
    <row r="21" spans="2:13" ht="21" x14ac:dyDescent="0.25">
      <c r="B21" s="32">
        <v>1120000</v>
      </c>
      <c r="C21" s="18">
        <f t="shared" si="0"/>
        <v>1120000</v>
      </c>
      <c r="E21" s="35">
        <v>44108</v>
      </c>
      <c r="F21" s="32">
        <v>500000</v>
      </c>
      <c r="G21" s="31">
        <f t="shared" si="1"/>
        <v>500000</v>
      </c>
      <c r="H21" s="36" t="s">
        <v>128</v>
      </c>
      <c r="I21" s="36" t="s">
        <v>151</v>
      </c>
      <c r="J21" s="40"/>
    </row>
    <row r="22" spans="2:13" ht="31.5" x14ac:dyDescent="0.25">
      <c r="C22" s="18">
        <f>+SUM(C2:C21)</f>
        <v>37860000</v>
      </c>
      <c r="E22" s="33">
        <v>44114</v>
      </c>
      <c r="F22" s="31">
        <v>1800000</v>
      </c>
      <c r="G22" s="31">
        <f t="shared" si="1"/>
        <v>1800000</v>
      </c>
      <c r="H22" s="34" t="s">
        <v>129</v>
      </c>
      <c r="I22" s="34" t="s">
        <v>152</v>
      </c>
      <c r="J22" s="39"/>
    </row>
    <row r="23" spans="2:13" ht="31.5" x14ac:dyDescent="0.25">
      <c r="E23" s="35">
        <v>44114</v>
      </c>
      <c r="F23" s="32">
        <v>1800000</v>
      </c>
      <c r="G23" s="31">
        <f t="shared" si="1"/>
        <v>1800000</v>
      </c>
      <c r="H23" s="36" t="s">
        <v>129</v>
      </c>
      <c r="I23" s="36" t="s">
        <v>153</v>
      </c>
      <c r="J23" s="40"/>
    </row>
    <row r="24" spans="2:13" ht="31.5" x14ac:dyDescent="0.25">
      <c r="E24" s="33">
        <v>44114</v>
      </c>
      <c r="F24" s="31">
        <v>1800000</v>
      </c>
      <c r="G24" s="31">
        <f t="shared" si="1"/>
        <v>1800000</v>
      </c>
      <c r="H24" s="34" t="s">
        <v>129</v>
      </c>
      <c r="I24" s="34" t="s">
        <v>154</v>
      </c>
      <c r="J24" s="39"/>
    </row>
    <row r="25" spans="2:13" ht="21" x14ac:dyDescent="0.25">
      <c r="E25" s="35">
        <v>44114</v>
      </c>
      <c r="F25" s="32">
        <v>3200000</v>
      </c>
      <c r="G25" s="31">
        <f t="shared" si="1"/>
        <v>3200000</v>
      </c>
      <c r="H25" s="36" t="s">
        <v>131</v>
      </c>
      <c r="I25" s="36" t="s">
        <v>155</v>
      </c>
      <c r="J25" s="40"/>
      <c r="M25" s="37">
        <f>20450000+25500000</f>
        <v>45950000</v>
      </c>
    </row>
    <row r="26" spans="2:13" ht="31.5" x14ac:dyDescent="0.25">
      <c r="E26" s="33">
        <v>44115</v>
      </c>
      <c r="F26" s="31">
        <v>1800000</v>
      </c>
      <c r="G26" s="31">
        <f t="shared" si="1"/>
        <v>1800000</v>
      </c>
      <c r="H26" s="34" t="s">
        <v>129</v>
      </c>
      <c r="I26" s="38" t="s">
        <v>156</v>
      </c>
      <c r="J26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6000-A789-4901-87ED-B2725D3A2849}">
  <dimension ref="B2:I15"/>
  <sheetViews>
    <sheetView workbookViewId="0">
      <selection activeCell="I5" sqref="I5"/>
    </sheetView>
  </sheetViews>
  <sheetFormatPr defaultRowHeight="15" x14ac:dyDescent="0.25"/>
  <cols>
    <col min="3" max="3" width="12.140625" customWidth="1"/>
    <col min="4" max="4" width="12.5703125" bestFit="1" customWidth="1"/>
    <col min="5" max="5" width="13" customWidth="1"/>
    <col min="6" max="6" width="12.28515625" customWidth="1"/>
    <col min="7" max="7" width="11.85546875" customWidth="1"/>
    <col min="8" max="8" width="13.7109375" customWidth="1"/>
    <col min="9" max="9" width="13.28515625" customWidth="1"/>
  </cols>
  <sheetData>
    <row r="2" spans="2:9" x14ac:dyDescent="0.25">
      <c r="C2" s="30"/>
      <c r="D2" s="48" t="s">
        <v>23</v>
      </c>
      <c r="E2" s="49"/>
      <c r="F2" s="48" t="s">
        <v>24</v>
      </c>
      <c r="G2" s="49"/>
      <c r="H2" s="48" t="s">
        <v>25</v>
      </c>
      <c r="I2" s="49"/>
    </row>
    <row r="3" spans="2:9" x14ac:dyDescent="0.25">
      <c r="C3" s="30"/>
      <c r="D3" s="30" t="s">
        <v>158</v>
      </c>
      <c r="E3" s="30" t="s">
        <v>159</v>
      </c>
      <c r="F3" s="30" t="s">
        <v>158</v>
      </c>
      <c r="G3" s="30" t="s">
        <v>159</v>
      </c>
      <c r="H3" s="30" t="s">
        <v>158</v>
      </c>
      <c r="I3" s="30" t="s">
        <v>159</v>
      </c>
    </row>
    <row r="4" spans="2:9" x14ac:dyDescent="0.25">
      <c r="C4" s="30" t="s">
        <v>22</v>
      </c>
      <c r="D4" s="50"/>
      <c r="E4" s="50">
        <v>24317000</v>
      </c>
      <c r="F4" s="50">
        <v>20450000</v>
      </c>
      <c r="G4" s="51">
        <v>13316000</v>
      </c>
      <c r="H4" s="51">
        <v>25500000</v>
      </c>
      <c r="I4" s="51">
        <v>633000</v>
      </c>
    </row>
    <row r="5" spans="2:9" x14ac:dyDescent="0.25">
      <c r="C5" s="30" t="s">
        <v>27</v>
      </c>
      <c r="D5" s="50"/>
      <c r="E5" s="50">
        <v>6490000</v>
      </c>
      <c r="F5" s="50"/>
      <c r="G5" s="51">
        <v>58535000</v>
      </c>
      <c r="H5" s="51"/>
      <c r="I5" s="51">
        <f>5210000+10783000</f>
        <v>15993000</v>
      </c>
    </row>
    <row r="6" spans="2:9" x14ac:dyDescent="0.25">
      <c r="C6" t="s">
        <v>160</v>
      </c>
      <c r="D6" s="37">
        <f>+D4+D5</f>
        <v>0</v>
      </c>
      <c r="E6" s="37">
        <f t="shared" ref="E6:I6" si="0">+E4+E5</f>
        <v>30807000</v>
      </c>
      <c r="F6" s="37">
        <f t="shared" si="0"/>
        <v>20450000</v>
      </c>
      <c r="G6" s="37">
        <f t="shared" si="0"/>
        <v>71851000</v>
      </c>
      <c r="H6" s="37">
        <f t="shared" si="0"/>
        <v>25500000</v>
      </c>
      <c r="I6" s="37">
        <f>+I4+I5</f>
        <v>16626000</v>
      </c>
    </row>
    <row r="11" spans="2:9" x14ac:dyDescent="0.25">
      <c r="C11" t="s">
        <v>161</v>
      </c>
    </row>
    <row r="12" spans="2:9" x14ac:dyDescent="0.25">
      <c r="C12" t="s">
        <v>158</v>
      </c>
      <c r="D12" t="s">
        <v>159</v>
      </c>
    </row>
    <row r="13" spans="2:9" x14ac:dyDescent="0.25">
      <c r="B13" t="s">
        <v>22</v>
      </c>
      <c r="C13" s="52">
        <f>+F4+H4</f>
        <v>45950000</v>
      </c>
      <c r="D13" s="52">
        <f>+E4+G4+I4</f>
        <v>38266000</v>
      </c>
      <c r="I13">
        <v>69935000</v>
      </c>
    </row>
    <row r="14" spans="2:9" x14ac:dyDescent="0.25">
      <c r="B14" t="s">
        <v>27</v>
      </c>
      <c r="C14" s="52">
        <f>+F5+H5</f>
        <v>0</v>
      </c>
      <c r="D14" s="52">
        <f>+E5+G5+I5</f>
        <v>81018000</v>
      </c>
      <c r="I14" s="52"/>
    </row>
    <row r="15" spans="2:9" x14ac:dyDescent="0.25">
      <c r="C15" s="52">
        <f>+C14+C13</f>
        <v>45950000</v>
      </c>
      <c r="D15" s="52">
        <f>+D14+D13</f>
        <v>119284000</v>
      </c>
    </row>
  </sheetData>
  <mergeCells count="3"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TỔNG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2020-11-03T16:06:49Z</dcterms:modified>
</cp:coreProperties>
</file>