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CƯƠNG_2020\ĐXMH 2020\T10\"/>
    </mc:Choice>
  </mc:AlternateContent>
  <xr:revisionPtr revIDLastSave="0" documentId="13_ncr:1_{B95C69C6-595D-4811-AF92-9125BAEEA0D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gang tay, khẩu trang.." sheetId="7" r:id="rId1"/>
    <sheet name="+găng tay + line tape" sheetId="5" r:id="rId2"/>
  </sheets>
  <externalReferences>
    <externalReference r:id="rId3"/>
    <externalReference r:id="rId4"/>
  </externalReferences>
  <definedNames>
    <definedName name="hoa" localSheetId="1">#REF!</definedName>
    <definedName name="hoa" localSheetId="0">#REF!</definedName>
    <definedName name="hoa">#REF!</definedName>
    <definedName name="N2A">OFFSET([1]보고자료용!$B$6,0,0,1,COUNTA([1]보고자료용!$A$6:$IV$6)-2)</definedName>
    <definedName name="NANO">OFFSET([1]보고자료용!$B$5,0,0,1,COUNTA([1]보고자료용!$A$5:$IV$5)-2)</definedName>
    <definedName name="_xlnm.Print_Area" localSheetId="1">'+găng tay + line tape'!$A$1:$J$89</definedName>
    <definedName name="_xlnm.Print_Area" localSheetId="0">'gang tay, khẩu trang..'!$A$1:$N$57</definedName>
    <definedName name="계">OFFSET([1]보고자료용!$B$9,0,0,1,COUNTA([1]보고자료용!$A$9:$IV$9)-2)</definedName>
    <definedName name="금호">OFFSET([1]보고자료용!$B$7,0,0,1,COUNTA([1]보고자료용!$A$7:$IV$7)-2)</definedName>
    <definedName name="기타">OFFSET([1]보고자료용!$B$8,0,0,1,COUNTA([1]보고자료용!$A$8:$IV$8)-2)</definedName>
    <definedName name="기호" localSheetId="1">#REF!</definedName>
    <definedName name="기호" localSheetId="0">#REF!</definedName>
    <definedName name="기호">#REF!</definedName>
    <definedName name="날자목록" localSheetId="1">#REF!</definedName>
    <definedName name="날자목록" localSheetId="0">#REF!</definedName>
    <definedName name="날자목록">#REF!</definedName>
    <definedName name="대광">OFFSET([1]보고자료용!$B$3,0,0,1,COUNTA([1]보고자료용!$A$3:$IV$3)-2)</definedName>
    <definedName name="대성" localSheetId="1">OFFSET([1]보고자료용!#REF!,0,0,1,COUNTA([1]보고자료용!#REF!)-2)</definedName>
    <definedName name="대성" localSheetId="0">OFFSET([1]보고자료용!#REF!,0,0,1,COUNTA([1]보고자료용!#REF!)-2)</definedName>
    <definedName name="대성">OFFSET([1]보고자료용!#REF!,0,0,1,COUNTA([1]보고자료용!#REF!)-2)</definedName>
    <definedName name="대지" localSheetId="1">#REF!</definedName>
    <definedName name="대지" localSheetId="0">#REF!</definedName>
    <definedName name="대지">#REF!</definedName>
    <definedName name="도번" localSheetId="1">#REF!</definedName>
    <definedName name="도번" localSheetId="0">#REF!</definedName>
    <definedName name="도번">#REF!</definedName>
    <definedName name="모델" localSheetId="1">#REF!</definedName>
    <definedName name="모델" localSheetId="0">#REF!</definedName>
    <definedName name="모델">#REF!</definedName>
    <definedName name="업체" localSheetId="1">#REF!</definedName>
    <definedName name="업체" localSheetId="0">#REF!</definedName>
    <definedName name="업체">#REF!</definedName>
    <definedName name="업체명" localSheetId="1">#REF!</definedName>
    <definedName name="업체명" localSheetId="0">#REF!</definedName>
    <definedName name="업체명">#REF!</definedName>
    <definedName name="월_TITLE">OFFSET([1]보고자료용!$B$2,0,0,1,COUNTA([1]보고자료용!$A$2:$IV$2)-2)</definedName>
    <definedName name="이라이콤" localSheetId="1">OFFSET([1]보고자료용!#REF!,0,0,1,COUNTA([1]보고자료용!#REF!)-2)</definedName>
    <definedName name="이라이콤" localSheetId="0">OFFSET([1]보고자료용!#REF!,0,0,1,COUNTA([1]보고자료용!#REF!)-2)</definedName>
    <definedName name="이라이콤">OFFSET([1]보고자료용!#REF!,0,0,1,COUNTA([1]보고자료용!#REF!)-2)</definedName>
    <definedName name="일일">'[2]일일불량-9909'!$A$3:$L$6</definedName>
    <definedName name="품명" localSheetId="1">#REF!</definedName>
    <definedName name="품명" localSheetId="0">#REF!</definedName>
    <definedName name="품명">#REF!</definedName>
    <definedName name="필터타이틀" localSheetId="1">#REF!</definedName>
    <definedName name="필터타이틀" localSheetId="0">#REF!</definedName>
    <definedName name="필터타이틀">#REF!</definedName>
    <definedName name="한성">OFFSET([1]보고자료용!$B$4,0,0,1,COUNTA([1]보고자료용!$A$4:$IV$4)-2)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E6" i="5"/>
  <c r="E21" i="7"/>
  <c r="G6" i="5" l="1"/>
  <c r="F54" i="5"/>
  <c r="E54" i="5"/>
  <c r="H54" i="5" s="1"/>
  <c r="C46" i="7"/>
  <c r="P49" i="7"/>
  <c r="I48" i="7"/>
  <c r="P48" i="7" s="1"/>
  <c r="E48" i="7" s="1"/>
  <c r="D48" i="7"/>
  <c r="C48" i="7"/>
  <c r="B48" i="7"/>
  <c r="J21" i="7"/>
  <c r="G54" i="5" l="1"/>
  <c r="I54" i="5" s="1"/>
  <c r="F50" i="5" l="1"/>
  <c r="E50" i="5"/>
  <c r="F46" i="5"/>
  <c r="G46" i="5" s="1"/>
  <c r="F42" i="5"/>
  <c r="E42" i="5"/>
  <c r="E46" i="5"/>
  <c r="G50" i="5" l="1"/>
  <c r="H50" i="5" s="1"/>
  <c r="I50" i="5" s="1"/>
  <c r="H46" i="5"/>
  <c r="I46" i="5" s="1"/>
  <c r="G42" i="5"/>
  <c r="H42" i="5" s="1"/>
  <c r="I42" i="5" s="1"/>
  <c r="F30" i="5"/>
  <c r="I39" i="7" l="1"/>
  <c r="I38" i="7"/>
  <c r="I36" i="7"/>
  <c r="P36" i="7" s="1"/>
  <c r="I40" i="7"/>
  <c r="I41" i="7"/>
  <c r="I42" i="7"/>
  <c r="I43" i="7"/>
  <c r="I37" i="7"/>
  <c r="E14" i="7" l="1"/>
  <c r="E13" i="7" l="1"/>
  <c r="E12" i="7"/>
  <c r="E11" i="7"/>
  <c r="E10" i="7" l="1"/>
  <c r="B42" i="7" l="1"/>
  <c r="B43" i="7"/>
  <c r="P43" i="7"/>
  <c r="E43" i="7" s="1"/>
  <c r="D43" i="7"/>
  <c r="C43" i="7"/>
  <c r="P42" i="7"/>
  <c r="E42" i="7" s="1"/>
  <c r="D42" i="7"/>
  <c r="C42" i="7"/>
  <c r="J16" i="7"/>
  <c r="J15" i="7"/>
  <c r="B41" i="7"/>
  <c r="B40" i="7"/>
  <c r="P41" i="7"/>
  <c r="C41" i="7"/>
  <c r="D41" i="7" s="1"/>
  <c r="P40" i="7"/>
  <c r="E40" i="7" s="1"/>
  <c r="C40" i="7"/>
  <c r="D40" i="7" s="1"/>
  <c r="B39" i="7"/>
  <c r="J14" i="7"/>
  <c r="P39" i="7"/>
  <c r="J13" i="7" s="1"/>
  <c r="D39" i="7"/>
  <c r="C39" i="7"/>
  <c r="J12" i="7"/>
  <c r="B38" i="7"/>
  <c r="P38" i="7"/>
  <c r="E38" i="7" s="1"/>
  <c r="C38" i="7"/>
  <c r="D38" i="7" s="1"/>
  <c r="B37" i="7"/>
  <c r="P37" i="7"/>
  <c r="E37" i="7" s="1"/>
  <c r="C37" i="7"/>
  <c r="D37" i="7" s="1"/>
  <c r="J10" i="7"/>
  <c r="J11" i="7" l="1"/>
  <c r="E39" i="7"/>
  <c r="E36" i="7" l="1"/>
  <c r="D36" i="7"/>
  <c r="B36" i="7"/>
  <c r="C36" i="7"/>
  <c r="J9" i="7"/>
  <c r="B57" i="7" l="1"/>
  <c r="C56" i="7" l="1"/>
  <c r="C54" i="7"/>
  <c r="C53" i="7"/>
  <c r="C52" i="7"/>
  <c r="C51" i="7"/>
  <c r="C47" i="7"/>
  <c r="C55" i="7" l="1"/>
  <c r="I46" i="7" l="1"/>
  <c r="I47" i="7"/>
  <c r="I51" i="7"/>
  <c r="I52" i="7"/>
  <c r="I53" i="7"/>
  <c r="I54" i="7"/>
  <c r="I55" i="7"/>
  <c r="I56" i="7"/>
  <c r="D55" i="7" l="1"/>
  <c r="P54" i="7"/>
  <c r="P46" i="7" l="1"/>
  <c r="J19" i="7" l="1"/>
  <c r="E46" i="7" l="1"/>
  <c r="F34" i="5" l="1"/>
  <c r="P51" i="7" l="1"/>
  <c r="E25" i="7" s="1"/>
  <c r="J25" i="7" s="1"/>
  <c r="P55" i="7"/>
  <c r="B55" i="7"/>
  <c r="B54" i="7"/>
  <c r="E55" i="7" l="1"/>
  <c r="E29" i="7"/>
  <c r="J29" i="7" l="1"/>
  <c r="E30" i="5"/>
  <c r="G30" i="5" s="1"/>
  <c r="H30" i="5" s="1"/>
  <c r="I30" i="5" s="1"/>
  <c r="E38" i="5"/>
  <c r="H38" i="5" s="1"/>
  <c r="P47" i="7"/>
  <c r="E47" i="7" s="1"/>
  <c r="P53" i="7"/>
  <c r="G38" i="5" l="1"/>
  <c r="I38" i="5" s="1"/>
  <c r="P58" i="7"/>
  <c r="F26" i="5" l="1"/>
  <c r="D51" i="7" l="1"/>
  <c r="D52" i="7"/>
  <c r="D53" i="7"/>
  <c r="D54" i="7"/>
  <c r="D56" i="7"/>
  <c r="D46" i="7"/>
  <c r="F22" i="5"/>
  <c r="F18" i="5"/>
  <c r="F14" i="5"/>
  <c r="B47" i="7"/>
  <c r="F10" i="5" l="1"/>
  <c r="D47" i="7"/>
  <c r="B56" i="7"/>
  <c r="B53" i="7"/>
  <c r="B52" i="7"/>
  <c r="B51" i="7"/>
  <c r="B46" i="7"/>
  <c r="J20" i="7" l="1"/>
  <c r="P56" i="7"/>
  <c r="E30" i="7" s="1"/>
  <c r="P52" i="7"/>
  <c r="J30" i="7" l="1"/>
  <c r="E34" i="5"/>
  <c r="E56" i="7"/>
  <c r="E14" i="5"/>
  <c r="G14" i="5" s="1"/>
  <c r="E51" i="7"/>
  <c r="E27" i="7"/>
  <c r="E10" i="5"/>
  <c r="E52" i="7"/>
  <c r="E26" i="7"/>
  <c r="J26" i="7" s="1"/>
  <c r="E54" i="7"/>
  <c r="E28" i="7"/>
  <c r="E26" i="5" s="1"/>
  <c r="J27" i="7" l="1"/>
  <c r="E22" i="5"/>
  <c r="J28" i="7"/>
  <c r="G34" i="5"/>
  <c r="H14" i="5"/>
  <c r="I14" i="5" s="1"/>
  <c r="H10" i="5"/>
  <c r="G10" i="5"/>
  <c r="E18" i="5"/>
  <c r="H34" i="5" l="1"/>
  <c r="I34" i="5" s="1"/>
  <c r="G18" i="5"/>
  <c r="H18" i="5"/>
  <c r="G22" i="5"/>
  <c r="H22" i="5"/>
  <c r="H26" i="5"/>
  <c r="G26" i="5"/>
  <c r="I10" i="5"/>
  <c r="I26" i="5" l="1"/>
  <c r="I22" i="5"/>
  <c r="I18" i="5"/>
  <c r="H6" i="5" l="1"/>
  <c r="I6" i="5" l="1"/>
</calcChain>
</file>

<file path=xl/sharedStrings.xml><?xml version="1.0" encoding="utf-8"?>
<sst xmlns="http://schemas.openxmlformats.org/spreadsheetml/2006/main" count="171" uniqueCount="77">
  <si>
    <t>NO</t>
  </si>
  <si>
    <t>요청일
&lt;Ngày yêu cầu&gt;</t>
  </si>
  <si>
    <t>품명Tên</t>
  </si>
  <si>
    <t>사용 계획 Kế hoạch sử dụng</t>
  </si>
  <si>
    <t>재고수량
Số lượng 
tồn</t>
  </si>
  <si>
    <t>입고 요청 날짜
Ngày yêu cầu nhập kho</t>
  </si>
  <si>
    <t>사용 계획
Kế hoạch sử dụng</t>
  </si>
  <si>
    <t>비고
Ghi chú</t>
  </si>
  <si>
    <t>품명
Tên</t>
  </si>
  <si>
    <t>총 누적 구매량
Tổng lượng đã mua hàng</t>
  </si>
  <si>
    <t>총 사용량
Lượng đã sử dụng</t>
  </si>
  <si>
    <t>일 평균 사용량
Số lượng sử dụng/ Ngày</t>
  </si>
  <si>
    <t>지난 요청서 Đề xuất lần trước</t>
  </si>
  <si>
    <t>입고 날짜
Ngày nhập kho</t>
  </si>
  <si>
    <t>수량 
Số lượng</t>
  </si>
  <si>
    <t>사용량 
Số lượng sử dụng</t>
  </si>
  <si>
    <t>Người lập 
작성자</t>
  </si>
  <si>
    <t>Kiểm tra 2
2 검토</t>
  </si>
  <si>
    <t>Phê duyệt
승인</t>
  </si>
  <si>
    <t>Bộ phận đề xuất:
요청 부서</t>
  </si>
  <si>
    <t>SẢN XUẤT</t>
  </si>
  <si>
    <t>Tên - Kích thước - Đơn vị
품명-치수-단위</t>
  </si>
  <si>
    <t>구분 Phân loại</t>
  </si>
  <si>
    <t>Ghi chú</t>
  </si>
  <si>
    <t>생 산 용</t>
  </si>
  <si>
    <t>고속타발, 후가공, 관리, IQC 인 원, 청 소 인 원</t>
  </si>
  <si>
    <t>사용계획 수량
Số lượng sử dụng</t>
  </si>
  <si>
    <t>반제품 라벨</t>
  </si>
  <si>
    <t>Thảm dính bụi PS  
sticky mat 600*90 EA</t>
  </si>
  <si>
    <t>Khăn lau PS PL3008
Claearoom wipers  (Box)</t>
  </si>
  <si>
    <t>Cồn (Ancol)
 Nồng độ 99.9% (Lit)</t>
  </si>
  <si>
    <r>
      <rPr>
        <b/>
        <sz val="12"/>
        <color theme="1"/>
        <rFont val="바탕"/>
        <family val="1"/>
        <charset val="129"/>
      </rPr>
      <t xml:space="preserve">재고수량
</t>
    </r>
    <r>
      <rPr>
        <b/>
        <sz val="12"/>
        <color theme="1"/>
        <rFont val="Times New Roman"/>
        <family val="1"/>
      </rPr>
      <t>Số lượng 
tồn</t>
    </r>
  </si>
  <si>
    <r>
      <rPr>
        <b/>
        <sz val="12"/>
        <color theme="1"/>
        <rFont val="바탕"/>
        <family val="1"/>
        <charset val="129"/>
      </rPr>
      <t>발주수량
Số l</t>
    </r>
    <r>
      <rPr>
        <b/>
        <sz val="12"/>
        <color theme="1"/>
        <rFont val="Century"/>
        <family val="1"/>
      </rPr>
      <t>ư</t>
    </r>
    <r>
      <rPr>
        <b/>
        <sz val="12"/>
        <color theme="1"/>
        <rFont val="바탕"/>
        <family val="1"/>
        <charset val="129"/>
      </rPr>
      <t>ợng
đề xuất</t>
    </r>
  </si>
  <si>
    <r>
      <rPr>
        <b/>
        <sz val="12"/>
        <color theme="1"/>
        <rFont val="바탕"/>
        <family val="1"/>
        <charset val="129"/>
      </rPr>
      <t>총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바탕"/>
        <family val="1"/>
        <charset val="129"/>
      </rPr>
      <t>재고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바탕"/>
        <family val="1"/>
        <charset val="129"/>
      </rPr>
      <t>수량
Số lượng tồn</t>
    </r>
  </si>
  <si>
    <t>TEM PVC (PVC LABEL)
100mm*65mm*100mm (1470EA/Roll)</t>
  </si>
  <si>
    <r>
      <t xml:space="preserve">4 week </t>
    </r>
    <r>
      <rPr>
        <b/>
        <sz val="12"/>
        <color theme="1"/>
        <rFont val="바탕"/>
        <family val="1"/>
        <charset val="129"/>
      </rPr>
      <t>평균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바탕"/>
        <family val="1"/>
        <charset val="129"/>
      </rPr>
      <t>사용량</t>
    </r>
  </si>
  <si>
    <t>테이프
Thảm dính bụi PS  
sticky mat 600*90 EA</t>
  </si>
  <si>
    <t>알코올
Cồn (Ancol)
 Nồng độ 99.9% (Lit)</t>
  </si>
  <si>
    <t>걸레 
Khăn lau PS PL3008
Claearoom wipers (Box)</t>
  </si>
  <si>
    <t>Tem PVC(PVC LABEL)
100X65 mm*100m (Roll)</t>
  </si>
  <si>
    <t>Mực in tem
(Ea)</t>
  </si>
  <si>
    <t>라벨 인쇄하는 잉크
Mực in tem (Ea)</t>
  </si>
  <si>
    <t>Kiểm tra 1
1 검토</t>
  </si>
  <si>
    <t>필요 수량
Số lượng cần sử dụng</t>
  </si>
  <si>
    <t>발주 전량
Số lượng tồn PO</t>
  </si>
  <si>
    <t xml:space="preserve">재고 수량
Số lượng 
tồn </t>
  </si>
  <si>
    <t>발주수량
Số lượng
đề xuất</t>
  </si>
  <si>
    <t>Mực in tem (Ea)</t>
  </si>
  <si>
    <t xml:space="preserve"> 장갑
Gang tay cao su (EA)
 </t>
  </si>
  <si>
    <t>ngày</t>
  </si>
  <si>
    <t>trung bình</t>
  </si>
  <si>
    <t>Miếng vàng
(Ea)</t>
  </si>
  <si>
    <t>Setting</t>
  </si>
  <si>
    <t>06.07.2020</t>
  </si>
  <si>
    <t>20.07.2020</t>
  </si>
  <si>
    <t>15.08.2020</t>
  </si>
  <si>
    <t>02.08.2020~02.09.2020</t>
  </si>
  <si>
    <t>02.08.2020</t>
  </si>
  <si>
    <t>Bọc ngón tĩnh điện có đai màu trắng</t>
  </si>
  <si>
    <t>Con lăn dính bụi /
 Sticky roller/스티키 롤러
20cm*17M   Roll</t>
  </si>
  <si>
    <t>Mực in tem (Ea)
라벨 잉크</t>
  </si>
  <si>
    <t>TÌNH HÌNH SỬ DỤNG 사용현황</t>
  </si>
  <si>
    <t>01.09.2020</t>
  </si>
  <si>
    <t>10.10.2020</t>
  </si>
  <si>
    <t>05.10.2020~05.11.2020</t>
  </si>
  <si>
    <t>Màng chít xanh
(Roll)
녹색 포장 비닌</t>
  </si>
  <si>
    <t>Màng chít trắng
(Roll)
하얀 포장 비닌</t>
  </si>
  <si>
    <t>CHI TIẾT YÊU CẦU MUA HÀNG T10-2020
2020년 10월 구매요청서 상세내역</t>
  </si>
  <si>
    <t>ĐỀ XUẤT MUA HÀNG  T10-2020
2020년10월 구매 요청서</t>
  </si>
  <si>
    <t xml:space="preserve">Khẩu Trang  y tế / Face mask (White) 3 lớp  (9*18mm) EA
 </t>
  </si>
  <si>
    <t>Mũ chụp tóc(Ea)
머리 망</t>
  </si>
  <si>
    <t xml:space="preserve">Gang tay cao su (Ea)
고무 장갑
</t>
  </si>
  <si>
    <t>05.10.2020</t>
  </si>
  <si>
    <t>15.10.2020</t>
  </si>
  <si>
    <t xml:space="preserve">Mũ chụp tóc(Ea)
머리 
 </t>
  </si>
  <si>
    <t xml:space="preserve">생 산: 
QC: </t>
  </si>
  <si>
    <t xml:space="preserve">Khẩu Trang  y tế / Face mask (White) 3 lớp  (9*18mm) EA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</si>
</sst>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32" x14ac:knownFonts="1"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25"/>
      <color theme="1"/>
      <name val="Times New Roman"/>
      <family val="1"/>
    </font>
    <font>
      <sz val="13"/>
      <color theme="1"/>
      <name val="Calibri"/>
      <family val="2"/>
      <scheme val="minor"/>
    </font>
    <font>
      <sz val="18"/>
      <color theme="1"/>
      <name val="Times New Roman"/>
      <family val="1"/>
    </font>
    <font>
      <sz val="18"/>
      <name val="Times New Roman"/>
      <family val="1"/>
    </font>
    <font>
      <b/>
      <sz val="18"/>
      <color theme="1"/>
      <name val="Times New Roman"/>
      <family val="1"/>
    </font>
    <font>
      <b/>
      <sz val="40"/>
      <color theme="1"/>
      <name val="Times New Roman"/>
      <family val="1"/>
    </font>
    <font>
      <sz val="16"/>
      <color theme="1"/>
      <name val="Times New Roman"/>
      <family val="1"/>
    </font>
    <font>
      <b/>
      <sz val="13"/>
      <color theme="1"/>
      <name val="Times New Roman"/>
      <family val="1"/>
    </font>
    <font>
      <sz val="14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바탕"/>
      <family val="1"/>
      <charset val="129"/>
    </font>
    <font>
      <b/>
      <sz val="12"/>
      <color theme="1"/>
      <name val="Century"/>
      <family val="1"/>
    </font>
    <font>
      <sz val="13"/>
      <name val="Times New Roman"/>
      <family val="1"/>
    </font>
    <font>
      <sz val="14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16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5" fillId="0" borderId="0"/>
    <xf numFmtId="164" fontId="4" fillId="0" borderId="0" applyFont="0" applyFill="0" applyBorder="0" applyAlignment="0" applyProtection="0">
      <alignment vertical="center"/>
    </xf>
  </cellStyleXfs>
  <cellXfs count="186">
    <xf numFmtId="0" fontId="0" fillId="0" borderId="0" xfId="0"/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3" fillId="0" borderId="0" xfId="2" applyFont="1"/>
    <xf numFmtId="0" fontId="9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8" fillId="0" borderId="0" xfId="2" applyFont="1"/>
    <xf numFmtId="0" fontId="11" fillId="0" borderId="0" xfId="0" applyFont="1"/>
    <xf numFmtId="3" fontId="13" fillId="0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3" fontId="18" fillId="0" borderId="1" xfId="1" applyNumberFormat="1" applyFont="1" applyFill="1" applyBorder="1" applyAlignment="1">
      <alignment horizontal="center" vertical="center" wrapText="1"/>
    </xf>
    <xf numFmtId="3" fontId="13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 applyAlignment="1" applyProtection="1">
      <protection locked="0"/>
    </xf>
    <xf numFmtId="0" fontId="25" fillId="0" borderId="1" xfId="1" applyFont="1" applyFill="1" applyBorder="1" applyAlignment="1" applyProtection="1">
      <alignment horizontal="center" vertical="center"/>
      <protection locked="0"/>
    </xf>
    <xf numFmtId="3" fontId="25" fillId="0" borderId="1" xfId="1" applyNumberFormat="1" applyFont="1" applyFill="1" applyBorder="1" applyAlignment="1" applyProtection="1">
      <alignment horizontal="center" vertical="center"/>
      <protection locked="0"/>
    </xf>
    <xf numFmtId="3" fontId="18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0" borderId="0" xfId="0" applyFont="1"/>
    <xf numFmtId="3" fontId="25" fillId="0" borderId="1" xfId="4" applyNumberFormat="1" applyFont="1" applyFill="1" applyBorder="1" applyAlignment="1">
      <alignment horizontal="center" vertical="center" wrapText="1"/>
    </xf>
    <xf numFmtId="0" fontId="25" fillId="0" borderId="1" xfId="1" applyFont="1" applyFill="1" applyBorder="1" applyAlignment="1">
      <alignment horizontal="center" vertical="center"/>
    </xf>
    <xf numFmtId="3" fontId="0" fillId="0" borderId="0" xfId="0" applyNumberFormat="1"/>
    <xf numFmtId="0" fontId="6" fillId="0" borderId="0" xfId="0" applyFont="1"/>
    <xf numFmtId="0" fontId="0" fillId="0" borderId="10" xfId="0" applyBorder="1"/>
    <xf numFmtId="0" fontId="6" fillId="0" borderId="10" xfId="0" applyFont="1" applyBorder="1"/>
    <xf numFmtId="3" fontId="25" fillId="0" borderId="1" xfId="1" applyNumberFormat="1" applyFont="1" applyFill="1" applyBorder="1" applyAlignment="1">
      <alignment horizontal="center" vertical="center"/>
    </xf>
    <xf numFmtId="0" fontId="19" fillId="2" borderId="12" xfId="2" applyFont="1" applyFill="1" applyBorder="1" applyAlignment="1">
      <alignment horizontal="center" vertical="center" wrapText="1"/>
    </xf>
    <xf numFmtId="0" fontId="20" fillId="2" borderId="12" xfId="2" applyFont="1" applyFill="1" applyBorder="1" applyAlignment="1">
      <alignment horizontal="center" vertical="center" wrapText="1"/>
    </xf>
    <xf numFmtId="0" fontId="19" fillId="4" borderId="12" xfId="2" applyFont="1" applyFill="1" applyBorder="1" applyAlignment="1">
      <alignment horizontal="center" vertical="center"/>
    </xf>
    <xf numFmtId="0" fontId="3" fillId="0" borderId="14" xfId="2" applyFont="1" applyBorder="1"/>
    <xf numFmtId="0" fontId="3" fillId="0" borderId="0" xfId="2" applyFont="1" applyBorder="1"/>
    <xf numFmtId="0" fontId="3" fillId="0" borderId="10" xfId="2" applyFont="1" applyBorder="1"/>
    <xf numFmtId="3" fontId="25" fillId="0" borderId="1" xfId="1" applyNumberFormat="1" applyFont="1" applyFill="1" applyBorder="1" applyAlignment="1">
      <alignment horizontal="center" vertical="center"/>
    </xf>
    <xf numFmtId="0" fontId="22" fillId="0" borderId="1" xfId="1" applyFont="1" applyFill="1" applyBorder="1" applyAlignment="1">
      <alignment horizontal="center" vertical="center" wrapText="1"/>
    </xf>
    <xf numFmtId="3" fontId="25" fillId="0" borderId="1" xfId="1" applyNumberFormat="1" applyFont="1" applyFill="1" applyBorder="1" applyAlignment="1">
      <alignment horizontal="center" vertical="center"/>
    </xf>
    <xf numFmtId="0" fontId="27" fillId="0" borderId="1" xfId="0" applyFont="1" applyBorder="1" applyAlignment="1" applyProtection="1">
      <alignment horizontal="center" vertical="center" wrapText="1"/>
      <protection locked="0"/>
    </xf>
    <xf numFmtId="0" fontId="24" fillId="2" borderId="6" xfId="0" applyFont="1" applyFill="1" applyBorder="1" applyAlignment="1" applyProtection="1">
      <alignment horizontal="center" vertical="center" wrapText="1"/>
      <protection locked="0"/>
    </xf>
    <xf numFmtId="0" fontId="28" fillId="0" borderId="1" xfId="1" applyFont="1" applyFill="1" applyBorder="1" applyAlignment="1">
      <alignment horizontal="center" vertical="center" wrapText="1"/>
    </xf>
    <xf numFmtId="3" fontId="11" fillId="0" borderId="0" xfId="0" applyNumberFormat="1" applyFont="1"/>
    <xf numFmtId="0" fontId="27" fillId="2" borderId="1" xfId="0" applyFont="1" applyFill="1" applyBorder="1" applyAlignment="1" applyProtection="1">
      <alignment horizontal="center" vertical="center" wrapText="1"/>
      <protection locked="0"/>
    </xf>
    <xf numFmtId="3" fontId="28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25" fillId="0" borderId="1" xfId="1" applyNumberFormat="1" applyFont="1" applyFill="1" applyBorder="1" applyAlignment="1">
      <alignment horizontal="center" vertical="center"/>
    </xf>
    <xf numFmtId="3" fontId="13" fillId="0" borderId="3" xfId="4" applyNumberFormat="1" applyFont="1" applyFill="1" applyBorder="1" applyAlignment="1">
      <alignment horizontal="center" vertical="center"/>
    </xf>
    <xf numFmtId="3" fontId="13" fillId="0" borderId="1" xfId="4" applyNumberFormat="1" applyFont="1" applyFill="1" applyBorder="1" applyAlignment="1">
      <alignment horizontal="center" vertical="center"/>
    </xf>
    <xf numFmtId="3" fontId="12" fillId="0" borderId="3" xfId="0" applyNumberFormat="1" applyFont="1" applyBorder="1" applyAlignment="1" applyProtection="1">
      <alignment horizontal="center" vertical="center" wrapText="1"/>
      <protection locked="0"/>
    </xf>
    <xf numFmtId="0" fontId="29" fillId="0" borderId="1" xfId="1" applyFont="1" applyFill="1" applyBorder="1" applyAlignment="1">
      <alignment horizontal="center" vertical="center" wrapText="1"/>
    </xf>
    <xf numFmtId="3" fontId="13" fillId="0" borderId="1" xfId="4" applyNumberFormat="1" applyFont="1" applyFill="1" applyBorder="1" applyAlignment="1">
      <alignment horizontal="center" vertical="center"/>
    </xf>
    <xf numFmtId="3" fontId="25" fillId="0" borderId="1" xfId="1" applyNumberFormat="1" applyFont="1" applyFill="1" applyBorder="1" applyAlignment="1">
      <alignment horizontal="center" vertical="center"/>
    </xf>
    <xf numFmtId="3" fontId="12" fillId="0" borderId="3" xfId="0" applyNumberFormat="1" applyFont="1" applyBorder="1" applyAlignment="1" applyProtection="1">
      <alignment horizontal="center" vertical="center" wrapText="1"/>
      <protection locked="0"/>
    </xf>
    <xf numFmtId="0" fontId="22" fillId="0" borderId="1" xfId="1" applyFont="1" applyFill="1" applyBorder="1" applyAlignment="1">
      <alignment horizontal="center" vertical="center" wrapText="1"/>
    </xf>
    <xf numFmtId="0" fontId="16" fillId="3" borderId="1" xfId="1" applyFont="1" applyFill="1" applyBorder="1" applyAlignment="1">
      <alignment horizontal="center" vertical="center" wrapText="1"/>
    </xf>
    <xf numFmtId="3" fontId="13" fillId="0" borderId="1" xfId="4" applyNumberFormat="1" applyFont="1" applyFill="1" applyBorder="1" applyAlignment="1">
      <alignment horizontal="center" vertical="center"/>
    </xf>
    <xf numFmtId="3" fontId="12" fillId="0" borderId="1" xfId="0" applyNumberFormat="1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3" fontId="25" fillId="0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27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3" fontId="12" fillId="0" borderId="3" xfId="0" applyNumberFormat="1" applyFont="1" applyBorder="1" applyAlignment="1" applyProtection="1">
      <alignment horizontal="center" vertical="center" wrapText="1"/>
      <protection locked="0"/>
    </xf>
    <xf numFmtId="0" fontId="22" fillId="0" borderId="1" xfId="1" applyFont="1" applyFill="1" applyBorder="1" applyAlignment="1">
      <alignment horizontal="center" vertical="center" wrapText="1"/>
    </xf>
    <xf numFmtId="0" fontId="24" fillId="2" borderId="0" xfId="0" applyFont="1" applyFill="1" applyBorder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0" fontId="27" fillId="3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25" fillId="0" borderId="1" xfId="1" applyFont="1" applyBorder="1" applyAlignment="1" applyProtection="1">
      <alignment horizontal="center" vertical="center"/>
      <protection locked="0"/>
    </xf>
    <xf numFmtId="3" fontId="25" fillId="0" borderId="1" xfId="1" applyNumberFormat="1" applyFont="1" applyBorder="1" applyAlignment="1" applyProtection="1">
      <alignment horizontal="center" vertical="center"/>
      <protection locked="0"/>
    </xf>
    <xf numFmtId="3" fontId="25" fillId="0" borderId="1" xfId="1" applyNumberFormat="1" applyFont="1" applyBorder="1" applyAlignment="1">
      <alignment horizontal="center" vertical="center"/>
    </xf>
    <xf numFmtId="3" fontId="25" fillId="0" borderId="1" xfId="1" applyNumberFormat="1" applyFont="1" applyBorder="1" applyAlignment="1" applyProtection="1">
      <alignment horizontal="center" vertical="center" wrapText="1"/>
      <protection locked="0"/>
    </xf>
    <xf numFmtId="0" fontId="30" fillId="0" borderId="0" xfId="0" applyFont="1"/>
    <xf numFmtId="3" fontId="25" fillId="0" borderId="1" xfId="4" applyNumberFormat="1" applyFont="1" applyFill="1" applyBorder="1" applyAlignment="1">
      <alignment horizontal="center" vertical="center"/>
    </xf>
    <xf numFmtId="0" fontId="25" fillId="0" borderId="1" xfId="1" applyFont="1" applyBorder="1" applyAlignment="1">
      <alignment horizontal="center" vertical="center" wrapText="1"/>
    </xf>
    <xf numFmtId="3" fontId="25" fillId="0" borderId="1" xfId="1" applyNumberFormat="1" applyFont="1" applyBorder="1" applyAlignment="1">
      <alignment horizontal="center" vertical="center" wrapText="1"/>
    </xf>
    <xf numFmtId="3" fontId="13" fillId="0" borderId="0" xfId="4" applyNumberFormat="1" applyFont="1" applyFill="1" applyBorder="1" applyAlignment="1">
      <alignment horizontal="center" vertical="center"/>
    </xf>
    <xf numFmtId="3" fontId="12" fillId="0" borderId="0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3" fontId="12" fillId="0" borderId="3" xfId="0" applyNumberFormat="1" applyFont="1" applyBorder="1" applyAlignment="1" applyProtection="1">
      <alignment horizontal="center" vertical="center" wrapText="1"/>
      <protection locked="0"/>
    </xf>
    <xf numFmtId="3" fontId="12" fillId="0" borderId="2" xfId="0" applyNumberFormat="1" applyFont="1" applyBorder="1" applyAlignment="1" applyProtection="1">
      <alignment horizontal="center" vertical="center" wrapText="1"/>
      <protection locked="0"/>
    </xf>
    <xf numFmtId="3" fontId="25" fillId="0" borderId="1" xfId="1" applyNumberFormat="1" applyFont="1" applyFill="1" applyBorder="1" applyAlignment="1">
      <alignment horizontal="center" vertical="center"/>
    </xf>
    <xf numFmtId="3" fontId="13" fillId="0" borderId="1" xfId="4" applyNumberFormat="1" applyFont="1" applyFill="1" applyBorder="1" applyAlignment="1">
      <alignment horizontal="center" vertical="center"/>
    </xf>
    <xf numFmtId="3" fontId="13" fillId="0" borderId="3" xfId="4" applyNumberFormat="1" applyFont="1" applyFill="1" applyBorder="1" applyAlignment="1">
      <alignment horizontal="center" vertical="center"/>
    </xf>
    <xf numFmtId="3" fontId="13" fillId="0" borderId="2" xfId="4" applyNumberFormat="1" applyFont="1" applyFill="1" applyBorder="1" applyAlignment="1">
      <alignment horizontal="center" vertical="center"/>
    </xf>
    <xf numFmtId="0" fontId="16" fillId="3" borderId="3" xfId="1" applyFont="1" applyFill="1" applyBorder="1" applyAlignment="1">
      <alignment horizontal="center" vertical="center" wrapText="1"/>
    </xf>
    <xf numFmtId="0" fontId="16" fillId="3" borderId="2" xfId="1" applyFont="1" applyFill="1" applyBorder="1" applyAlignment="1">
      <alignment horizontal="center" vertical="center" wrapText="1"/>
    </xf>
    <xf numFmtId="0" fontId="22" fillId="0" borderId="1" xfId="1" applyFont="1" applyFill="1" applyBorder="1" applyAlignment="1">
      <alignment horizontal="center" vertical="center" wrapText="1"/>
    </xf>
    <xf numFmtId="3" fontId="6" fillId="3" borderId="12" xfId="3" applyNumberFormat="1" applyFont="1" applyFill="1" applyBorder="1" applyAlignment="1">
      <alignment horizontal="center" vertical="center" wrapText="1"/>
    </xf>
    <xf numFmtId="3" fontId="6" fillId="3" borderId="12" xfId="2" applyNumberFormat="1" applyFont="1" applyFill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/>
    </xf>
    <xf numFmtId="0" fontId="22" fillId="0" borderId="12" xfId="1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0" borderId="5" xfId="0" applyFont="1" applyBorder="1"/>
    <xf numFmtId="0" fontId="16" fillId="0" borderId="12" xfId="2" applyFont="1" applyBorder="1" applyAlignment="1">
      <alignment horizontal="center"/>
    </xf>
    <xf numFmtId="3" fontId="13" fillId="0" borderId="3" xfId="4" applyNumberFormat="1" applyFont="1" applyFill="1" applyBorder="1" applyAlignment="1">
      <alignment horizontal="center" vertical="center"/>
    </xf>
    <xf numFmtId="3" fontId="13" fillId="0" borderId="2" xfId="4" applyNumberFormat="1" applyFont="1" applyFill="1" applyBorder="1" applyAlignment="1">
      <alignment horizontal="center" vertical="center"/>
    </xf>
    <xf numFmtId="3" fontId="12" fillId="0" borderId="3" xfId="0" applyNumberFormat="1" applyFont="1" applyBorder="1" applyAlignment="1" applyProtection="1">
      <alignment horizontal="center" vertical="center" wrapText="1"/>
      <protection locked="0"/>
    </xf>
    <xf numFmtId="3" fontId="12" fillId="0" borderId="2" xfId="0" applyNumberFormat="1" applyFont="1" applyBorder="1" applyAlignment="1" applyProtection="1">
      <alignment horizontal="center" vertical="center" wrapText="1"/>
      <protection locked="0"/>
    </xf>
    <xf numFmtId="3" fontId="13" fillId="0" borderId="1" xfId="4" applyNumberFormat="1" applyFont="1" applyFill="1" applyBorder="1" applyAlignment="1">
      <alignment horizontal="center" vertical="center"/>
    </xf>
    <xf numFmtId="3" fontId="12" fillId="0" borderId="1" xfId="0" applyNumberFormat="1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16" fillId="3" borderId="1" xfId="1" applyFont="1" applyFill="1" applyBorder="1" applyAlignment="1">
      <alignment horizontal="center" vertical="center" wrapText="1"/>
    </xf>
    <xf numFmtId="3" fontId="25" fillId="0" borderId="1" xfId="1" applyNumberFormat="1" applyFont="1" applyFill="1" applyBorder="1" applyAlignment="1">
      <alignment horizontal="center" vertical="center"/>
    </xf>
    <xf numFmtId="0" fontId="26" fillId="0" borderId="1" xfId="0" applyFont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3" fontId="25" fillId="0" borderId="1" xfId="4" applyNumberFormat="1" applyFont="1" applyFill="1" applyBorder="1" applyAlignment="1">
      <alignment horizontal="center" vertical="center"/>
    </xf>
    <xf numFmtId="3" fontId="25" fillId="0" borderId="1" xfId="1" applyNumberFormat="1" applyFont="1" applyBorder="1" applyAlignment="1">
      <alignment horizontal="center" vertical="center"/>
    </xf>
    <xf numFmtId="0" fontId="27" fillId="0" borderId="1" xfId="0" applyFont="1" applyBorder="1" applyAlignment="1" applyProtection="1">
      <alignment horizontal="center" vertical="center" wrapText="1"/>
      <protection locked="0"/>
    </xf>
    <xf numFmtId="0" fontId="27" fillId="2" borderId="1" xfId="0" applyFont="1" applyFill="1" applyBorder="1" applyAlignment="1" applyProtection="1">
      <alignment horizontal="center" vertical="center" wrapText="1"/>
      <protection locked="0"/>
    </xf>
    <xf numFmtId="0" fontId="16" fillId="3" borderId="3" xfId="1" applyFont="1" applyFill="1" applyBorder="1" applyAlignment="1">
      <alignment horizontal="center" vertical="center" wrapText="1"/>
    </xf>
    <xf numFmtId="0" fontId="16" fillId="3" borderId="2" xfId="1" applyFont="1" applyFill="1" applyBorder="1" applyAlignment="1">
      <alignment horizontal="center" vertical="center" wrapText="1"/>
    </xf>
    <xf numFmtId="0" fontId="16" fillId="3" borderId="3" xfId="1" applyFont="1" applyFill="1" applyBorder="1" applyAlignment="1">
      <alignment horizontal="center" wrapText="1"/>
    </xf>
    <xf numFmtId="0" fontId="16" fillId="3" borderId="2" xfId="1" applyFont="1" applyFill="1" applyBorder="1" applyAlignment="1">
      <alignment horizontal="center" wrapText="1"/>
    </xf>
    <xf numFmtId="0" fontId="6" fillId="3" borderId="21" xfId="2" applyFont="1" applyFill="1" applyBorder="1" applyAlignment="1">
      <alignment horizontal="center" vertical="center" wrapText="1"/>
    </xf>
    <xf numFmtId="0" fontId="6" fillId="3" borderId="22" xfId="2" applyFont="1" applyFill="1" applyBorder="1" applyAlignment="1">
      <alignment horizontal="center" vertical="center" wrapText="1"/>
    </xf>
    <xf numFmtId="0" fontId="6" fillId="3" borderId="23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 wrapText="1"/>
    </xf>
    <xf numFmtId="3" fontId="6" fillId="3" borderId="18" xfId="2" quotePrefix="1" applyNumberFormat="1" applyFont="1" applyFill="1" applyBorder="1" applyAlignment="1">
      <alignment horizontal="center" vertical="center" wrapText="1"/>
    </xf>
    <xf numFmtId="3" fontId="6" fillId="3" borderId="20" xfId="2" quotePrefix="1" applyNumberFormat="1" applyFont="1" applyFill="1" applyBorder="1" applyAlignment="1">
      <alignment horizontal="center" vertical="center" wrapText="1"/>
    </xf>
    <xf numFmtId="3" fontId="6" fillId="3" borderId="18" xfId="2" applyNumberFormat="1" applyFont="1" applyFill="1" applyBorder="1" applyAlignment="1">
      <alignment horizontal="center" vertical="center" wrapText="1"/>
    </xf>
    <xf numFmtId="3" fontId="6" fillId="3" borderId="20" xfId="2" applyNumberFormat="1" applyFont="1" applyFill="1" applyBorder="1" applyAlignment="1">
      <alignment horizontal="center" vertical="center" wrapText="1"/>
    </xf>
    <xf numFmtId="3" fontId="6" fillId="0" borderId="18" xfId="2" applyNumberFormat="1" applyFont="1" applyBorder="1" applyAlignment="1">
      <alignment horizontal="center" vertical="center"/>
    </xf>
    <xf numFmtId="3" fontId="6" fillId="0" borderId="20" xfId="2" applyNumberFormat="1" applyFont="1" applyBorder="1" applyAlignment="1">
      <alignment horizontal="center" vertical="center"/>
    </xf>
    <xf numFmtId="3" fontId="16" fillId="3" borderId="18" xfId="2" applyNumberFormat="1" applyFont="1" applyFill="1" applyBorder="1" applyAlignment="1">
      <alignment horizontal="center" vertical="center" wrapText="1"/>
    </xf>
    <xf numFmtId="3" fontId="16" fillId="3" borderId="19" xfId="2" applyNumberFormat="1" applyFont="1" applyFill="1" applyBorder="1" applyAlignment="1">
      <alignment horizontal="center" vertical="center" wrapText="1"/>
    </xf>
    <xf numFmtId="3" fontId="16" fillId="3" borderId="17" xfId="2" applyNumberFormat="1" applyFont="1" applyFill="1" applyBorder="1" applyAlignment="1">
      <alignment horizontal="center" vertical="center" wrapText="1"/>
    </xf>
    <xf numFmtId="0" fontId="17" fillId="3" borderId="4" xfId="2" applyFont="1" applyFill="1" applyBorder="1" applyAlignment="1">
      <alignment horizontal="center" vertical="center" wrapText="1"/>
    </xf>
    <xf numFmtId="0" fontId="17" fillId="3" borderId="5" xfId="2" applyFont="1" applyFill="1" applyBorder="1" applyAlignment="1">
      <alignment horizontal="center" vertical="center" wrapText="1"/>
    </xf>
    <xf numFmtId="0" fontId="17" fillId="3" borderId="8" xfId="2" applyFont="1" applyFill="1" applyBorder="1" applyAlignment="1">
      <alignment horizontal="center" vertical="center" wrapText="1"/>
    </xf>
    <xf numFmtId="0" fontId="17" fillId="3" borderId="7" xfId="2" applyFont="1" applyFill="1" applyBorder="1" applyAlignment="1">
      <alignment horizontal="center" vertical="center" wrapText="1"/>
    </xf>
    <xf numFmtId="3" fontId="6" fillId="3" borderId="12" xfId="3" applyNumberFormat="1" applyFont="1" applyFill="1" applyBorder="1" applyAlignment="1">
      <alignment horizontal="center" vertical="center" wrapText="1"/>
    </xf>
    <xf numFmtId="3" fontId="6" fillId="3" borderId="17" xfId="3" applyNumberFormat="1" applyFont="1" applyFill="1" applyBorder="1" applyAlignment="1">
      <alignment horizontal="center" vertical="center" wrapText="1"/>
    </xf>
    <xf numFmtId="3" fontId="6" fillId="3" borderId="12" xfId="2" applyNumberFormat="1" applyFont="1" applyFill="1" applyBorder="1" applyAlignment="1">
      <alignment horizontal="center" vertical="center" wrapText="1"/>
    </xf>
    <xf numFmtId="3" fontId="6" fillId="3" borderId="17" xfId="2" applyNumberFormat="1" applyFont="1" applyFill="1" applyBorder="1" applyAlignment="1">
      <alignment horizontal="center" vertical="center" wrapText="1"/>
    </xf>
    <xf numFmtId="0" fontId="16" fillId="0" borderId="9" xfId="2" applyFont="1" applyBorder="1" applyAlignment="1">
      <alignment horizontal="center"/>
    </xf>
    <xf numFmtId="0" fontId="16" fillId="0" borderId="1" xfId="2" applyFont="1" applyBorder="1" applyAlignment="1">
      <alignment horizontal="center"/>
    </xf>
    <xf numFmtId="0" fontId="16" fillId="0" borderId="11" xfId="2" applyFont="1" applyBorder="1" applyAlignment="1">
      <alignment horizontal="center"/>
    </xf>
    <xf numFmtId="0" fontId="6" fillId="3" borderId="1" xfId="2" applyFont="1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3" fontId="6" fillId="3" borderId="9" xfId="2" applyNumberFormat="1" applyFont="1" applyFill="1" applyBorder="1" applyAlignment="1">
      <alignment horizontal="center" vertical="center" wrapText="1"/>
    </xf>
    <xf numFmtId="3" fontId="6" fillId="3" borderId="1" xfId="2" applyNumberFormat="1" applyFont="1" applyFill="1" applyBorder="1" applyAlignment="1">
      <alignment horizontal="center" vertical="center" wrapText="1"/>
    </xf>
    <xf numFmtId="3" fontId="6" fillId="3" borderId="11" xfId="2" applyNumberFormat="1" applyFont="1" applyFill="1" applyBorder="1" applyAlignment="1">
      <alignment horizontal="center" vertical="center" wrapText="1"/>
    </xf>
    <xf numFmtId="3" fontId="6" fillId="0" borderId="1" xfId="2" applyNumberFormat="1" applyFont="1" applyBorder="1" applyAlignment="1">
      <alignment horizontal="center" vertical="center"/>
    </xf>
    <xf numFmtId="3" fontId="6" fillId="0" borderId="11" xfId="2" applyNumberFormat="1" applyFont="1" applyBorder="1" applyAlignment="1">
      <alignment horizontal="center" vertical="center"/>
    </xf>
    <xf numFmtId="3" fontId="6" fillId="0" borderId="9" xfId="2" applyNumberFormat="1" applyFont="1" applyBorder="1" applyAlignment="1">
      <alignment horizontal="center" vertical="center"/>
    </xf>
    <xf numFmtId="3" fontId="6" fillId="3" borderId="1" xfId="3" applyNumberFormat="1" applyFont="1" applyFill="1" applyBorder="1" applyAlignment="1">
      <alignment horizontal="center" vertical="center" wrapText="1"/>
    </xf>
    <xf numFmtId="3" fontId="6" fillId="3" borderId="11" xfId="3" applyNumberFormat="1" applyFont="1" applyFill="1" applyBorder="1" applyAlignment="1">
      <alignment horizontal="center" vertical="center" wrapText="1"/>
    </xf>
    <xf numFmtId="0" fontId="22" fillId="0" borderId="9" xfId="1" applyFont="1" applyFill="1" applyBorder="1" applyAlignment="1">
      <alignment horizontal="center" vertical="center" wrapText="1"/>
    </xf>
    <xf numFmtId="0" fontId="22" fillId="0" borderId="1" xfId="1" applyFont="1" applyFill="1" applyBorder="1" applyAlignment="1">
      <alignment horizontal="center" vertical="center" wrapText="1"/>
    </xf>
    <xf numFmtId="0" fontId="22" fillId="0" borderId="11" xfId="1" applyFont="1" applyFill="1" applyBorder="1" applyAlignment="1">
      <alignment horizontal="center" vertical="center" wrapText="1"/>
    </xf>
    <xf numFmtId="0" fontId="6" fillId="3" borderId="9" xfId="2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11" xfId="0" applyFont="1" applyBorder="1"/>
    <xf numFmtId="0" fontId="6" fillId="0" borderId="9" xfId="0" applyFont="1" applyBorder="1"/>
    <xf numFmtId="3" fontId="8" fillId="3" borderId="1" xfId="3" applyNumberFormat="1" applyFont="1" applyFill="1" applyBorder="1" applyAlignment="1">
      <alignment horizontal="center" vertical="center" wrapText="1"/>
    </xf>
    <xf numFmtId="3" fontId="6" fillId="3" borderId="9" xfId="2" quotePrefix="1" applyNumberFormat="1" applyFont="1" applyFill="1" applyBorder="1" applyAlignment="1">
      <alignment horizontal="center" vertical="center" wrapText="1"/>
    </xf>
    <xf numFmtId="3" fontId="6" fillId="3" borderId="1" xfId="2" quotePrefix="1" applyNumberFormat="1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center"/>
    </xf>
    <xf numFmtId="0" fontId="8" fillId="0" borderId="1" xfId="2" applyFont="1" applyBorder="1" applyAlignment="1">
      <alignment horizontal="center" vertical="center"/>
    </xf>
    <xf numFmtId="0" fontId="7" fillId="3" borderId="1" xfId="2" applyFont="1" applyFill="1" applyBorder="1" applyAlignment="1">
      <alignment horizontal="left" vertical="center" wrapText="1"/>
    </xf>
    <xf numFmtId="0" fontId="7" fillId="3" borderId="3" xfId="2" applyFont="1" applyFill="1" applyBorder="1" applyAlignment="1">
      <alignment horizontal="left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left" vertical="center" wrapText="1"/>
    </xf>
    <xf numFmtId="3" fontId="16" fillId="3" borderId="9" xfId="2" applyNumberFormat="1" applyFont="1" applyFill="1" applyBorder="1" applyAlignment="1">
      <alignment horizontal="center" vertical="center" wrapText="1"/>
    </xf>
    <xf numFmtId="3" fontId="16" fillId="3" borderId="1" xfId="2" applyNumberFormat="1" applyFont="1" applyFill="1" applyBorder="1" applyAlignment="1">
      <alignment horizontal="center" vertical="center" wrapText="1"/>
    </xf>
    <xf numFmtId="3" fontId="16" fillId="3" borderId="11" xfId="2" applyNumberFormat="1" applyFont="1" applyFill="1" applyBorder="1" applyAlignment="1">
      <alignment horizontal="center" vertical="center" wrapText="1"/>
    </xf>
    <xf numFmtId="3" fontId="22" fillId="0" borderId="9" xfId="4" applyNumberFormat="1" applyFont="1" applyFill="1" applyBorder="1" applyAlignment="1">
      <alignment horizontal="center" vertical="center"/>
    </xf>
    <xf numFmtId="3" fontId="22" fillId="0" borderId="1" xfId="4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20" fillId="2" borderId="12" xfId="2" applyFont="1" applyFill="1" applyBorder="1" applyAlignment="1">
      <alignment horizontal="center" vertical="center" wrapText="1"/>
    </xf>
    <xf numFmtId="0" fontId="19" fillId="2" borderId="12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0" fontId="6" fillId="0" borderId="25" xfId="2" applyFont="1" applyBorder="1" applyAlignment="1">
      <alignment horizontal="center" vertical="center"/>
    </xf>
    <xf numFmtId="0" fontId="6" fillId="0" borderId="26" xfId="2" applyFont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22" fillId="0" borderId="18" xfId="1" applyFont="1" applyFill="1" applyBorder="1" applyAlignment="1">
      <alignment horizontal="center" vertical="center" wrapText="1"/>
    </xf>
    <xf numFmtId="0" fontId="22" fillId="0" borderId="19" xfId="1" applyFont="1" applyFill="1" applyBorder="1" applyAlignment="1">
      <alignment horizontal="center" vertical="center" wrapText="1"/>
    </xf>
    <xf numFmtId="0" fontId="22" fillId="0" borderId="17" xfId="1" applyFont="1" applyFill="1" applyBorder="1" applyAlignment="1">
      <alignment horizontal="center" vertical="center" wrapText="1"/>
    </xf>
  </cellXfs>
  <cellStyles count="5">
    <cellStyle name="Comma [0] 2" xfId="4" xr:uid="{00000000-0005-0000-0000-000000000000}"/>
    <cellStyle name="Normal" xfId="0" builtinId="0"/>
    <cellStyle name="Normal 2" xfId="2" xr:uid="{00000000-0005-0000-0000-000002000000}"/>
    <cellStyle name="Normal 2 7" xfId="3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jpe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jpe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79376</xdr:colOff>
      <xdr:row>0</xdr:row>
      <xdr:rowOff>323850</xdr:rowOff>
    </xdr:from>
    <xdr:ext cx="1936750" cy="148853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6" y="323850"/>
          <a:ext cx="1936750" cy="148853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188669</xdr:colOff>
      <xdr:row>5</xdr:row>
      <xdr:rowOff>96321</xdr:rowOff>
    </xdr:from>
    <xdr:ext cx="1381684" cy="874130"/>
    <xdr:pic>
      <xdr:nvPicPr>
        <xdr:cNvPr id="2" name="Picture 1" descr="http://baohovietnam.com/wp-content/uploads/2013/11/gang-tay-cao-su-vang-trung-quoc-co-logo-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19006" y="2279579"/>
          <a:ext cx="1381684" cy="874130"/>
        </a:xfrm>
        <a:prstGeom prst="rect">
          <a:avLst/>
        </a:prstGeom>
        <a:noFill/>
      </xdr:spPr>
    </xdr:pic>
    <xdr:clientData/>
  </xdr:oneCellAnchor>
  <xdr:oneCellAnchor>
    <xdr:from>
      <xdr:col>0</xdr:col>
      <xdr:colOff>98704</xdr:colOff>
      <xdr:row>0</xdr:row>
      <xdr:rowOff>53511</xdr:rowOff>
    </xdr:from>
    <xdr:ext cx="1333500" cy="93274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04" y="53511"/>
          <a:ext cx="1333500" cy="93274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98</xdr:row>
      <xdr:rowOff>54428</xdr:rowOff>
    </xdr:from>
    <xdr:ext cx="10828571" cy="9638095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13" y="16818428"/>
          <a:ext cx="10828571" cy="9638095"/>
        </a:xfrm>
        <a:prstGeom prst="rect">
          <a:avLst/>
        </a:prstGeom>
      </xdr:spPr>
    </xdr:pic>
    <xdr:clientData/>
  </xdr:oneCellAnchor>
  <xdr:oneCellAnchor>
    <xdr:from>
      <xdr:col>10</xdr:col>
      <xdr:colOff>462250</xdr:colOff>
      <xdr:row>12</xdr:row>
      <xdr:rowOff>246151</xdr:rowOff>
    </xdr:from>
    <xdr:ext cx="1389868" cy="1030788"/>
    <xdr:pic>
      <xdr:nvPicPr>
        <xdr:cNvPr id="10" name="Picture 8" descr="http://www.banthaotac.vn/Pictures/small_dhn1302885337.jp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208626" y="4527050"/>
          <a:ext cx="1389868" cy="1030788"/>
        </a:xfrm>
        <a:prstGeom prst="rect">
          <a:avLst/>
        </a:prstGeom>
        <a:noFill/>
      </xdr:spPr>
    </xdr:pic>
    <xdr:clientData/>
  </xdr:oneCellAnchor>
  <xdr:twoCellAnchor editAs="oneCell">
    <xdr:from>
      <xdr:col>11</xdr:col>
      <xdr:colOff>509458</xdr:colOff>
      <xdr:row>12</xdr:row>
      <xdr:rowOff>160533</xdr:rowOff>
    </xdr:from>
    <xdr:to>
      <xdr:col>13</xdr:col>
      <xdr:colOff>165055</xdr:colOff>
      <xdr:row>56</xdr:row>
      <xdr:rowOff>30493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65862" y="4441432"/>
          <a:ext cx="875654" cy="1068612"/>
        </a:xfrm>
        <a:prstGeom prst="rect">
          <a:avLst/>
        </a:prstGeom>
      </xdr:spPr>
    </xdr:pic>
    <xdr:clientData/>
  </xdr:twoCellAnchor>
  <xdr:twoCellAnchor editAs="oneCell">
    <xdr:from>
      <xdr:col>11</xdr:col>
      <xdr:colOff>334849</xdr:colOff>
      <xdr:row>53</xdr:row>
      <xdr:rowOff>21405</xdr:rowOff>
    </xdr:from>
    <xdr:to>
      <xdr:col>13</xdr:col>
      <xdr:colOff>285006</xdr:colOff>
      <xdr:row>56</xdr:row>
      <xdr:rowOff>237956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91253" y="4601967"/>
          <a:ext cx="1170214" cy="1115540"/>
        </a:xfrm>
        <a:prstGeom prst="rect">
          <a:avLst/>
        </a:prstGeom>
      </xdr:spPr>
    </xdr:pic>
    <xdr:clientData/>
  </xdr:twoCellAnchor>
  <xdr:twoCellAnchor editAs="oneCell">
    <xdr:from>
      <xdr:col>11</xdr:col>
      <xdr:colOff>50871</xdr:colOff>
      <xdr:row>12</xdr:row>
      <xdr:rowOff>160534</xdr:rowOff>
    </xdr:from>
    <xdr:to>
      <xdr:col>13</xdr:col>
      <xdr:colOff>299661</xdr:colOff>
      <xdr:row>55</xdr:row>
      <xdr:rowOff>289849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07275" y="4441433"/>
          <a:ext cx="1468847" cy="1028304"/>
        </a:xfrm>
        <a:prstGeom prst="rect">
          <a:avLst/>
        </a:prstGeom>
      </xdr:spPr>
    </xdr:pic>
    <xdr:clientData/>
  </xdr:twoCellAnchor>
  <xdr:oneCellAnchor>
    <xdr:from>
      <xdr:col>15</xdr:col>
      <xdr:colOff>32108</xdr:colOff>
      <xdr:row>12</xdr:row>
      <xdr:rowOff>139130</xdr:rowOff>
    </xdr:from>
    <xdr:ext cx="1435455" cy="843643"/>
    <xdr:pic>
      <xdr:nvPicPr>
        <xdr:cNvPr id="16" name="Picture 2" descr="http://tuki.vn/images/avatars/ms/muc-in-ma-vach-resin-cuon-100m_5590b98b0eea3.jpeg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 l="11538" r="10462"/>
        <a:stretch>
          <a:fillRect/>
        </a:stretch>
      </xdr:blipFill>
      <xdr:spPr bwMode="auto">
        <a:xfrm>
          <a:off x="15828625" y="4420029"/>
          <a:ext cx="1435455" cy="843643"/>
        </a:xfrm>
        <a:prstGeom prst="rect">
          <a:avLst/>
        </a:prstGeom>
        <a:noFill/>
      </xdr:spPr>
    </xdr:pic>
    <xdr:clientData/>
  </xdr:oneCellAnchor>
  <xdr:oneCellAnchor>
    <xdr:from>
      <xdr:col>10</xdr:col>
      <xdr:colOff>470900</xdr:colOff>
      <xdr:row>11</xdr:row>
      <xdr:rowOff>203342</xdr:rowOff>
    </xdr:from>
    <xdr:ext cx="1367172" cy="1061357"/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217276" y="4184578"/>
          <a:ext cx="1367172" cy="1061357"/>
        </a:xfrm>
        <a:prstGeom prst="rect">
          <a:avLst/>
        </a:prstGeom>
      </xdr:spPr>
    </xdr:pic>
    <xdr:clientData/>
  </xdr:oneCellAnchor>
  <xdr:twoCellAnchor editAs="oneCell">
    <xdr:from>
      <xdr:col>11</xdr:col>
      <xdr:colOff>139129</xdr:colOff>
      <xdr:row>8</xdr:row>
      <xdr:rowOff>288962</xdr:rowOff>
    </xdr:from>
    <xdr:to>
      <xdr:col>13</xdr:col>
      <xdr:colOff>404052</xdr:colOff>
      <xdr:row>12</xdr:row>
      <xdr:rowOff>214046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495533" y="3371209"/>
          <a:ext cx="1484980" cy="1123736"/>
        </a:xfrm>
        <a:prstGeom prst="rect">
          <a:avLst/>
        </a:prstGeom>
      </xdr:spPr>
    </xdr:pic>
    <xdr:clientData/>
  </xdr:twoCellAnchor>
  <xdr:twoCellAnchor editAs="oneCell">
    <xdr:from>
      <xdr:col>17</xdr:col>
      <xdr:colOff>417389</xdr:colOff>
      <xdr:row>25</xdr:row>
      <xdr:rowOff>171237</xdr:rowOff>
    </xdr:from>
    <xdr:to>
      <xdr:col>19</xdr:col>
      <xdr:colOff>602043</xdr:colOff>
      <xdr:row>56</xdr:row>
      <xdr:rowOff>147400</xdr:rowOff>
    </xdr:to>
    <xdr:pic>
      <xdr:nvPicPr>
        <xdr:cNvPr id="12" name="Picture 11" descr="1445243095554_16925.jp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 l="7794" t="38389" r="20379" b="29858"/>
        <a:stretch>
          <a:fillRect/>
        </a:stretch>
      </xdr:blipFill>
      <xdr:spPr>
        <a:xfrm>
          <a:off x="17433962" y="6121686"/>
          <a:ext cx="1404710" cy="1046389"/>
        </a:xfrm>
        <a:prstGeom prst="rect">
          <a:avLst/>
        </a:prstGeom>
      </xdr:spPr>
    </xdr:pic>
    <xdr:clientData/>
  </xdr:twoCellAnchor>
  <xdr:twoCellAnchor editAs="oneCell">
    <xdr:from>
      <xdr:col>10</xdr:col>
      <xdr:colOff>331771</xdr:colOff>
      <xdr:row>12</xdr:row>
      <xdr:rowOff>149832</xdr:rowOff>
    </xdr:from>
    <xdr:to>
      <xdr:col>12</xdr:col>
      <xdr:colOff>436390</xdr:colOff>
      <xdr:row>56</xdr:row>
      <xdr:rowOff>21404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F68066-786D-49CF-A32E-11C947734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078147" y="4430731"/>
          <a:ext cx="1324676" cy="1070224"/>
        </a:xfrm>
        <a:prstGeom prst="rect">
          <a:avLst/>
        </a:prstGeom>
      </xdr:spPr>
    </xdr:pic>
    <xdr:clientData/>
  </xdr:twoCellAnchor>
  <xdr:twoCellAnchor editAs="oneCell">
    <xdr:from>
      <xdr:col>10</xdr:col>
      <xdr:colOff>577921</xdr:colOff>
      <xdr:row>12</xdr:row>
      <xdr:rowOff>74916</xdr:rowOff>
    </xdr:from>
    <xdr:to>
      <xdr:col>12</xdr:col>
      <xdr:colOff>417387</xdr:colOff>
      <xdr:row>55</xdr:row>
      <xdr:rowOff>214045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1C6D2FE-C286-43F8-9398-DE88B804F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324297" y="4355815"/>
          <a:ext cx="1059523" cy="1038118"/>
        </a:xfrm>
        <a:prstGeom prst="rect">
          <a:avLst/>
        </a:prstGeom>
      </xdr:spPr>
    </xdr:pic>
    <xdr:clientData/>
  </xdr:twoCellAnchor>
  <xdr:twoCellAnchor editAs="oneCell">
    <xdr:from>
      <xdr:col>10</xdr:col>
      <xdr:colOff>513709</xdr:colOff>
      <xdr:row>11</xdr:row>
      <xdr:rowOff>267556</xdr:rowOff>
    </xdr:from>
    <xdr:to>
      <xdr:col>13</xdr:col>
      <xdr:colOff>74915</xdr:colOff>
      <xdr:row>55</xdr:row>
      <xdr:rowOff>203342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EEEA4A2-E82B-403C-9C6C-4E7B64F0A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260085" y="4248792"/>
          <a:ext cx="1391291" cy="1134438"/>
        </a:xfrm>
        <a:prstGeom prst="rect">
          <a:avLst/>
        </a:prstGeom>
      </xdr:spPr>
    </xdr:pic>
    <xdr:clientData/>
  </xdr:twoCellAnchor>
  <xdr:oneCellAnchor>
    <xdr:from>
      <xdr:col>9</xdr:col>
      <xdr:colOff>96320</xdr:colOff>
      <xdr:row>9</xdr:row>
      <xdr:rowOff>64214</xdr:rowOff>
    </xdr:from>
    <xdr:ext cx="1484980" cy="1123736"/>
    <xdr:pic>
      <xdr:nvPicPr>
        <xdr:cNvPr id="18" name="Picture 17">
          <a:extLst>
            <a:ext uri="{FF2B5EF4-FFF2-40B4-BE49-F238E27FC236}">
              <a16:creationId xmlns:a16="http://schemas.microsoft.com/office/drawing/2014/main" id="{FECF3660-101C-406D-83D9-E08491F8B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226657" y="3446124"/>
          <a:ext cx="1484980" cy="1123736"/>
        </a:xfrm>
        <a:prstGeom prst="rect">
          <a:avLst/>
        </a:prstGeom>
      </xdr:spPr>
    </xdr:pic>
    <xdr:clientData/>
  </xdr:oneCellAnchor>
  <xdr:oneCellAnchor>
    <xdr:from>
      <xdr:col>11</xdr:col>
      <xdr:colOff>334849</xdr:colOff>
      <xdr:row>57</xdr:row>
      <xdr:rowOff>0</xdr:rowOff>
    </xdr:from>
    <xdr:ext cx="1170214" cy="1115540"/>
    <xdr:pic>
      <xdr:nvPicPr>
        <xdr:cNvPr id="19" name="Picture 18">
          <a:extLst>
            <a:ext uri="{FF2B5EF4-FFF2-40B4-BE49-F238E27FC236}">
              <a16:creationId xmlns:a16="http://schemas.microsoft.com/office/drawing/2014/main" id="{B230437A-10E2-4349-9448-00A4CE9DE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91253" y="4601967"/>
          <a:ext cx="1170214" cy="1115540"/>
        </a:xfrm>
        <a:prstGeom prst="rect">
          <a:avLst/>
        </a:prstGeom>
      </xdr:spPr>
    </xdr:pic>
    <xdr:clientData/>
  </xdr:oneCellAnchor>
  <xdr:oneCellAnchor>
    <xdr:from>
      <xdr:col>17</xdr:col>
      <xdr:colOff>417389</xdr:colOff>
      <xdr:row>29</xdr:row>
      <xdr:rowOff>171237</xdr:rowOff>
    </xdr:from>
    <xdr:ext cx="1404710" cy="1046389"/>
    <xdr:pic>
      <xdr:nvPicPr>
        <xdr:cNvPr id="20" name="Picture 19" descr="1445243095554_16925.jpg">
          <a:extLst>
            <a:ext uri="{FF2B5EF4-FFF2-40B4-BE49-F238E27FC236}">
              <a16:creationId xmlns:a16="http://schemas.microsoft.com/office/drawing/2014/main" id="{677C2E31-79A2-4F9D-B2D6-9702A3EA0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 l="7794" t="38389" r="20379" b="29858"/>
        <a:stretch>
          <a:fillRect/>
        </a:stretch>
      </xdr:blipFill>
      <xdr:spPr>
        <a:xfrm>
          <a:off x="17433962" y="4580562"/>
          <a:ext cx="1404710" cy="1046389"/>
        </a:xfrm>
        <a:prstGeom prst="rect">
          <a:avLst/>
        </a:prstGeom>
      </xdr:spPr>
    </xdr:pic>
    <xdr:clientData/>
  </xdr:oneCellAnchor>
  <xdr:oneCellAnchor>
    <xdr:from>
      <xdr:col>10</xdr:col>
      <xdr:colOff>256854</xdr:colOff>
      <xdr:row>56</xdr:row>
      <xdr:rowOff>139130</xdr:rowOff>
    </xdr:from>
    <xdr:ext cx="1484980" cy="1123736"/>
    <xdr:pic>
      <xdr:nvPicPr>
        <xdr:cNvPr id="21" name="Picture 20">
          <a:extLst>
            <a:ext uri="{FF2B5EF4-FFF2-40B4-BE49-F238E27FC236}">
              <a16:creationId xmlns:a16="http://schemas.microsoft.com/office/drawing/2014/main" id="{6369DE1F-7527-4DEA-8B27-B1EE88618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003230" y="4580562"/>
          <a:ext cx="1484980" cy="1123736"/>
        </a:xfrm>
        <a:prstGeom prst="rect">
          <a:avLst/>
        </a:prstGeom>
      </xdr:spPr>
    </xdr:pic>
    <xdr:clientData/>
  </xdr:oneCellAnchor>
  <xdr:twoCellAnchor editAs="oneCell">
    <xdr:from>
      <xdr:col>10</xdr:col>
      <xdr:colOff>470900</xdr:colOff>
      <xdr:row>58</xdr:row>
      <xdr:rowOff>299662</xdr:rowOff>
    </xdr:from>
    <xdr:to>
      <xdr:col>12</xdr:col>
      <xdr:colOff>146192</xdr:colOff>
      <xdr:row>61</xdr:row>
      <xdr:rowOff>107664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5ABB615-C5C2-4BD9-8129-DE04E63EB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17276" y="6410645"/>
          <a:ext cx="895349" cy="803311"/>
        </a:xfrm>
        <a:prstGeom prst="rect">
          <a:avLst/>
        </a:prstGeom>
      </xdr:spPr>
    </xdr:pic>
    <xdr:clientData/>
  </xdr:twoCellAnchor>
  <xdr:twoCellAnchor editAs="oneCell">
    <xdr:from>
      <xdr:col>9</xdr:col>
      <xdr:colOff>53511</xdr:colOff>
      <xdr:row>53</xdr:row>
      <xdr:rowOff>160533</xdr:rowOff>
    </xdr:from>
    <xdr:to>
      <xdr:col>9</xdr:col>
      <xdr:colOff>1412697</xdr:colOff>
      <xdr:row>56</xdr:row>
      <xdr:rowOff>160533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4590D9-B7C9-4C8F-88EE-918BF991C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183848" y="4741095"/>
          <a:ext cx="1359186" cy="8989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1333;&#49453;\&#44277;&#50976;%20&#47928;&#49436;\Documents%20and%20Settings\&#50504;&#49457;_&#44053;&#51008;&#51221;\My%20Documents\&#50629;&#47924;\2006&#45380;%20&#50629;&#52404;&#48324;%20&#44552;&#54805;&#51077;&#44256;\2006&#45380;%20&#50629;&#52404;&#48324;%20&#44552;&#54805;&#51077;&#44256;(&#51473;&#45824;&#54805;)&#52572;&#498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ehyun\&#54408;&#51656;&#48372;&#51613;&#48512;\INSOO\&#54408;&#51656;\&#54408;&#51656;&#51221;&#48372;-VAN\2000&#45380;\&#51068;&#51068;&#48520;&#4704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금형입고"/>
      <sheetName val="거래명세표누락"/>
      <sheetName val="보고자료용"/>
    </sheetNames>
    <sheetDataSet>
      <sheetData sheetId="0"/>
      <sheetData sheetId="1"/>
      <sheetData sheetId="2">
        <row r="2">
          <cell r="A2" t="str">
            <v>구분</v>
          </cell>
          <cell r="B2" t="str">
            <v>06/01</v>
          </cell>
          <cell r="C2" t="str">
            <v>06/02</v>
          </cell>
          <cell r="D2" t="str">
            <v>06/03</v>
          </cell>
          <cell r="E2" t="str">
            <v>06/04</v>
          </cell>
          <cell r="F2" t="str">
            <v>06/05</v>
          </cell>
          <cell r="G2" t="str">
            <v>06/06</v>
          </cell>
          <cell r="H2" t="str">
            <v>06/07</v>
          </cell>
          <cell r="I2" t="str">
            <v>06/08</v>
          </cell>
          <cell r="J2" t="str">
            <v>06/09</v>
          </cell>
          <cell r="K2" t="str">
            <v>06/10</v>
          </cell>
          <cell r="L2" t="str">
            <v>06/11</v>
          </cell>
          <cell r="M2" t="str">
            <v>06/12</v>
          </cell>
          <cell r="N2" t="str">
            <v>TOTAL</v>
          </cell>
        </row>
        <row r="3">
          <cell r="A3" t="str">
            <v>삼성</v>
          </cell>
          <cell r="B3">
            <v>53</v>
          </cell>
          <cell r="C3">
            <v>61</v>
          </cell>
          <cell r="D3">
            <v>40</v>
          </cell>
          <cell r="E3">
            <v>55</v>
          </cell>
          <cell r="F3">
            <v>44</v>
          </cell>
          <cell r="G3">
            <v>31</v>
          </cell>
          <cell r="H3">
            <v>8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292</v>
          </cell>
        </row>
        <row r="4">
          <cell r="A4" t="str">
            <v>LGPL</v>
          </cell>
          <cell r="B4">
            <v>6</v>
          </cell>
          <cell r="C4">
            <v>15</v>
          </cell>
          <cell r="D4">
            <v>11</v>
          </cell>
          <cell r="E4">
            <v>8</v>
          </cell>
          <cell r="F4">
            <v>17</v>
          </cell>
          <cell r="G4">
            <v>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62</v>
          </cell>
        </row>
        <row r="5">
          <cell r="A5" t="str">
            <v>HYDIS</v>
          </cell>
          <cell r="B5">
            <v>6</v>
          </cell>
          <cell r="C5">
            <v>12</v>
          </cell>
          <cell r="D5">
            <v>5</v>
          </cell>
          <cell r="E5">
            <v>9</v>
          </cell>
          <cell r="F5">
            <v>7</v>
          </cell>
          <cell r="G5">
            <v>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45</v>
          </cell>
        </row>
        <row r="6">
          <cell r="A6" t="str">
            <v>현대LCD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1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2</v>
          </cell>
        </row>
        <row r="7">
          <cell r="A7" t="str">
            <v>오토넷</v>
          </cell>
          <cell r="B7">
            <v>3</v>
          </cell>
          <cell r="C7">
            <v>1</v>
          </cell>
          <cell r="D7">
            <v>2</v>
          </cell>
          <cell r="E7">
            <v>5</v>
          </cell>
          <cell r="F7">
            <v>0</v>
          </cell>
          <cell r="G7">
            <v>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14</v>
          </cell>
        </row>
        <row r="8">
          <cell r="A8" t="str">
            <v>기타</v>
          </cell>
          <cell r="B8">
            <v>2</v>
          </cell>
          <cell r="C8">
            <v>16</v>
          </cell>
          <cell r="D8">
            <v>8</v>
          </cell>
          <cell r="E8">
            <v>9</v>
          </cell>
          <cell r="F8">
            <v>9</v>
          </cell>
          <cell r="G8">
            <v>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48</v>
          </cell>
        </row>
        <row r="9">
          <cell r="A9" t="str">
            <v>TOTAL</v>
          </cell>
          <cell r="B9">
            <v>70</v>
          </cell>
          <cell r="C9">
            <v>105</v>
          </cell>
          <cell r="D9">
            <v>66</v>
          </cell>
          <cell r="E9">
            <v>86</v>
          </cell>
          <cell r="F9">
            <v>78</v>
          </cell>
          <cell r="G9">
            <v>50</v>
          </cell>
          <cell r="H9">
            <v>8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일불량-양식"/>
      <sheetName val="일일불량-9909"/>
      <sheetName val="일일불량 -9910"/>
      <sheetName val="일일불량 -9911"/>
      <sheetName val="일일불량 -9912"/>
      <sheetName val="일일불량 -0001"/>
      <sheetName val="일일불량-0002"/>
      <sheetName val="일일불량-0003"/>
      <sheetName val="일일불량-0004"/>
      <sheetName val="일일불량-0005"/>
      <sheetName val="일일불량-0006"/>
      <sheetName val="일일불량-0007"/>
      <sheetName val="일일불량-0008"/>
      <sheetName val="일일불량-0009"/>
      <sheetName val="일일불량-0010"/>
      <sheetName val="일일불량-0011"/>
      <sheetName val="일일불량-0012"/>
    </sheetNames>
    <sheetDataSet>
      <sheetData sheetId="0" refreshError="1"/>
      <sheetData sheetId="1">
        <row r="3">
          <cell r="A3" t="str">
            <v>공장</v>
          </cell>
          <cell r="B3" t="str">
            <v>품  번</v>
          </cell>
          <cell r="C3" t="str">
            <v>품   명</v>
          </cell>
          <cell r="D3" t="str">
            <v>차 종</v>
          </cell>
          <cell r="E3" t="str">
            <v>수입반</v>
          </cell>
          <cell r="F3" t="str">
            <v>납품장소</v>
          </cell>
          <cell r="G3" t="str">
            <v>불량발생통보서</v>
          </cell>
          <cell r="H3" t="str">
            <v>불량발생일</v>
          </cell>
          <cell r="I3" t="str">
            <v>불량코드</v>
          </cell>
          <cell r="J3" t="str">
            <v>불량수량</v>
          </cell>
          <cell r="K3" t="str">
            <v>단  가</v>
          </cell>
          <cell r="L3" t="str">
            <v>금  액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8"/>
  <sheetViews>
    <sheetView tabSelected="1" view="pageBreakPreview" topLeftCell="A5" zoomScale="60" zoomScaleNormal="78" workbookViewId="0">
      <selection activeCell="J21" sqref="J21:K21"/>
    </sheetView>
  </sheetViews>
  <sheetFormatPr defaultRowHeight="15" x14ac:dyDescent="0.25"/>
  <cols>
    <col min="1" max="1" width="6.42578125" style="2" customWidth="1"/>
    <col min="2" max="2" width="26" style="2" customWidth="1"/>
    <col min="3" max="3" width="34" style="2" customWidth="1"/>
    <col min="4" max="4" width="24.7109375" style="2" customWidth="1"/>
    <col min="5" max="5" width="25.28515625" style="2" customWidth="1"/>
    <col min="6" max="6" width="16.42578125" style="2" customWidth="1"/>
    <col min="7" max="8" width="16.28515625" style="2" customWidth="1"/>
    <col min="9" max="9" width="21" style="9" customWidth="1"/>
    <col min="10" max="10" width="16.28515625" style="2" customWidth="1"/>
    <col min="11" max="14" width="26.85546875" style="2" customWidth="1"/>
    <col min="17" max="17" width="18.140625" customWidth="1"/>
    <col min="18" max="19" width="13.140625" customWidth="1"/>
  </cols>
  <sheetData>
    <row r="1" spans="1:21" ht="33" customHeight="1" x14ac:dyDescent="0.25">
      <c r="A1" s="103"/>
      <c r="B1" s="103"/>
      <c r="C1" s="104" t="s">
        <v>68</v>
      </c>
      <c r="D1" s="104"/>
      <c r="E1" s="104"/>
      <c r="F1" s="104"/>
      <c r="G1" s="104"/>
      <c r="H1" s="104"/>
      <c r="I1" s="104"/>
      <c r="J1" s="104"/>
      <c r="K1" s="1" t="s">
        <v>16</v>
      </c>
      <c r="L1" s="1" t="s">
        <v>42</v>
      </c>
      <c r="M1" s="1" t="s">
        <v>17</v>
      </c>
      <c r="N1" s="1" t="s">
        <v>18</v>
      </c>
    </row>
    <row r="2" spans="1:21" ht="25.5" customHeight="1" x14ac:dyDescent="0.25">
      <c r="A2" s="103"/>
      <c r="B2" s="103"/>
      <c r="C2" s="104"/>
      <c r="D2" s="104"/>
      <c r="E2" s="104"/>
      <c r="F2" s="104"/>
      <c r="G2" s="104"/>
      <c r="H2" s="104"/>
      <c r="I2" s="104"/>
      <c r="J2" s="104"/>
      <c r="K2" s="105"/>
      <c r="L2" s="105"/>
      <c r="M2" s="105"/>
      <c r="N2" s="105"/>
    </row>
    <row r="3" spans="1:21" ht="25.5" customHeight="1" x14ac:dyDescent="0.25">
      <c r="A3" s="103"/>
      <c r="B3" s="103"/>
      <c r="C3" s="104"/>
      <c r="D3" s="104"/>
      <c r="E3" s="104"/>
      <c r="F3" s="104"/>
      <c r="G3" s="104"/>
      <c r="H3" s="104"/>
      <c r="I3" s="104"/>
      <c r="J3" s="104"/>
      <c r="K3" s="105"/>
      <c r="L3" s="105"/>
      <c r="M3" s="105"/>
      <c r="N3" s="105"/>
    </row>
    <row r="4" spans="1:21" ht="25.5" customHeight="1" x14ac:dyDescent="0.25">
      <c r="A4" s="103"/>
      <c r="B4" s="103"/>
      <c r="C4" s="104"/>
      <c r="D4" s="104"/>
      <c r="E4" s="104"/>
      <c r="F4" s="104"/>
      <c r="G4" s="104"/>
      <c r="H4" s="104"/>
      <c r="I4" s="104"/>
      <c r="J4" s="104"/>
      <c r="K4" s="105"/>
      <c r="L4" s="105"/>
      <c r="M4" s="105"/>
      <c r="N4" s="105"/>
    </row>
    <row r="5" spans="1:21" ht="39" customHeight="1" x14ac:dyDescent="0.25">
      <c r="A5" s="103"/>
      <c r="B5" s="103"/>
      <c r="C5" s="104"/>
      <c r="D5" s="104"/>
      <c r="E5" s="104"/>
      <c r="F5" s="104"/>
      <c r="G5" s="104"/>
      <c r="H5" s="104"/>
      <c r="I5" s="104"/>
      <c r="J5" s="104"/>
      <c r="K5" s="105"/>
      <c r="L5" s="105"/>
      <c r="M5" s="105"/>
      <c r="N5" s="105"/>
    </row>
    <row r="6" spans="1:21" ht="37.5" customHeight="1" x14ac:dyDescent="0.3">
      <c r="A6" s="103"/>
      <c r="B6" s="103"/>
      <c r="C6" s="104"/>
      <c r="D6" s="104"/>
      <c r="E6" s="104"/>
      <c r="F6" s="104"/>
      <c r="G6" s="104"/>
      <c r="H6" s="104"/>
      <c r="I6" s="104"/>
      <c r="J6" s="104"/>
      <c r="K6" s="12"/>
      <c r="L6" s="12"/>
      <c r="M6" s="12"/>
      <c r="N6" s="12"/>
    </row>
    <row r="7" spans="1:21" s="7" customFormat="1" ht="57.75" customHeight="1" x14ac:dyDescent="0.3">
      <c r="A7" s="106" t="s">
        <v>0</v>
      </c>
      <c r="B7" s="107" t="s">
        <v>1</v>
      </c>
      <c r="C7" s="108" t="s">
        <v>2</v>
      </c>
      <c r="D7" s="108"/>
      <c r="E7" s="106" t="s">
        <v>3</v>
      </c>
      <c r="F7" s="106"/>
      <c r="G7" s="106"/>
      <c r="H7" s="106"/>
      <c r="I7" s="106"/>
      <c r="J7" s="106"/>
      <c r="K7" s="106"/>
      <c r="L7" s="107" t="s">
        <v>5</v>
      </c>
      <c r="M7" s="107" t="s">
        <v>6</v>
      </c>
      <c r="N7" s="107" t="s">
        <v>7</v>
      </c>
    </row>
    <row r="8" spans="1:21" s="7" customFormat="1" ht="58.5" customHeight="1" x14ac:dyDescent="0.3">
      <c r="A8" s="106"/>
      <c r="B8" s="107"/>
      <c r="C8" s="108"/>
      <c r="D8" s="108"/>
      <c r="E8" s="33" t="s">
        <v>43</v>
      </c>
      <c r="F8" s="111" t="s">
        <v>44</v>
      </c>
      <c r="G8" s="111"/>
      <c r="H8" s="111" t="s">
        <v>45</v>
      </c>
      <c r="I8" s="111"/>
      <c r="J8" s="111" t="s">
        <v>46</v>
      </c>
      <c r="K8" s="111"/>
      <c r="L8" s="107"/>
      <c r="M8" s="107"/>
      <c r="N8" s="107"/>
    </row>
    <row r="9" spans="1:21" s="7" customFormat="1" ht="48" hidden="1" customHeight="1" x14ac:dyDescent="0.3">
      <c r="A9" s="13">
        <v>1</v>
      </c>
      <c r="B9" s="14" t="s">
        <v>57</v>
      </c>
      <c r="C9" s="97" t="s">
        <v>28</v>
      </c>
      <c r="D9" s="97" t="s">
        <v>28</v>
      </c>
      <c r="E9" s="11">
        <v>1674</v>
      </c>
      <c r="F9" s="94">
        <v>0</v>
      </c>
      <c r="G9" s="94"/>
      <c r="H9" s="94">
        <v>358</v>
      </c>
      <c r="I9" s="94"/>
      <c r="J9" s="95">
        <f>E9-SUM(F9:I9)</f>
        <v>1316</v>
      </c>
      <c r="K9" s="96"/>
      <c r="L9" s="8" t="s">
        <v>63</v>
      </c>
      <c r="M9" s="38" t="s">
        <v>64</v>
      </c>
      <c r="N9" s="15"/>
      <c r="R9" s="49">
        <v>976</v>
      </c>
      <c r="S9" s="57">
        <v>764</v>
      </c>
    </row>
    <row r="10" spans="1:21" s="67" customFormat="1" ht="63" hidden="1" customHeight="1" x14ac:dyDescent="0.35">
      <c r="A10" s="63">
        <v>2</v>
      </c>
      <c r="B10" s="64" t="s">
        <v>57</v>
      </c>
      <c r="C10" s="97" t="s">
        <v>59</v>
      </c>
      <c r="D10" s="97"/>
      <c r="E10" s="65">
        <f>134+1425</f>
        <v>1559</v>
      </c>
      <c r="F10" s="109">
        <v>0</v>
      </c>
      <c r="G10" s="109"/>
      <c r="H10" s="109">
        <v>269</v>
      </c>
      <c r="I10" s="109"/>
      <c r="J10" s="110">
        <f t="shared" ref="J10" si="0">+E10-H10</f>
        <v>1290</v>
      </c>
      <c r="K10" s="110"/>
      <c r="L10" s="8" t="s">
        <v>63</v>
      </c>
      <c r="M10" s="38" t="s">
        <v>64</v>
      </c>
      <c r="N10" s="66"/>
      <c r="T10" s="68">
        <v>185</v>
      </c>
      <c r="U10" s="65">
        <v>85</v>
      </c>
    </row>
    <row r="11" spans="1:21" s="16" customFormat="1" ht="48" hidden="1" customHeight="1" x14ac:dyDescent="0.3">
      <c r="A11" s="13">
        <v>3</v>
      </c>
      <c r="B11" s="14" t="s">
        <v>57</v>
      </c>
      <c r="C11" s="97" t="s">
        <v>34</v>
      </c>
      <c r="D11" s="97" t="s">
        <v>34</v>
      </c>
      <c r="E11" s="11">
        <f>56+247</f>
        <v>303</v>
      </c>
      <c r="F11" s="94">
        <v>0</v>
      </c>
      <c r="G11" s="94"/>
      <c r="H11" s="94">
        <v>65</v>
      </c>
      <c r="I11" s="94"/>
      <c r="J11" s="95">
        <f t="shared" ref="J11" si="1">E11-SUM(F11:I11)</f>
        <v>238</v>
      </c>
      <c r="K11" s="96"/>
      <c r="L11" s="8" t="s">
        <v>63</v>
      </c>
      <c r="M11" s="38" t="s">
        <v>64</v>
      </c>
      <c r="N11" s="15"/>
      <c r="R11" s="49">
        <v>148</v>
      </c>
      <c r="S11" s="57">
        <v>92</v>
      </c>
    </row>
    <row r="12" spans="1:21" s="16" customFormat="1" ht="48" hidden="1" customHeight="1" x14ac:dyDescent="0.3">
      <c r="A12" s="13">
        <v>4</v>
      </c>
      <c r="B12" s="14" t="s">
        <v>57</v>
      </c>
      <c r="C12" s="97" t="s">
        <v>60</v>
      </c>
      <c r="D12" s="97" t="s">
        <v>40</v>
      </c>
      <c r="E12" s="11">
        <f>51+65</f>
        <v>116</v>
      </c>
      <c r="F12" s="94">
        <v>0</v>
      </c>
      <c r="G12" s="94"/>
      <c r="H12" s="94">
        <v>45</v>
      </c>
      <c r="I12" s="94"/>
      <c r="J12" s="95">
        <f>E12-SUM(F12:I12)</f>
        <v>71</v>
      </c>
      <c r="K12" s="96"/>
      <c r="L12" s="8" t="s">
        <v>63</v>
      </c>
      <c r="M12" s="38" t="s">
        <v>64</v>
      </c>
      <c r="N12" s="15"/>
      <c r="R12" s="49">
        <v>54</v>
      </c>
      <c r="S12" s="57">
        <v>36</v>
      </c>
    </row>
    <row r="13" spans="1:21" s="7" customFormat="1" ht="48" hidden="1" customHeight="1" x14ac:dyDescent="0.3">
      <c r="A13" s="13">
        <v>5</v>
      </c>
      <c r="B13" s="14" t="s">
        <v>57</v>
      </c>
      <c r="C13" s="97" t="s">
        <v>30</v>
      </c>
      <c r="D13" s="97" t="s">
        <v>30</v>
      </c>
      <c r="E13" s="11">
        <f>114+350</f>
        <v>464</v>
      </c>
      <c r="F13" s="94">
        <v>0</v>
      </c>
      <c r="G13" s="94"/>
      <c r="H13" s="94">
        <v>114</v>
      </c>
      <c r="I13" s="94"/>
      <c r="J13" s="95">
        <f t="shared" ref="J13" si="2">E13-SUM(F13:I13)</f>
        <v>350</v>
      </c>
      <c r="K13" s="96"/>
      <c r="L13" s="8" t="s">
        <v>63</v>
      </c>
      <c r="M13" s="38" t="s">
        <v>64</v>
      </c>
      <c r="N13" s="15"/>
      <c r="R13" s="49">
        <v>270</v>
      </c>
      <c r="S13" s="57">
        <v>210</v>
      </c>
    </row>
    <row r="14" spans="1:21" s="7" customFormat="1" ht="48" hidden="1" customHeight="1" x14ac:dyDescent="0.3">
      <c r="A14" s="13">
        <v>6</v>
      </c>
      <c r="B14" s="14" t="s">
        <v>57</v>
      </c>
      <c r="C14" s="97" t="s">
        <v>29</v>
      </c>
      <c r="D14" s="97" t="s">
        <v>29</v>
      </c>
      <c r="E14" s="11">
        <f>534+159</f>
        <v>693</v>
      </c>
      <c r="F14" s="94">
        <v>0</v>
      </c>
      <c r="G14" s="94"/>
      <c r="H14" s="94">
        <v>159</v>
      </c>
      <c r="I14" s="94"/>
      <c r="J14" s="95">
        <f>E14-SUM(F14:I14)</f>
        <v>534</v>
      </c>
      <c r="K14" s="96"/>
      <c r="L14" s="8" t="s">
        <v>63</v>
      </c>
      <c r="M14" s="38" t="s">
        <v>64</v>
      </c>
      <c r="N14" s="15"/>
      <c r="R14" s="49">
        <v>272</v>
      </c>
      <c r="S14" s="57">
        <v>208</v>
      </c>
    </row>
    <row r="15" spans="1:21" s="67" customFormat="1" ht="63" hidden="1" customHeight="1" x14ac:dyDescent="0.35">
      <c r="A15" s="73">
        <v>7</v>
      </c>
      <c r="B15" s="64" t="s">
        <v>57</v>
      </c>
      <c r="C15" s="113" t="s">
        <v>65</v>
      </c>
      <c r="D15" s="114"/>
      <c r="E15" s="65">
        <v>10</v>
      </c>
      <c r="F15" s="109">
        <v>0</v>
      </c>
      <c r="G15" s="109"/>
      <c r="H15" s="109">
        <v>4</v>
      </c>
      <c r="I15" s="109"/>
      <c r="J15" s="110">
        <f>+E15-H15</f>
        <v>6</v>
      </c>
      <c r="K15" s="110"/>
      <c r="L15" s="8" t="s">
        <v>63</v>
      </c>
      <c r="M15" s="38" t="s">
        <v>64</v>
      </c>
      <c r="N15" s="66"/>
      <c r="T15" s="68">
        <v>34</v>
      </c>
      <c r="U15" s="65">
        <v>11</v>
      </c>
    </row>
    <row r="16" spans="1:21" s="67" customFormat="1" ht="63" hidden="1" customHeight="1" x14ac:dyDescent="0.35">
      <c r="A16" s="63">
        <v>8</v>
      </c>
      <c r="B16" s="64" t="s">
        <v>57</v>
      </c>
      <c r="C16" s="97" t="s">
        <v>66</v>
      </c>
      <c r="D16" s="97"/>
      <c r="E16" s="65">
        <v>12</v>
      </c>
      <c r="F16" s="109">
        <v>0</v>
      </c>
      <c r="G16" s="109"/>
      <c r="H16" s="109">
        <v>2</v>
      </c>
      <c r="I16" s="109"/>
      <c r="J16" s="110">
        <f>+E16-H16</f>
        <v>10</v>
      </c>
      <c r="K16" s="110"/>
      <c r="L16" s="8" t="s">
        <v>63</v>
      </c>
      <c r="M16" s="38" t="s">
        <v>64</v>
      </c>
      <c r="N16" s="66"/>
    </row>
    <row r="17" spans="1:19" s="7" customFormat="1" ht="48" hidden="1" customHeight="1" x14ac:dyDescent="0.3">
      <c r="A17" s="13"/>
      <c r="B17" s="14"/>
      <c r="C17" s="48"/>
      <c r="D17" s="48"/>
      <c r="E17" s="11"/>
      <c r="F17" s="49"/>
      <c r="G17" s="49"/>
      <c r="H17" s="49"/>
      <c r="I17" s="49"/>
      <c r="J17" s="50"/>
      <c r="K17" s="51"/>
      <c r="L17" s="8"/>
      <c r="M17" s="38"/>
      <c r="N17" s="15"/>
      <c r="R17" s="71"/>
      <c r="S17" s="72"/>
    </row>
    <row r="18" spans="1:19" s="7" customFormat="1" ht="48.75" hidden="1" customHeight="1" x14ac:dyDescent="0.3">
      <c r="A18" s="55"/>
      <c r="B18" s="53"/>
      <c r="C18" s="56"/>
      <c r="D18" s="56"/>
      <c r="E18" s="54"/>
      <c r="F18" s="54"/>
      <c r="G18" s="54"/>
      <c r="H18" s="54"/>
      <c r="I18" s="54"/>
      <c r="J18" s="54"/>
      <c r="K18" s="54"/>
      <c r="L18" s="53"/>
      <c r="M18" s="53"/>
      <c r="N18" s="53"/>
    </row>
    <row r="19" spans="1:19" s="7" customFormat="1" ht="78" customHeight="1" x14ac:dyDescent="0.3">
      <c r="A19" s="13">
        <v>1</v>
      </c>
      <c r="B19" s="14" t="s">
        <v>72</v>
      </c>
      <c r="C19" s="97" t="s">
        <v>71</v>
      </c>
      <c r="D19" s="97"/>
      <c r="E19" s="11">
        <v>31646</v>
      </c>
      <c r="F19" s="94">
        <v>3650</v>
      </c>
      <c r="G19" s="94"/>
      <c r="H19" s="94">
        <v>9450</v>
      </c>
      <c r="I19" s="94"/>
      <c r="J19" s="95">
        <f>E19-SUM(F19:I19)</f>
        <v>18546</v>
      </c>
      <c r="K19" s="96"/>
      <c r="L19" s="8" t="s">
        <v>73</v>
      </c>
      <c r="M19" s="38" t="s">
        <v>64</v>
      </c>
      <c r="N19" s="15"/>
      <c r="R19" s="41">
        <v>22510</v>
      </c>
      <c r="S19" s="42">
        <v>25550</v>
      </c>
    </row>
    <row r="20" spans="1:19" s="7" customFormat="1" ht="78" customHeight="1" x14ac:dyDescent="0.3">
      <c r="A20" s="13">
        <v>2</v>
      </c>
      <c r="B20" s="14" t="s">
        <v>72</v>
      </c>
      <c r="C20" s="97" t="s">
        <v>70</v>
      </c>
      <c r="D20" s="97"/>
      <c r="E20" s="11">
        <v>31646</v>
      </c>
      <c r="F20" s="94">
        <v>0</v>
      </c>
      <c r="G20" s="94"/>
      <c r="H20" s="94">
        <v>5614</v>
      </c>
      <c r="I20" s="94"/>
      <c r="J20" s="95">
        <f>E20-SUM(F20:I20)</f>
        <v>26032</v>
      </c>
      <c r="K20" s="96"/>
      <c r="L20" s="8" t="s">
        <v>73</v>
      </c>
      <c r="M20" s="38" t="s">
        <v>64</v>
      </c>
      <c r="N20" s="15"/>
      <c r="P20" s="36">
        <v>1008.9333333333333</v>
      </c>
      <c r="R20" s="41">
        <v>11900</v>
      </c>
      <c r="S20" s="42">
        <v>1000</v>
      </c>
    </row>
    <row r="21" spans="1:19" s="7" customFormat="1" ht="78" customHeight="1" x14ac:dyDescent="0.3">
      <c r="A21" s="13">
        <v>3</v>
      </c>
      <c r="B21" s="14" t="s">
        <v>72</v>
      </c>
      <c r="C21" s="115" t="s">
        <v>69</v>
      </c>
      <c r="D21" s="116"/>
      <c r="E21" s="11">
        <f>13354+18292</f>
        <v>31646</v>
      </c>
      <c r="F21" s="90">
        <v>17152</v>
      </c>
      <c r="G21" s="91"/>
      <c r="H21" s="90">
        <v>1140</v>
      </c>
      <c r="I21" s="91"/>
      <c r="J21" s="92">
        <f>+E21-F21-H21</f>
        <v>13354</v>
      </c>
      <c r="K21" s="93"/>
      <c r="L21" s="8" t="s">
        <v>73</v>
      </c>
      <c r="M21" s="38" t="s">
        <v>64</v>
      </c>
      <c r="N21" s="15"/>
      <c r="P21" s="36"/>
      <c r="R21" s="77"/>
      <c r="S21" s="74"/>
    </row>
    <row r="22" spans="1:19" s="7" customFormat="1" ht="78" customHeight="1" x14ac:dyDescent="0.3">
      <c r="A22" s="13">
        <v>4</v>
      </c>
      <c r="B22" s="14"/>
      <c r="C22" s="113"/>
      <c r="D22" s="114"/>
      <c r="E22" s="11"/>
      <c r="F22" s="90"/>
      <c r="G22" s="91"/>
      <c r="H22" s="90"/>
      <c r="I22" s="91"/>
      <c r="J22" s="92"/>
      <c r="K22" s="93"/>
      <c r="L22" s="8"/>
      <c r="M22" s="38"/>
      <c r="N22" s="15"/>
      <c r="P22" s="36"/>
      <c r="R22" s="77"/>
      <c r="S22" s="74"/>
    </row>
    <row r="23" spans="1:19" s="7" customFormat="1" ht="78" customHeight="1" x14ac:dyDescent="0.3">
      <c r="A23" s="13">
        <v>5</v>
      </c>
      <c r="B23" s="14"/>
      <c r="C23" s="80"/>
      <c r="D23" s="81"/>
      <c r="E23" s="11"/>
      <c r="F23" s="90"/>
      <c r="G23" s="91"/>
      <c r="H23" s="90"/>
      <c r="I23" s="91"/>
      <c r="J23" s="92"/>
      <c r="K23" s="93"/>
      <c r="L23" s="8"/>
      <c r="M23" s="38"/>
      <c r="N23" s="15"/>
      <c r="P23" s="36"/>
      <c r="R23" s="77"/>
      <c r="S23" s="74"/>
    </row>
    <row r="24" spans="1:19" s="7" customFormat="1" ht="52.5" hidden="1" customHeight="1" x14ac:dyDescent="0.3">
      <c r="A24" s="13"/>
      <c r="B24" s="14"/>
      <c r="C24" s="80"/>
      <c r="D24" s="81"/>
      <c r="E24" s="11"/>
      <c r="F24" s="78"/>
      <c r="G24" s="79"/>
      <c r="H24" s="78"/>
      <c r="I24" s="79"/>
      <c r="J24" s="74"/>
      <c r="K24" s="75"/>
      <c r="L24" s="8"/>
      <c r="M24" s="38"/>
      <c r="N24" s="15"/>
      <c r="P24" s="36"/>
      <c r="R24" s="77"/>
      <c r="S24" s="74"/>
    </row>
    <row r="25" spans="1:19" s="7" customFormat="1" ht="48" hidden="1" customHeight="1" x14ac:dyDescent="0.3">
      <c r="A25" s="13">
        <v>3</v>
      </c>
      <c r="B25" s="14" t="s">
        <v>57</v>
      </c>
      <c r="C25" s="97" t="s">
        <v>28</v>
      </c>
      <c r="D25" s="97" t="s">
        <v>28</v>
      </c>
      <c r="E25" s="11">
        <f>+P51*30</f>
        <v>1350</v>
      </c>
      <c r="F25" s="94">
        <v>0</v>
      </c>
      <c r="G25" s="94"/>
      <c r="H25" s="94">
        <v>987</v>
      </c>
      <c r="I25" s="94"/>
      <c r="J25" s="95">
        <f>E25-SUM(F25:I25)</f>
        <v>363</v>
      </c>
      <c r="K25" s="96"/>
      <c r="L25" s="8" t="s">
        <v>55</v>
      </c>
      <c r="M25" s="38" t="s">
        <v>56</v>
      </c>
      <c r="N25" s="15"/>
      <c r="R25" s="41">
        <v>976</v>
      </c>
      <c r="S25" s="42">
        <v>764</v>
      </c>
    </row>
    <row r="26" spans="1:19" s="7" customFormat="1" ht="48" hidden="1" customHeight="1" x14ac:dyDescent="0.3">
      <c r="A26" s="13">
        <v>4</v>
      </c>
      <c r="B26" s="14" t="s">
        <v>57</v>
      </c>
      <c r="C26" s="97" t="s">
        <v>30</v>
      </c>
      <c r="D26" s="97" t="s">
        <v>30</v>
      </c>
      <c r="E26" s="11">
        <f t="shared" ref="E26:E28" si="3">+P52*30</f>
        <v>360</v>
      </c>
      <c r="F26" s="94">
        <v>0</v>
      </c>
      <c r="G26" s="94"/>
      <c r="H26" s="94">
        <v>251</v>
      </c>
      <c r="I26" s="94"/>
      <c r="J26" s="95">
        <f t="shared" ref="J26:J28" si="4">E26-SUM(F26:I26)</f>
        <v>109</v>
      </c>
      <c r="K26" s="96"/>
      <c r="L26" s="8" t="s">
        <v>55</v>
      </c>
      <c r="M26" s="38" t="s">
        <v>56</v>
      </c>
      <c r="N26" s="15"/>
      <c r="R26" s="41">
        <v>270</v>
      </c>
      <c r="S26" s="42">
        <v>210</v>
      </c>
    </row>
    <row r="27" spans="1:19" s="7" customFormat="1" ht="48" hidden="1" customHeight="1" x14ac:dyDescent="0.3">
      <c r="A27" s="13">
        <v>5</v>
      </c>
      <c r="B27" s="14" t="s">
        <v>57</v>
      </c>
      <c r="C27" s="97" t="s">
        <v>29</v>
      </c>
      <c r="D27" s="97" t="s">
        <v>29</v>
      </c>
      <c r="E27" s="11">
        <f t="shared" si="3"/>
        <v>450</v>
      </c>
      <c r="F27" s="94">
        <v>0</v>
      </c>
      <c r="G27" s="94"/>
      <c r="H27" s="94">
        <v>289</v>
      </c>
      <c r="I27" s="94"/>
      <c r="J27" s="95">
        <f>E27-SUM(F27:I27)</f>
        <v>161</v>
      </c>
      <c r="K27" s="96"/>
      <c r="L27" s="8" t="s">
        <v>55</v>
      </c>
      <c r="M27" s="38" t="s">
        <v>56</v>
      </c>
      <c r="N27" s="15"/>
      <c r="R27" s="41">
        <v>272</v>
      </c>
      <c r="S27" s="42">
        <v>208</v>
      </c>
    </row>
    <row r="28" spans="1:19" s="16" customFormat="1" ht="48" hidden="1" customHeight="1" x14ac:dyDescent="0.3">
      <c r="A28" s="13">
        <v>6</v>
      </c>
      <c r="B28" s="14" t="s">
        <v>57</v>
      </c>
      <c r="C28" s="97" t="s">
        <v>34</v>
      </c>
      <c r="D28" s="97" t="s">
        <v>34</v>
      </c>
      <c r="E28" s="11">
        <f t="shared" si="3"/>
        <v>180</v>
      </c>
      <c r="F28" s="94">
        <v>0</v>
      </c>
      <c r="G28" s="94"/>
      <c r="H28" s="94">
        <v>124</v>
      </c>
      <c r="I28" s="94"/>
      <c r="J28" s="95">
        <f t="shared" si="4"/>
        <v>56</v>
      </c>
      <c r="K28" s="96"/>
      <c r="L28" s="8" t="s">
        <v>55</v>
      </c>
      <c r="M28" s="38" t="s">
        <v>56</v>
      </c>
      <c r="N28" s="15"/>
      <c r="R28" s="41">
        <v>148</v>
      </c>
      <c r="S28" s="42">
        <v>92</v>
      </c>
    </row>
    <row r="29" spans="1:19" s="16" customFormat="1" ht="48" hidden="1" customHeight="1" x14ac:dyDescent="0.3">
      <c r="A29" s="13">
        <v>7</v>
      </c>
      <c r="B29" s="14" t="s">
        <v>57</v>
      </c>
      <c r="C29" s="113" t="s">
        <v>51</v>
      </c>
      <c r="D29" s="114"/>
      <c r="E29" s="11">
        <f t="shared" ref="E29" si="5">+P55*30</f>
        <v>240</v>
      </c>
      <c r="F29" s="90">
        <v>0</v>
      </c>
      <c r="G29" s="91"/>
      <c r="H29" s="90">
        <v>131</v>
      </c>
      <c r="I29" s="91"/>
      <c r="J29" s="92">
        <f>E29-SUM(F29:I29)</f>
        <v>109</v>
      </c>
      <c r="K29" s="93"/>
      <c r="L29" s="8" t="s">
        <v>55</v>
      </c>
      <c r="M29" s="38" t="s">
        <v>56</v>
      </c>
      <c r="N29" s="15"/>
      <c r="R29" s="40">
        <v>51</v>
      </c>
      <c r="S29" s="42">
        <v>99</v>
      </c>
    </row>
    <row r="30" spans="1:19" s="16" customFormat="1" ht="48" hidden="1" customHeight="1" x14ac:dyDescent="0.3">
      <c r="A30" s="13">
        <v>8</v>
      </c>
      <c r="B30" s="14" t="s">
        <v>57</v>
      </c>
      <c r="C30" s="97" t="s">
        <v>47</v>
      </c>
      <c r="D30" s="97" t="s">
        <v>40</v>
      </c>
      <c r="E30" s="11">
        <f>+P56*30</f>
        <v>90</v>
      </c>
      <c r="F30" s="94">
        <v>0</v>
      </c>
      <c r="G30" s="94"/>
      <c r="H30" s="94">
        <v>59</v>
      </c>
      <c r="I30" s="94"/>
      <c r="J30" s="95">
        <f>E30-SUM(F30:I30)</f>
        <v>31</v>
      </c>
      <c r="K30" s="96"/>
      <c r="L30" s="8" t="s">
        <v>55</v>
      </c>
      <c r="M30" s="38" t="s">
        <v>56</v>
      </c>
      <c r="N30" s="15"/>
      <c r="R30" s="41">
        <v>54</v>
      </c>
      <c r="S30" s="42">
        <v>36</v>
      </c>
    </row>
    <row r="31" spans="1:19" s="16" customFormat="1" ht="48" hidden="1" customHeight="1" x14ac:dyDescent="0.3">
      <c r="A31" s="13">
        <v>9</v>
      </c>
      <c r="B31" s="14" t="s">
        <v>57</v>
      </c>
      <c r="C31" s="97" t="s">
        <v>58</v>
      </c>
      <c r="D31" s="97"/>
      <c r="E31" s="11"/>
      <c r="F31" s="94"/>
      <c r="G31" s="94"/>
      <c r="H31" s="94"/>
      <c r="I31" s="94"/>
      <c r="J31" s="95"/>
      <c r="K31" s="96"/>
      <c r="L31" s="8"/>
      <c r="M31" s="38"/>
      <c r="N31" s="15"/>
      <c r="R31" s="44"/>
      <c r="S31" s="46"/>
    </row>
    <row r="32" spans="1:19" s="16" customFormat="1" ht="21" customHeight="1" x14ac:dyDescent="0.3">
      <c r="A32" s="99" t="s">
        <v>61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</row>
    <row r="33" spans="1:17" s="16" customFormat="1" ht="39.75" customHeight="1" x14ac:dyDescent="0.3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</row>
    <row r="34" spans="1:17" ht="48.75" customHeight="1" x14ac:dyDescent="0.25">
      <c r="A34" s="100" t="s">
        <v>0</v>
      </c>
      <c r="B34" s="101" t="s">
        <v>8</v>
      </c>
      <c r="C34" s="101" t="s">
        <v>9</v>
      </c>
      <c r="D34" s="101" t="s">
        <v>10</v>
      </c>
      <c r="E34" s="102" t="s">
        <v>12</v>
      </c>
      <c r="F34" s="102"/>
      <c r="G34" s="102"/>
      <c r="H34" s="102"/>
      <c r="I34" s="102"/>
      <c r="J34" s="102"/>
      <c r="K34" s="102"/>
      <c r="L34" s="102"/>
      <c r="M34" s="102"/>
      <c r="N34" s="102"/>
    </row>
    <row r="35" spans="1:17" ht="55.5" customHeight="1" x14ac:dyDescent="0.25">
      <c r="A35" s="100"/>
      <c r="B35" s="101"/>
      <c r="C35" s="101"/>
      <c r="D35" s="101"/>
      <c r="E35" s="37" t="s">
        <v>11</v>
      </c>
      <c r="F35" s="37" t="s">
        <v>13</v>
      </c>
      <c r="G35" s="37" t="s">
        <v>14</v>
      </c>
      <c r="H35" s="37" t="s">
        <v>4</v>
      </c>
      <c r="I35" s="37" t="s">
        <v>15</v>
      </c>
      <c r="J35" s="112" t="s">
        <v>7</v>
      </c>
      <c r="K35" s="112"/>
      <c r="L35" s="112"/>
      <c r="M35" s="112"/>
      <c r="N35" s="112"/>
      <c r="O35" s="34" t="s">
        <v>49</v>
      </c>
      <c r="P35" s="34" t="s">
        <v>50</v>
      </c>
    </row>
    <row r="36" spans="1:17" s="20" customFormat="1" ht="45.75" hidden="1" customHeight="1" x14ac:dyDescent="0.25">
      <c r="A36" s="13">
        <v>1</v>
      </c>
      <c r="B36" s="58" t="str">
        <f t="shared" ref="B36:B43" si="6">+C9</f>
        <v>Thảm dính bụi PS  
sticky mat 600*90 EA</v>
      </c>
      <c r="C36" s="17">
        <f>4002+790+1032+732+815</f>
        <v>7371</v>
      </c>
      <c r="D36" s="17">
        <f>C36-H9</f>
        <v>7013</v>
      </c>
      <c r="E36" s="10" t="str">
        <f>+P36&amp;" EA"&amp;" ("&amp;O36&amp;"DAY)"</f>
        <v>44 EA (30DAY)</v>
      </c>
      <c r="F36" s="18" t="s">
        <v>62</v>
      </c>
      <c r="G36" s="52">
        <v>815</v>
      </c>
      <c r="H36" s="52">
        <v>835</v>
      </c>
      <c r="I36" s="52">
        <f>G36+H36-H9-F9</f>
        <v>1292</v>
      </c>
      <c r="J36" s="98"/>
      <c r="K36" s="98"/>
      <c r="L36" s="98"/>
      <c r="M36" s="98"/>
      <c r="N36" s="98"/>
      <c r="O36" s="19">
        <v>30</v>
      </c>
      <c r="P36">
        <f>+ROUNDUP(I36/O36,0)</f>
        <v>44</v>
      </c>
    </row>
    <row r="37" spans="1:17" s="67" customFormat="1" ht="60" hidden="1" customHeight="1" x14ac:dyDescent="0.35">
      <c r="A37" s="63">
        <v>2</v>
      </c>
      <c r="B37" s="69" t="str">
        <f t="shared" si="6"/>
        <v>Con lăn dính bụi /
 Sticky roller/스티키 롤러
20cm*17M   Roll</v>
      </c>
      <c r="C37" s="65">
        <f>80+125+75+89+89</f>
        <v>458</v>
      </c>
      <c r="D37" s="70">
        <f>C37-H26</f>
        <v>207</v>
      </c>
      <c r="E37" s="70" t="str">
        <f t="shared" ref="E37:E40" si="7">+P37&amp;" EA"&amp;" ("&amp;O37&amp;"DAY)"</f>
        <v>2 EA (30DAY)</v>
      </c>
      <c r="F37" s="18" t="s">
        <v>62</v>
      </c>
      <c r="G37" s="68">
        <v>234</v>
      </c>
      <c r="H37" s="68">
        <v>61</v>
      </c>
      <c r="I37" s="68">
        <f>G37+H37-H26</f>
        <v>44</v>
      </c>
      <c r="J37" s="110"/>
      <c r="K37" s="110"/>
      <c r="L37" s="110"/>
      <c r="M37" s="110"/>
      <c r="N37" s="110"/>
      <c r="O37" s="19">
        <v>30</v>
      </c>
      <c r="P37" s="67">
        <f t="shared" ref="P37" si="8">+ROUNDUP(I37/O37,0)</f>
        <v>2</v>
      </c>
    </row>
    <row r="38" spans="1:17" ht="45.75" hidden="1" customHeight="1" x14ac:dyDescent="0.25">
      <c r="A38" s="13">
        <v>3</v>
      </c>
      <c r="B38" s="43" t="str">
        <f t="shared" si="6"/>
        <v>TEM PVC (PVC LABEL)
100mm*65mm*100mm (1470EA/Roll)</v>
      </c>
      <c r="C38" s="17">
        <f>632+120+165+68+102</f>
        <v>1087</v>
      </c>
      <c r="D38" s="17">
        <f>C38-H10</f>
        <v>818</v>
      </c>
      <c r="E38" s="10" t="str">
        <f t="shared" si="7"/>
        <v>2 EA (30DAY)</v>
      </c>
      <c r="F38" s="18" t="s">
        <v>62</v>
      </c>
      <c r="G38" s="52">
        <v>64</v>
      </c>
      <c r="H38" s="52">
        <v>45</v>
      </c>
      <c r="I38" s="68">
        <f>G38+H38-H11</f>
        <v>44</v>
      </c>
      <c r="J38" s="98"/>
      <c r="K38" s="98"/>
      <c r="L38" s="98"/>
      <c r="M38" s="98"/>
      <c r="N38" s="98"/>
      <c r="O38" s="19">
        <v>30</v>
      </c>
      <c r="P38">
        <f>+ROUNDUP(I38/O38,0)</f>
        <v>2</v>
      </c>
    </row>
    <row r="39" spans="1:17" ht="45.75" hidden="1" customHeight="1" x14ac:dyDescent="0.25">
      <c r="A39" s="63">
        <v>4</v>
      </c>
      <c r="B39" s="58" t="str">
        <f t="shared" si="6"/>
        <v>Mực in tem (Ea)
라벨 잉크</v>
      </c>
      <c r="C39" s="17">
        <f>207+45+34+39+42</f>
        <v>367</v>
      </c>
      <c r="D39" s="17">
        <f>C39-H11</f>
        <v>302</v>
      </c>
      <c r="E39" s="10" t="str">
        <f t="shared" si="7"/>
        <v>3 EA (30DAY)</v>
      </c>
      <c r="F39" s="18" t="s">
        <v>62</v>
      </c>
      <c r="G39" s="52">
        <v>45</v>
      </c>
      <c r="H39" s="52">
        <v>65</v>
      </c>
      <c r="I39" s="68">
        <f>G39+H39-H12</f>
        <v>65</v>
      </c>
      <c r="J39" s="98"/>
      <c r="K39" s="98"/>
      <c r="L39" s="98"/>
      <c r="M39" s="98"/>
      <c r="N39" s="98"/>
      <c r="O39" s="19">
        <v>30</v>
      </c>
      <c r="P39">
        <f t="shared" ref="P39:P40" si="9">+ROUNDUP(I39/O39,0)</f>
        <v>3</v>
      </c>
    </row>
    <row r="40" spans="1:17" s="20" customFormat="1" ht="45.75" hidden="1" customHeight="1" x14ac:dyDescent="0.25">
      <c r="A40" s="13">
        <v>5</v>
      </c>
      <c r="B40" s="58" t="str">
        <f t="shared" si="6"/>
        <v>Cồn (Ancol)
 Nồng độ 99.9% (Lit)</v>
      </c>
      <c r="C40" s="17">
        <f>1864+277+168+140+204</f>
        <v>2653</v>
      </c>
      <c r="D40" s="17">
        <f>C40-H15</f>
        <v>2649</v>
      </c>
      <c r="E40" s="10" t="str">
        <f t="shared" si="7"/>
        <v>10 EA (30DAY)</v>
      </c>
      <c r="F40" s="18" t="s">
        <v>62</v>
      </c>
      <c r="G40" s="52">
        <v>204</v>
      </c>
      <c r="H40" s="52">
        <v>216</v>
      </c>
      <c r="I40" s="68">
        <f t="shared" ref="I40:I43" si="10">G40+H40-H29</f>
        <v>289</v>
      </c>
      <c r="J40" s="98"/>
      <c r="K40" s="98"/>
      <c r="L40" s="98"/>
      <c r="M40" s="98"/>
      <c r="N40" s="98"/>
      <c r="O40" s="19">
        <v>30</v>
      </c>
      <c r="P40">
        <f t="shared" si="9"/>
        <v>10</v>
      </c>
    </row>
    <row r="41" spans="1:17" s="21" customFormat="1" ht="45.75" hidden="1" customHeight="1" thickBot="1" x14ac:dyDescent="0.3">
      <c r="A41" s="63">
        <v>6</v>
      </c>
      <c r="B41" s="58" t="str">
        <f t="shared" si="6"/>
        <v>Khăn lau PS PL3008
Claearoom wipers  (Box)</v>
      </c>
      <c r="C41" s="17">
        <f>1410+247+325+235+272</f>
        <v>2489</v>
      </c>
      <c r="D41" s="17">
        <f>C41-H16</f>
        <v>2487</v>
      </c>
      <c r="E41" s="18" t="s">
        <v>53</v>
      </c>
      <c r="F41" s="18" t="s">
        <v>62</v>
      </c>
      <c r="G41" s="52">
        <v>272</v>
      </c>
      <c r="H41" s="52">
        <v>238</v>
      </c>
      <c r="I41" s="68">
        <f t="shared" si="10"/>
        <v>451</v>
      </c>
      <c r="J41" s="98"/>
      <c r="K41" s="98"/>
      <c r="L41" s="98"/>
      <c r="M41" s="98"/>
      <c r="N41" s="98"/>
      <c r="O41" s="19">
        <v>30</v>
      </c>
      <c r="P41">
        <f>+ROUNDUP(I41/O41,0)</f>
        <v>16</v>
      </c>
      <c r="Q41" s="22"/>
    </row>
    <row r="42" spans="1:17" s="67" customFormat="1" ht="60" hidden="1" customHeight="1" x14ac:dyDescent="0.35">
      <c r="A42" s="13">
        <v>7</v>
      </c>
      <c r="B42" s="69" t="str">
        <f t="shared" si="6"/>
        <v>Màng chít xanh
(Roll)
녹색 포장 비닌</v>
      </c>
      <c r="C42" s="73">
        <f>48+25+12+20+13</f>
        <v>118</v>
      </c>
      <c r="D42" s="70">
        <f t="shared" ref="D42:D43" si="11">C42-H33</f>
        <v>118</v>
      </c>
      <c r="E42" s="70" t="str">
        <f t="shared" ref="E42:E43" si="12">+P42&amp;" EA"&amp;" ("&amp;O42&amp;"DAY)"</f>
        <v>1.3 EA (30DAY)</v>
      </c>
      <c r="F42" s="18" t="s">
        <v>62</v>
      </c>
      <c r="G42" s="68">
        <v>13</v>
      </c>
      <c r="H42" s="68">
        <v>26</v>
      </c>
      <c r="I42" s="68">
        <f t="shared" si="10"/>
        <v>39</v>
      </c>
      <c r="J42" s="110"/>
      <c r="K42" s="110"/>
      <c r="L42" s="110"/>
      <c r="M42" s="110"/>
      <c r="N42" s="110"/>
      <c r="O42" s="19">
        <v>30</v>
      </c>
      <c r="P42" s="67">
        <f t="shared" ref="P42:P43" si="13">+ROUND(I42/O42,1)</f>
        <v>1.3</v>
      </c>
    </row>
    <row r="43" spans="1:17" s="67" customFormat="1" ht="60" hidden="1" customHeight="1" x14ac:dyDescent="0.35">
      <c r="A43" s="63">
        <v>8</v>
      </c>
      <c r="B43" s="69" t="str">
        <f t="shared" si="6"/>
        <v>Màng chít trắng
(Roll)
하얀 포장 비닌</v>
      </c>
      <c r="C43" s="73">
        <f>48+15+27+15</f>
        <v>105</v>
      </c>
      <c r="D43" s="70">
        <f t="shared" si="11"/>
        <v>105</v>
      </c>
      <c r="E43" s="70" t="str">
        <f t="shared" si="12"/>
        <v>1.4 EA (30DAY)</v>
      </c>
      <c r="F43" s="18" t="s">
        <v>62</v>
      </c>
      <c r="G43" s="68">
        <v>15</v>
      </c>
      <c r="H43" s="68">
        <v>27</v>
      </c>
      <c r="I43" s="68">
        <f t="shared" si="10"/>
        <v>42</v>
      </c>
      <c r="J43" s="110"/>
      <c r="K43" s="110"/>
      <c r="L43" s="110"/>
      <c r="M43" s="110"/>
      <c r="N43" s="110"/>
      <c r="O43" s="19">
        <v>30</v>
      </c>
      <c r="P43" s="67">
        <f t="shared" si="13"/>
        <v>1.4</v>
      </c>
    </row>
    <row r="44" spans="1:17" ht="44.25" hidden="1" customHeight="1" x14ac:dyDescent="0.25">
      <c r="A44" s="62"/>
      <c r="B44" s="60"/>
      <c r="C44" s="60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59"/>
      <c r="P44" s="59"/>
    </row>
    <row r="45" spans="1:17" ht="44.25" hidden="1" customHeight="1" x14ac:dyDescent="0.25">
      <c r="A45" s="62"/>
      <c r="B45" s="60"/>
      <c r="C45" s="60"/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59"/>
      <c r="P45" s="59"/>
    </row>
    <row r="46" spans="1:17" ht="68.25" customHeight="1" x14ac:dyDescent="0.25">
      <c r="A46" s="13">
        <v>1</v>
      </c>
      <c r="B46" s="31" t="str">
        <f>+C19</f>
        <v xml:space="preserve">Gang tay cao su (Ea)
고무 장갑
</v>
      </c>
      <c r="C46" s="17">
        <f>179180+13740+31500+55830+58050</f>
        <v>338300</v>
      </c>
      <c r="D46" s="17">
        <f>C46-H19</f>
        <v>328850</v>
      </c>
      <c r="E46" s="10" t="str">
        <f>+P46&amp;" EA"&amp;" ("&amp;O46&amp;"DAY)"</f>
        <v>1795 EA (35DAY)</v>
      </c>
      <c r="F46" s="18" t="s">
        <v>62</v>
      </c>
      <c r="G46" s="39">
        <v>58050</v>
      </c>
      <c r="H46" s="39">
        <v>17850</v>
      </c>
      <c r="I46" s="23">
        <f>G46+H46-H19-F19</f>
        <v>62800</v>
      </c>
      <c r="J46" s="98"/>
      <c r="K46" s="98"/>
      <c r="L46" s="98"/>
      <c r="M46" s="98"/>
      <c r="N46" s="98"/>
      <c r="O46" s="19">
        <v>35</v>
      </c>
      <c r="P46">
        <f>+ROUNDUP(I46/O46,0)</f>
        <v>1795</v>
      </c>
    </row>
    <row r="47" spans="1:17" ht="68.25" customHeight="1" x14ac:dyDescent="0.25">
      <c r="A47" s="13">
        <v>2</v>
      </c>
      <c r="B47" s="31" t="str">
        <f>+C20</f>
        <v>Mũ chụp tóc(Ea)
머리 망</v>
      </c>
      <c r="C47" s="17">
        <f>31590+5330+7980+11390+7960</f>
        <v>64250</v>
      </c>
      <c r="D47" s="17">
        <f>C47-H20</f>
        <v>58636</v>
      </c>
      <c r="E47" s="10" t="str">
        <f t="shared" ref="E47:E48" si="14">+P47&amp;" EA"&amp;" ("&amp;O47&amp;"DAY)"</f>
        <v>300 EA (35DAY)</v>
      </c>
      <c r="F47" s="18" t="s">
        <v>62</v>
      </c>
      <c r="G47" s="39">
        <v>7960</v>
      </c>
      <c r="H47" s="39">
        <v>8150</v>
      </c>
      <c r="I47" s="30">
        <f>G47+H47-H20-F20</f>
        <v>10496</v>
      </c>
      <c r="J47" s="98"/>
      <c r="K47" s="98"/>
      <c r="L47" s="98"/>
      <c r="M47" s="98"/>
      <c r="N47" s="98"/>
      <c r="O47" s="19">
        <v>35</v>
      </c>
      <c r="P47">
        <f>+ROUNDUP(I47/O47,0)</f>
        <v>300</v>
      </c>
    </row>
    <row r="48" spans="1:17" ht="68.25" customHeight="1" x14ac:dyDescent="0.25">
      <c r="A48" s="13">
        <v>3</v>
      </c>
      <c r="B48" s="82" t="str">
        <f>+C21</f>
        <v xml:space="preserve">Khẩu Trang  y tế / Face mask (White) 3 lớp  (9*18mm) EA
 </v>
      </c>
      <c r="C48" s="17">
        <f>127055+17125</f>
        <v>144180</v>
      </c>
      <c r="D48" s="17">
        <f>C48-H21</f>
        <v>143040</v>
      </c>
      <c r="E48" s="10" t="str">
        <f t="shared" si="14"/>
        <v>629 EA (35DAY)</v>
      </c>
      <c r="F48" s="18" t="s">
        <v>62</v>
      </c>
      <c r="G48" s="76">
        <v>17125</v>
      </c>
      <c r="H48" s="76">
        <v>23168</v>
      </c>
      <c r="I48" s="76">
        <f>G48+H48-H21-F21</f>
        <v>22001</v>
      </c>
      <c r="J48" s="98"/>
      <c r="K48" s="98"/>
      <c r="L48" s="98"/>
      <c r="M48" s="98"/>
      <c r="N48" s="98"/>
      <c r="O48" s="19">
        <v>35</v>
      </c>
      <c r="P48">
        <f t="shared" ref="P48:P49" si="15">+ROUNDUP(I48/O48,0)</f>
        <v>629</v>
      </c>
    </row>
    <row r="49" spans="1:17" ht="68.25" customHeight="1" x14ac:dyDescent="0.25">
      <c r="A49" s="13">
        <v>4</v>
      </c>
      <c r="B49" s="82"/>
      <c r="C49" s="17"/>
      <c r="D49" s="17"/>
      <c r="E49" s="10"/>
      <c r="F49" s="18"/>
      <c r="G49" s="76"/>
      <c r="H49" s="76"/>
      <c r="I49" s="76"/>
      <c r="J49" s="98"/>
      <c r="K49" s="98"/>
      <c r="L49" s="98"/>
      <c r="M49" s="98"/>
      <c r="N49" s="98"/>
      <c r="O49" s="19"/>
      <c r="P49" t="e">
        <f t="shared" si="15"/>
        <v>#DIV/0!</v>
      </c>
    </row>
    <row r="50" spans="1:17" ht="68.25" customHeight="1" x14ac:dyDescent="0.25">
      <c r="A50" s="13">
        <v>5</v>
      </c>
      <c r="B50" s="82"/>
      <c r="C50" s="17"/>
      <c r="D50" s="17"/>
      <c r="E50" s="10"/>
      <c r="F50" s="18"/>
      <c r="G50" s="76"/>
      <c r="H50" s="76"/>
      <c r="I50" s="76"/>
      <c r="J50" s="98"/>
      <c r="K50" s="98"/>
      <c r="L50" s="98"/>
      <c r="M50" s="98"/>
      <c r="N50" s="98"/>
      <c r="O50" s="19"/>
    </row>
    <row r="51" spans="1:17" s="20" customFormat="1" ht="45.75" hidden="1" customHeight="1" x14ac:dyDescent="0.25">
      <c r="A51" s="13">
        <v>3</v>
      </c>
      <c r="B51" s="31" t="str">
        <f t="shared" ref="B51:B57" si="16">+C25</f>
        <v>Thảm dính bụi PS  
sticky mat 600*90 EA</v>
      </c>
      <c r="C51" s="17">
        <f>4002+790+1032+732+815</f>
        <v>7371</v>
      </c>
      <c r="D51" s="17">
        <f t="shared" ref="D51:D56" si="17">C51-H25</f>
        <v>6384</v>
      </c>
      <c r="E51" s="10" t="str">
        <f t="shared" ref="E51:E56" si="18">+P51&amp;" EA"&amp;" ("&amp;O51&amp;"DAY)"</f>
        <v>45 EA (15DAY)</v>
      </c>
      <c r="F51" s="18" t="s">
        <v>54</v>
      </c>
      <c r="G51" s="39">
        <v>815</v>
      </c>
      <c r="H51" s="39">
        <v>835</v>
      </c>
      <c r="I51" s="30">
        <f t="shared" ref="I51:I56" si="19">G51+H51-H25-F25</f>
        <v>663</v>
      </c>
      <c r="J51" s="98"/>
      <c r="K51" s="98"/>
      <c r="L51" s="98"/>
      <c r="M51" s="98"/>
      <c r="N51" s="98"/>
      <c r="O51" s="19">
        <v>15</v>
      </c>
      <c r="P51">
        <f>+ROUNDUP(I51/O51,0)</f>
        <v>45</v>
      </c>
    </row>
    <row r="52" spans="1:17" s="20" customFormat="1" ht="45.75" hidden="1" customHeight="1" x14ac:dyDescent="0.25">
      <c r="A52" s="13">
        <v>4</v>
      </c>
      <c r="B52" s="31" t="str">
        <f t="shared" si="16"/>
        <v>Cồn (Ancol)
 Nồng độ 99.9% (Lit)</v>
      </c>
      <c r="C52" s="17">
        <f>1864+277+168+140+204</f>
        <v>2653</v>
      </c>
      <c r="D52" s="17">
        <f t="shared" si="17"/>
        <v>2402</v>
      </c>
      <c r="E52" s="10" t="str">
        <f t="shared" si="18"/>
        <v>12 EA (15DAY)</v>
      </c>
      <c r="F52" s="18" t="s">
        <v>54</v>
      </c>
      <c r="G52" s="39">
        <v>204</v>
      </c>
      <c r="H52" s="39">
        <v>216</v>
      </c>
      <c r="I52" s="30">
        <f t="shared" si="19"/>
        <v>169</v>
      </c>
      <c r="J52" s="98"/>
      <c r="K52" s="98"/>
      <c r="L52" s="98"/>
      <c r="M52" s="98"/>
      <c r="N52" s="98"/>
      <c r="O52" s="19">
        <v>15</v>
      </c>
      <c r="P52">
        <f t="shared" ref="P52:P56" si="20">+ROUNDUP(I52/O52,0)</f>
        <v>12</v>
      </c>
    </row>
    <row r="53" spans="1:17" s="21" customFormat="1" ht="45.75" hidden="1" customHeight="1" thickBot="1" x14ac:dyDescent="0.3">
      <c r="A53" s="13">
        <v>5</v>
      </c>
      <c r="B53" s="31" t="str">
        <f t="shared" si="16"/>
        <v>Khăn lau PS PL3008
Claearoom wipers  (Box)</v>
      </c>
      <c r="C53" s="17">
        <f>1410+247+325+235+272</f>
        <v>2489</v>
      </c>
      <c r="D53" s="17">
        <f t="shared" si="17"/>
        <v>2200</v>
      </c>
      <c r="E53" s="18" t="s">
        <v>53</v>
      </c>
      <c r="F53" s="18" t="s">
        <v>54</v>
      </c>
      <c r="G53" s="39">
        <v>272</v>
      </c>
      <c r="H53" s="39">
        <v>238</v>
      </c>
      <c r="I53" s="30">
        <f t="shared" si="19"/>
        <v>221</v>
      </c>
      <c r="J53" s="98"/>
      <c r="K53" s="98"/>
      <c r="L53" s="98"/>
      <c r="M53" s="98"/>
      <c r="N53" s="98"/>
      <c r="O53" s="19">
        <v>15</v>
      </c>
      <c r="P53">
        <f>+ROUNDUP(I53/O53,0)</f>
        <v>15</v>
      </c>
      <c r="Q53" s="22"/>
    </row>
    <row r="54" spans="1:17" ht="45.75" hidden="1" customHeight="1" x14ac:dyDescent="0.25">
      <c r="A54" s="13">
        <v>6</v>
      </c>
      <c r="B54" s="43" t="str">
        <f t="shared" si="16"/>
        <v>TEM PVC (PVC LABEL)
100mm*65mm*100mm (1470EA/Roll)</v>
      </c>
      <c r="C54" s="17">
        <f>632+120+165+68+102</f>
        <v>1087</v>
      </c>
      <c r="D54" s="17">
        <f t="shared" si="17"/>
        <v>963</v>
      </c>
      <c r="E54" s="10" t="str">
        <f t="shared" si="18"/>
        <v>6 EA (15DAY)</v>
      </c>
      <c r="F54" s="18" t="s">
        <v>54</v>
      </c>
      <c r="G54" s="39">
        <v>102</v>
      </c>
      <c r="H54" s="39">
        <v>108</v>
      </c>
      <c r="I54" s="30">
        <f t="shared" si="19"/>
        <v>86</v>
      </c>
      <c r="J54" s="98"/>
      <c r="K54" s="98"/>
      <c r="L54" s="98"/>
      <c r="M54" s="98"/>
      <c r="N54" s="98"/>
      <c r="O54" s="19">
        <v>15</v>
      </c>
      <c r="P54">
        <f>+ROUNDUP(I54/O54,0)</f>
        <v>6</v>
      </c>
    </row>
    <row r="55" spans="1:17" ht="45.75" hidden="1" customHeight="1" x14ac:dyDescent="0.25">
      <c r="A55" s="13">
        <v>7</v>
      </c>
      <c r="B55" s="35" t="str">
        <f t="shared" si="16"/>
        <v>Miếng vàng
(Ea)</v>
      </c>
      <c r="C55" s="17">
        <f>50+109+151</f>
        <v>310</v>
      </c>
      <c r="D55" s="17">
        <f t="shared" si="17"/>
        <v>179</v>
      </c>
      <c r="E55" s="10" t="str">
        <f>+P55&amp;" EA"&amp;" ("&amp;O55&amp;"DAY)"</f>
        <v>8 EA (15DAY)</v>
      </c>
      <c r="F55" s="18" t="s">
        <v>54</v>
      </c>
      <c r="G55" s="39">
        <v>142</v>
      </c>
      <c r="H55" s="39">
        <v>98</v>
      </c>
      <c r="I55" s="32">
        <f t="shared" si="19"/>
        <v>109</v>
      </c>
      <c r="J55" s="98"/>
      <c r="K55" s="98"/>
      <c r="L55" s="98"/>
      <c r="M55" s="98"/>
      <c r="N55" s="98"/>
      <c r="O55" s="19">
        <v>15</v>
      </c>
      <c r="P55">
        <f>+ROUNDUP(I55/O55,0)</f>
        <v>8</v>
      </c>
    </row>
    <row r="56" spans="1:17" ht="45.75" hidden="1" customHeight="1" x14ac:dyDescent="0.25">
      <c r="A56" s="13">
        <v>8</v>
      </c>
      <c r="B56" s="31" t="str">
        <f t="shared" si="16"/>
        <v>Mực in tem (Ea)</v>
      </c>
      <c r="C56" s="17">
        <f>207+45+34+39+42</f>
        <v>367</v>
      </c>
      <c r="D56" s="17">
        <f t="shared" si="17"/>
        <v>308</v>
      </c>
      <c r="E56" s="10" t="str">
        <f t="shared" si="18"/>
        <v>3 EA (15DAY)</v>
      </c>
      <c r="F56" s="18" t="s">
        <v>54</v>
      </c>
      <c r="G56" s="39">
        <v>42</v>
      </c>
      <c r="H56" s="39">
        <v>48</v>
      </c>
      <c r="I56" s="30">
        <f t="shared" si="19"/>
        <v>31</v>
      </c>
      <c r="J56" s="98"/>
      <c r="K56" s="98"/>
      <c r="L56" s="98"/>
      <c r="M56" s="98"/>
      <c r="N56" s="98"/>
      <c r="O56" s="19">
        <v>15</v>
      </c>
      <c r="P56">
        <f t="shared" si="20"/>
        <v>3</v>
      </c>
    </row>
    <row r="57" spans="1:17" ht="45.75" hidden="1" customHeight="1" x14ac:dyDescent="0.25">
      <c r="A57" s="13">
        <v>9</v>
      </c>
      <c r="B57" s="47" t="str">
        <f t="shared" si="16"/>
        <v>Bọc ngón tĩnh điện có đai màu trắng</v>
      </c>
      <c r="C57" s="17"/>
      <c r="D57" s="17"/>
      <c r="E57" s="10"/>
      <c r="F57" s="18"/>
      <c r="G57" s="45"/>
      <c r="H57" s="45"/>
      <c r="I57" s="45"/>
      <c r="J57" s="98"/>
      <c r="K57" s="98"/>
      <c r="L57" s="98"/>
      <c r="M57" s="98"/>
      <c r="N57" s="98"/>
      <c r="O57" s="19"/>
    </row>
    <row r="58" spans="1:17" x14ac:dyDescent="0.25">
      <c r="P58" t="e">
        <f>+I58/O58</f>
        <v>#DIV/0!</v>
      </c>
    </row>
  </sheetData>
  <sheetProtection formatCells="0" formatRows="0" insertColumns="0" insertRows="0" insertHyperlinks="0" deleteRows="0" selectLockedCells="1" sort="0" autoFilter="0" pivotTables="0" selectUnlockedCells="1"/>
  <mergeCells count="122">
    <mergeCell ref="C29:D29"/>
    <mergeCell ref="F20:G20"/>
    <mergeCell ref="C20:D20"/>
    <mergeCell ref="H20:I20"/>
    <mergeCell ref="C25:D25"/>
    <mergeCell ref="C15:D15"/>
    <mergeCell ref="F15:G15"/>
    <mergeCell ref="H15:I15"/>
    <mergeCell ref="C16:D16"/>
    <mergeCell ref="F16:G16"/>
    <mergeCell ref="H16:I16"/>
    <mergeCell ref="H27:I27"/>
    <mergeCell ref="C28:D28"/>
    <mergeCell ref="F28:G28"/>
    <mergeCell ref="H28:I28"/>
    <mergeCell ref="C27:D27"/>
    <mergeCell ref="F27:G27"/>
    <mergeCell ref="C21:D21"/>
    <mergeCell ref="F21:G21"/>
    <mergeCell ref="H21:I21"/>
    <mergeCell ref="C22:D22"/>
    <mergeCell ref="H22:I22"/>
    <mergeCell ref="F22:G22"/>
    <mergeCell ref="F23:G23"/>
    <mergeCell ref="M2:M5"/>
    <mergeCell ref="J20:K20"/>
    <mergeCell ref="J57:N57"/>
    <mergeCell ref="J35:N35"/>
    <mergeCell ref="J46:N46"/>
    <mergeCell ref="J51:N51"/>
    <mergeCell ref="J56:N56"/>
    <mergeCell ref="J55:N55"/>
    <mergeCell ref="J36:N36"/>
    <mergeCell ref="J38:N38"/>
    <mergeCell ref="J39:N39"/>
    <mergeCell ref="J42:N42"/>
    <mergeCell ref="J43:N43"/>
    <mergeCell ref="J40:N40"/>
    <mergeCell ref="J41:N41"/>
    <mergeCell ref="J10:K10"/>
    <mergeCell ref="J37:N37"/>
    <mergeCell ref="J21:K21"/>
    <mergeCell ref="J22:K22"/>
    <mergeCell ref="J54:N54"/>
    <mergeCell ref="J31:K31"/>
    <mergeCell ref="C11:D11"/>
    <mergeCell ref="F11:G11"/>
    <mergeCell ref="H11:I11"/>
    <mergeCell ref="N2:N5"/>
    <mergeCell ref="N7:N8"/>
    <mergeCell ref="C19:D19"/>
    <mergeCell ref="F19:G19"/>
    <mergeCell ref="H19:I19"/>
    <mergeCell ref="J19:K19"/>
    <mergeCell ref="M7:M8"/>
    <mergeCell ref="L7:L8"/>
    <mergeCell ref="F8:G8"/>
    <mergeCell ref="H8:I8"/>
    <mergeCell ref="J8:K8"/>
    <mergeCell ref="C9:D9"/>
    <mergeCell ref="F9:G9"/>
    <mergeCell ref="H9:I9"/>
    <mergeCell ref="J11:K11"/>
    <mergeCell ref="C12:D12"/>
    <mergeCell ref="F12:G12"/>
    <mergeCell ref="H12:I12"/>
    <mergeCell ref="J12:K12"/>
    <mergeCell ref="C13:D13"/>
    <mergeCell ref="F13:G13"/>
    <mergeCell ref="H13:I13"/>
    <mergeCell ref="J13:K13"/>
    <mergeCell ref="C14:D14"/>
    <mergeCell ref="A1:B6"/>
    <mergeCell ref="C1:J6"/>
    <mergeCell ref="K2:K5"/>
    <mergeCell ref="L2:L5"/>
    <mergeCell ref="C26:D26"/>
    <mergeCell ref="F26:G26"/>
    <mergeCell ref="H26:I26"/>
    <mergeCell ref="J26:K26"/>
    <mergeCell ref="A7:A8"/>
    <mergeCell ref="B7:B8"/>
    <mergeCell ref="C7:D8"/>
    <mergeCell ref="E7:K7"/>
    <mergeCell ref="J9:K9"/>
    <mergeCell ref="C10:D10"/>
    <mergeCell ref="F10:G10"/>
    <mergeCell ref="H10:I10"/>
    <mergeCell ref="F25:G25"/>
    <mergeCell ref="H25:I25"/>
    <mergeCell ref="J15:K15"/>
    <mergeCell ref="J16:K16"/>
    <mergeCell ref="F14:G14"/>
    <mergeCell ref="C30:D30"/>
    <mergeCell ref="F30:G30"/>
    <mergeCell ref="H30:I30"/>
    <mergeCell ref="J30:K30"/>
    <mergeCell ref="J53:N53"/>
    <mergeCell ref="A32:N33"/>
    <mergeCell ref="A34:A35"/>
    <mergeCell ref="B34:B35"/>
    <mergeCell ref="C34:C35"/>
    <mergeCell ref="J52:N52"/>
    <mergeCell ref="J47:N47"/>
    <mergeCell ref="D34:D35"/>
    <mergeCell ref="E34:N34"/>
    <mergeCell ref="C31:D31"/>
    <mergeCell ref="F31:G31"/>
    <mergeCell ref="H31:I31"/>
    <mergeCell ref="J48:N48"/>
    <mergeCell ref="J49:N49"/>
    <mergeCell ref="J50:N50"/>
    <mergeCell ref="F29:G29"/>
    <mergeCell ref="H23:I23"/>
    <mergeCell ref="J23:K23"/>
    <mergeCell ref="H14:I14"/>
    <mergeCell ref="J14:K14"/>
    <mergeCell ref="J29:K29"/>
    <mergeCell ref="J25:K25"/>
    <mergeCell ref="J27:K27"/>
    <mergeCell ref="J28:K28"/>
    <mergeCell ref="H29:I29"/>
  </mergeCells>
  <phoneticPr fontId="31" type="noConversion"/>
  <printOptions horizontalCentered="1" verticalCentered="1"/>
  <pageMargins left="0" right="0" top="0" bottom="0" header="0" footer="0"/>
  <pageSetup paperSize="9" scale="4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9900"/>
    <pageSetUpPr fitToPage="1"/>
  </sheetPr>
  <dimension ref="A1:J89"/>
  <sheetViews>
    <sheetView view="pageBreakPreview" topLeftCell="A7" zoomScale="89" zoomScaleNormal="73" zoomScaleSheetLayoutView="89" workbookViewId="0">
      <selection activeCell="H10" sqref="H10:H11"/>
    </sheetView>
  </sheetViews>
  <sheetFormatPr defaultColWidth="9.140625" defaultRowHeight="15" x14ac:dyDescent="0.25"/>
  <cols>
    <col min="1" max="1" width="9.140625" style="3"/>
    <col min="2" max="2" width="26.5703125" style="3" customWidth="1"/>
    <col min="3" max="3" width="30" style="5" customWidth="1"/>
    <col min="4" max="4" width="20.140625" style="4" customWidth="1"/>
    <col min="5" max="9" width="16.140625" style="3" customWidth="1"/>
    <col min="10" max="10" width="24.28515625" style="3" customWidth="1"/>
    <col min="11" max="16384" width="9.140625" style="3"/>
  </cols>
  <sheetData>
    <row r="1" spans="1:10" ht="35.25" customHeight="1" x14ac:dyDescent="0.25">
      <c r="A1" s="175" t="s">
        <v>67</v>
      </c>
      <c r="B1" s="175"/>
      <c r="C1" s="175"/>
      <c r="D1" s="175"/>
      <c r="E1" s="175"/>
      <c r="F1" s="175"/>
      <c r="G1" s="175"/>
      <c r="H1" s="175"/>
      <c r="I1" s="175"/>
      <c r="J1" s="175"/>
    </row>
    <row r="2" spans="1:10" ht="21" customHeight="1" x14ac:dyDescent="0.25">
      <c r="A2" s="175"/>
      <c r="B2" s="175"/>
      <c r="C2" s="175"/>
      <c r="D2" s="175"/>
      <c r="E2" s="175"/>
      <c r="F2" s="175"/>
      <c r="G2" s="175"/>
      <c r="H2" s="175"/>
      <c r="I2" s="175"/>
      <c r="J2" s="175"/>
    </row>
    <row r="3" spans="1:10" ht="21" customHeight="1" x14ac:dyDescent="0.25">
      <c r="A3" s="175"/>
      <c r="B3" s="175"/>
      <c r="C3" s="175"/>
      <c r="D3" s="175"/>
      <c r="E3" s="175"/>
      <c r="F3" s="175"/>
      <c r="G3" s="175"/>
      <c r="H3" s="175"/>
      <c r="I3" s="175"/>
      <c r="J3" s="175"/>
    </row>
    <row r="4" spans="1:10" s="6" customFormat="1" ht="37.5" customHeight="1" x14ac:dyDescent="0.3">
      <c r="A4" s="176" t="s">
        <v>19</v>
      </c>
      <c r="B4" s="176"/>
      <c r="C4" s="179" t="s">
        <v>20</v>
      </c>
      <c r="D4" s="179"/>
      <c r="E4" s="179"/>
      <c r="F4" s="179"/>
      <c r="G4" s="179"/>
      <c r="H4" s="179"/>
      <c r="I4" s="179"/>
      <c r="J4" s="179"/>
    </row>
    <row r="5" spans="1:10" ht="56.25" customHeight="1" thickBot="1" x14ac:dyDescent="0.3">
      <c r="A5" s="24" t="s">
        <v>0</v>
      </c>
      <c r="B5" s="24" t="s">
        <v>21</v>
      </c>
      <c r="C5" s="177" t="s">
        <v>22</v>
      </c>
      <c r="D5" s="178"/>
      <c r="E5" s="24" t="s">
        <v>35</v>
      </c>
      <c r="F5" s="24" t="s">
        <v>31</v>
      </c>
      <c r="G5" s="24" t="s">
        <v>32</v>
      </c>
      <c r="H5" s="25" t="s">
        <v>26</v>
      </c>
      <c r="I5" s="24" t="s">
        <v>33</v>
      </c>
      <c r="J5" s="26" t="s">
        <v>23</v>
      </c>
    </row>
    <row r="6" spans="1:10" s="27" customFormat="1" ht="23.25" customHeight="1" x14ac:dyDescent="0.25">
      <c r="A6" s="143">
        <v>1</v>
      </c>
      <c r="B6" s="154" t="s">
        <v>48</v>
      </c>
      <c r="C6" s="157" t="s">
        <v>75</v>
      </c>
      <c r="D6" s="160"/>
      <c r="E6" s="146">
        <f>'gang tay, khẩu trang..'!E19</f>
        <v>31646</v>
      </c>
      <c r="F6" s="146">
        <f>SUM('gang tay, khẩu trang..'!F19:I19)</f>
        <v>13100</v>
      </c>
      <c r="G6" s="146">
        <f>+E6-F6</f>
        <v>18546</v>
      </c>
      <c r="H6" s="146">
        <f>+E6</f>
        <v>31646</v>
      </c>
      <c r="I6" s="151">
        <f>+G6+F6-H6</f>
        <v>0</v>
      </c>
      <c r="J6" s="138"/>
    </row>
    <row r="7" spans="1:10" s="28" customFormat="1" ht="23.25" customHeight="1" x14ac:dyDescent="0.25">
      <c r="A7" s="144"/>
      <c r="B7" s="155"/>
      <c r="C7" s="158"/>
      <c r="D7" s="158"/>
      <c r="E7" s="147"/>
      <c r="F7" s="147"/>
      <c r="G7" s="147"/>
      <c r="H7" s="147"/>
      <c r="I7" s="149"/>
      <c r="J7" s="139"/>
    </row>
    <row r="8" spans="1:10" s="28" customFormat="1" ht="23.25" customHeight="1" x14ac:dyDescent="0.25">
      <c r="A8" s="144"/>
      <c r="B8" s="155"/>
      <c r="C8" s="141" t="s">
        <v>25</v>
      </c>
      <c r="D8" s="158"/>
      <c r="E8" s="152"/>
      <c r="F8" s="147"/>
      <c r="G8" s="147"/>
      <c r="H8" s="147"/>
      <c r="I8" s="147"/>
      <c r="J8" s="139"/>
    </row>
    <row r="9" spans="1:10" s="28" customFormat="1" ht="23.25" customHeight="1" thickBot="1" x14ac:dyDescent="0.3">
      <c r="A9" s="145"/>
      <c r="B9" s="156"/>
      <c r="C9" s="159"/>
      <c r="D9" s="159"/>
      <c r="E9" s="153"/>
      <c r="F9" s="148"/>
      <c r="G9" s="148"/>
      <c r="H9" s="148"/>
      <c r="I9" s="148"/>
      <c r="J9" s="140"/>
    </row>
    <row r="10" spans="1:10" s="27" customFormat="1" ht="23.25" customHeight="1" x14ac:dyDescent="0.25">
      <c r="A10" s="143">
        <v>2</v>
      </c>
      <c r="B10" s="154" t="s">
        <v>74</v>
      </c>
      <c r="C10" s="157" t="s">
        <v>75</v>
      </c>
      <c r="D10" s="160"/>
      <c r="E10" s="146">
        <f>'gang tay, khẩu trang..'!E20</f>
        <v>31646</v>
      </c>
      <c r="F10" s="146">
        <f>SUM('gang tay, khẩu trang..'!F20:I20)</f>
        <v>5614</v>
      </c>
      <c r="G10" s="146">
        <f>+E10-F10</f>
        <v>26032</v>
      </c>
      <c r="H10" s="146">
        <f>+E10</f>
        <v>31646</v>
      </c>
      <c r="I10" s="151">
        <f>+G10+F10-H10</f>
        <v>0</v>
      </c>
      <c r="J10" s="138"/>
    </row>
    <row r="11" spans="1:10" s="28" customFormat="1" ht="23.25" customHeight="1" x14ac:dyDescent="0.25">
      <c r="A11" s="144"/>
      <c r="B11" s="155"/>
      <c r="C11" s="158"/>
      <c r="D11" s="158"/>
      <c r="E11" s="147"/>
      <c r="F11" s="147"/>
      <c r="G11" s="147"/>
      <c r="H11" s="147"/>
      <c r="I11" s="149"/>
      <c r="J11" s="139"/>
    </row>
    <row r="12" spans="1:10" s="28" customFormat="1" ht="23.25" customHeight="1" x14ac:dyDescent="0.25">
      <c r="A12" s="144"/>
      <c r="B12" s="155"/>
      <c r="C12" s="141" t="s">
        <v>25</v>
      </c>
      <c r="D12" s="158"/>
      <c r="E12" s="152"/>
      <c r="F12" s="147"/>
      <c r="G12" s="147"/>
      <c r="H12" s="147"/>
      <c r="I12" s="147"/>
      <c r="J12" s="139"/>
    </row>
    <row r="13" spans="1:10" s="28" customFormat="1" ht="23.25" customHeight="1" thickBot="1" x14ac:dyDescent="0.3">
      <c r="A13" s="145"/>
      <c r="B13" s="156"/>
      <c r="C13" s="159"/>
      <c r="D13" s="159"/>
      <c r="E13" s="153"/>
      <c r="F13" s="148"/>
      <c r="G13" s="148"/>
      <c r="H13" s="148"/>
      <c r="I13" s="148"/>
      <c r="J13" s="140"/>
    </row>
    <row r="14" spans="1:10" s="27" customFormat="1" ht="27" hidden="1" customHeight="1" x14ac:dyDescent="0.25">
      <c r="A14" s="143">
        <v>1</v>
      </c>
      <c r="B14" s="154" t="s">
        <v>36</v>
      </c>
      <c r="C14" s="157" t="s">
        <v>24</v>
      </c>
      <c r="D14" s="160"/>
      <c r="E14" s="146">
        <f>'gang tay, khẩu trang..'!E25</f>
        <v>1350</v>
      </c>
      <c r="F14" s="146">
        <f>SUM('gang tay, khẩu trang..'!F25:I25)</f>
        <v>987</v>
      </c>
      <c r="G14" s="146">
        <f>+E14-F14</f>
        <v>363</v>
      </c>
      <c r="H14" s="146">
        <f>+G14+F14</f>
        <v>1350</v>
      </c>
      <c r="I14" s="151">
        <f>+G14+F14-H14</f>
        <v>0</v>
      </c>
      <c r="J14" s="138"/>
    </row>
    <row r="15" spans="1:10" s="28" customFormat="1" ht="27" hidden="1" customHeight="1" x14ac:dyDescent="0.25">
      <c r="A15" s="144"/>
      <c r="B15" s="155"/>
      <c r="C15" s="158"/>
      <c r="D15" s="158"/>
      <c r="E15" s="147"/>
      <c r="F15" s="147"/>
      <c r="G15" s="147"/>
      <c r="H15" s="147"/>
      <c r="I15" s="149"/>
      <c r="J15" s="139"/>
    </row>
    <row r="16" spans="1:10" s="28" customFormat="1" ht="27" hidden="1" customHeight="1" x14ac:dyDescent="0.25">
      <c r="A16" s="144"/>
      <c r="B16" s="155"/>
      <c r="C16" s="141"/>
      <c r="D16" s="158"/>
      <c r="E16" s="152"/>
      <c r="F16" s="147"/>
      <c r="G16" s="147"/>
      <c r="H16" s="147"/>
      <c r="I16" s="149"/>
      <c r="J16" s="139"/>
    </row>
    <row r="17" spans="1:10" s="29" customFormat="1" ht="27" hidden="1" customHeight="1" thickBot="1" x14ac:dyDescent="0.3">
      <c r="A17" s="145"/>
      <c r="B17" s="156"/>
      <c r="C17" s="159"/>
      <c r="D17" s="159"/>
      <c r="E17" s="153"/>
      <c r="F17" s="148"/>
      <c r="G17" s="148"/>
      <c r="H17" s="148"/>
      <c r="I17" s="150"/>
      <c r="J17" s="140"/>
    </row>
    <row r="18" spans="1:10" s="27" customFormat="1" ht="23.25" hidden="1" customHeight="1" x14ac:dyDescent="0.25">
      <c r="A18" s="143">
        <v>2</v>
      </c>
      <c r="B18" s="154" t="s">
        <v>37</v>
      </c>
      <c r="C18" s="157" t="s">
        <v>24</v>
      </c>
      <c r="D18" s="157"/>
      <c r="E18" s="146">
        <f>'gang tay, khẩu trang..'!E26</f>
        <v>360</v>
      </c>
      <c r="F18" s="146">
        <f>SUM('gang tay, khẩu trang..'!F26:I26)</f>
        <v>251</v>
      </c>
      <c r="G18" s="146">
        <f>+E18-F18</f>
        <v>109</v>
      </c>
      <c r="H18" s="146">
        <f>+E18</f>
        <v>360</v>
      </c>
      <c r="I18" s="151">
        <f>+G18+F18-H18</f>
        <v>0</v>
      </c>
      <c r="J18" s="138"/>
    </row>
    <row r="19" spans="1:10" s="28" customFormat="1" ht="23.25" hidden="1" customHeight="1" x14ac:dyDescent="0.25">
      <c r="A19" s="144"/>
      <c r="B19" s="155"/>
      <c r="C19" s="141"/>
      <c r="D19" s="141"/>
      <c r="E19" s="147"/>
      <c r="F19" s="147"/>
      <c r="G19" s="147"/>
      <c r="H19" s="147"/>
      <c r="I19" s="149"/>
      <c r="J19" s="139"/>
    </row>
    <row r="20" spans="1:10" s="28" customFormat="1" ht="23.25" hidden="1" customHeight="1" x14ac:dyDescent="0.25">
      <c r="A20" s="144"/>
      <c r="B20" s="155"/>
      <c r="C20" s="141"/>
      <c r="D20" s="158"/>
      <c r="E20" s="152"/>
      <c r="F20" s="147"/>
      <c r="G20" s="147"/>
      <c r="H20" s="147"/>
      <c r="I20" s="149"/>
      <c r="J20" s="139"/>
    </row>
    <row r="21" spans="1:10" s="29" customFormat="1" ht="23.25" hidden="1" customHeight="1" thickBot="1" x14ac:dyDescent="0.3">
      <c r="A21" s="145"/>
      <c r="B21" s="156"/>
      <c r="C21" s="159"/>
      <c r="D21" s="159"/>
      <c r="E21" s="153"/>
      <c r="F21" s="148"/>
      <c r="G21" s="148"/>
      <c r="H21" s="148"/>
      <c r="I21" s="150"/>
      <c r="J21" s="140"/>
    </row>
    <row r="22" spans="1:10" s="27" customFormat="1" ht="23.25" hidden="1" customHeight="1" x14ac:dyDescent="0.25">
      <c r="A22" s="143">
        <v>3</v>
      </c>
      <c r="B22" s="154" t="s">
        <v>38</v>
      </c>
      <c r="C22" s="157" t="s">
        <v>24</v>
      </c>
      <c r="D22" s="157"/>
      <c r="E22" s="146">
        <f>'gang tay, khẩu trang..'!E27</f>
        <v>450</v>
      </c>
      <c r="F22" s="146">
        <f>SUM('gang tay, khẩu trang..'!F27:I27)</f>
        <v>289</v>
      </c>
      <c r="G22" s="146">
        <f>+E22-F22</f>
        <v>161</v>
      </c>
      <c r="H22" s="146">
        <f>+E22</f>
        <v>450</v>
      </c>
      <c r="I22" s="151">
        <f>+G22+F22-H22</f>
        <v>0</v>
      </c>
      <c r="J22" s="138"/>
    </row>
    <row r="23" spans="1:10" s="28" customFormat="1" ht="23.25" hidden="1" customHeight="1" x14ac:dyDescent="0.25">
      <c r="A23" s="144"/>
      <c r="B23" s="155"/>
      <c r="C23" s="141"/>
      <c r="D23" s="141"/>
      <c r="E23" s="147"/>
      <c r="F23" s="147"/>
      <c r="G23" s="147"/>
      <c r="H23" s="147"/>
      <c r="I23" s="149"/>
      <c r="J23" s="139"/>
    </row>
    <row r="24" spans="1:10" s="28" customFormat="1" ht="23.25" hidden="1" customHeight="1" x14ac:dyDescent="0.25">
      <c r="A24" s="144"/>
      <c r="B24" s="155"/>
      <c r="C24" s="141"/>
      <c r="D24" s="141"/>
      <c r="E24" s="152"/>
      <c r="F24" s="147"/>
      <c r="G24" s="147"/>
      <c r="H24" s="147"/>
      <c r="I24" s="149"/>
      <c r="J24" s="139"/>
    </row>
    <row r="25" spans="1:10" s="29" customFormat="1" ht="23.25" hidden="1" customHeight="1" thickBot="1" x14ac:dyDescent="0.3">
      <c r="A25" s="145"/>
      <c r="B25" s="156"/>
      <c r="C25" s="142"/>
      <c r="D25" s="142"/>
      <c r="E25" s="153"/>
      <c r="F25" s="148"/>
      <c r="G25" s="148"/>
      <c r="H25" s="148"/>
      <c r="I25" s="150"/>
      <c r="J25" s="140"/>
    </row>
    <row r="26" spans="1:10" s="27" customFormat="1" ht="23.25" hidden="1" customHeight="1" x14ac:dyDescent="0.25">
      <c r="A26" s="143">
        <v>4</v>
      </c>
      <c r="B26" s="157" t="s">
        <v>39</v>
      </c>
      <c r="C26" s="157" t="s">
        <v>27</v>
      </c>
      <c r="D26" s="160"/>
      <c r="E26" s="146">
        <f>'gang tay, khẩu trang..'!E28</f>
        <v>180</v>
      </c>
      <c r="F26" s="173">
        <f>SUM('gang tay, khẩu trang..'!F28:I28)</f>
        <v>124</v>
      </c>
      <c r="G26" s="146">
        <f>E26-F26</f>
        <v>56</v>
      </c>
      <c r="H26" s="146">
        <f>+E26</f>
        <v>180</v>
      </c>
      <c r="I26" s="151">
        <f>+G26-H26+F26</f>
        <v>0</v>
      </c>
      <c r="J26" s="170"/>
    </row>
    <row r="27" spans="1:10" s="28" customFormat="1" ht="23.25" hidden="1" customHeight="1" x14ac:dyDescent="0.25">
      <c r="A27" s="144"/>
      <c r="B27" s="158"/>
      <c r="C27" s="158"/>
      <c r="D27" s="158"/>
      <c r="E27" s="147"/>
      <c r="F27" s="174"/>
      <c r="G27" s="147"/>
      <c r="H27" s="147"/>
      <c r="I27" s="149"/>
      <c r="J27" s="171"/>
    </row>
    <row r="28" spans="1:10" s="28" customFormat="1" ht="23.25" hidden="1" customHeight="1" x14ac:dyDescent="0.25">
      <c r="A28" s="144"/>
      <c r="B28" s="158"/>
      <c r="C28" s="130"/>
      <c r="D28" s="131"/>
      <c r="E28" s="152"/>
      <c r="F28" s="147"/>
      <c r="G28" s="152"/>
      <c r="H28" s="147"/>
      <c r="I28" s="152"/>
      <c r="J28" s="171"/>
    </row>
    <row r="29" spans="1:10" s="29" customFormat="1" ht="23.25" hidden="1" customHeight="1" thickBot="1" x14ac:dyDescent="0.3">
      <c r="A29" s="145"/>
      <c r="B29" s="159"/>
      <c r="C29" s="132"/>
      <c r="D29" s="133"/>
      <c r="E29" s="153"/>
      <c r="F29" s="148"/>
      <c r="G29" s="153"/>
      <c r="H29" s="148"/>
      <c r="I29" s="153"/>
      <c r="J29" s="172"/>
    </row>
    <row r="30" spans="1:10" s="27" customFormat="1" ht="23.25" hidden="1" customHeight="1" x14ac:dyDescent="0.25">
      <c r="A30" s="180">
        <v>8</v>
      </c>
      <c r="B30" s="183" t="s">
        <v>51</v>
      </c>
      <c r="C30" s="117" t="s">
        <v>24</v>
      </c>
      <c r="D30" s="118"/>
      <c r="E30" s="121">
        <f>+'gang tay, khẩu trang..'!E29</f>
        <v>240</v>
      </c>
      <c r="F30" s="123">
        <f>+SUM('gang tay, khẩu trang..'!F29:I29)</f>
        <v>131</v>
      </c>
      <c r="G30" s="123">
        <f>E30-F30</f>
        <v>109</v>
      </c>
      <c r="H30" s="123">
        <f>+G30+F30</f>
        <v>240</v>
      </c>
      <c r="I30" s="125">
        <f>+H30-F30-G30</f>
        <v>0</v>
      </c>
      <c r="J30" s="127"/>
    </row>
    <row r="31" spans="1:10" s="28" customFormat="1" ht="23.25" hidden="1" customHeight="1" x14ac:dyDescent="0.25">
      <c r="A31" s="181"/>
      <c r="B31" s="184"/>
      <c r="C31" s="119"/>
      <c r="D31" s="120"/>
      <c r="E31" s="122"/>
      <c r="F31" s="124"/>
      <c r="G31" s="124"/>
      <c r="H31" s="124"/>
      <c r="I31" s="126"/>
      <c r="J31" s="128"/>
    </row>
    <row r="32" spans="1:10" s="28" customFormat="1" ht="23.25" hidden="1" customHeight="1" x14ac:dyDescent="0.25">
      <c r="A32" s="181"/>
      <c r="B32" s="184"/>
      <c r="C32" s="130" t="s">
        <v>52</v>
      </c>
      <c r="D32" s="131"/>
      <c r="E32" s="134"/>
      <c r="F32" s="136"/>
      <c r="G32" s="134"/>
      <c r="H32" s="136"/>
      <c r="I32" s="134"/>
      <c r="J32" s="128"/>
    </row>
    <row r="33" spans="1:10" s="29" customFormat="1" ht="23.25" hidden="1" customHeight="1" thickBot="1" x14ac:dyDescent="0.3">
      <c r="A33" s="182"/>
      <c r="B33" s="185"/>
      <c r="C33" s="132"/>
      <c r="D33" s="133"/>
      <c r="E33" s="135"/>
      <c r="F33" s="137"/>
      <c r="G33" s="135"/>
      <c r="H33" s="137"/>
      <c r="I33" s="135"/>
      <c r="J33" s="129"/>
    </row>
    <row r="34" spans="1:10" s="27" customFormat="1" ht="23.25" hidden="1" customHeight="1" x14ac:dyDescent="0.25">
      <c r="A34" s="143">
        <v>5</v>
      </c>
      <c r="B34" s="154" t="s">
        <v>41</v>
      </c>
      <c r="C34" s="157" t="s">
        <v>24</v>
      </c>
      <c r="D34" s="157"/>
      <c r="E34" s="162">
        <f>'gang tay, khẩu trang..'!E30</f>
        <v>90</v>
      </c>
      <c r="F34" s="146">
        <f>SUM('gang tay, khẩu trang..'!F30:I30)</f>
        <v>59</v>
      </c>
      <c r="G34" s="146">
        <f>E34-F34</f>
        <v>31</v>
      </c>
      <c r="H34" s="146">
        <f>+G34+F34</f>
        <v>90</v>
      </c>
      <c r="I34" s="151">
        <f>+H34-F34-G34</f>
        <v>0</v>
      </c>
      <c r="J34" s="170"/>
    </row>
    <row r="35" spans="1:10" s="28" customFormat="1" ht="23.25" hidden="1" customHeight="1" x14ac:dyDescent="0.25">
      <c r="A35" s="144"/>
      <c r="B35" s="155"/>
      <c r="C35" s="141"/>
      <c r="D35" s="141"/>
      <c r="E35" s="163"/>
      <c r="F35" s="147"/>
      <c r="G35" s="147"/>
      <c r="H35" s="147"/>
      <c r="I35" s="149"/>
      <c r="J35" s="171"/>
    </row>
    <row r="36" spans="1:10" s="28" customFormat="1" ht="23.25" hidden="1" customHeight="1" x14ac:dyDescent="0.25">
      <c r="A36" s="144"/>
      <c r="B36" s="155"/>
      <c r="C36" s="130"/>
      <c r="D36" s="131"/>
      <c r="E36" s="152"/>
      <c r="F36" s="147"/>
      <c r="G36" s="152"/>
      <c r="H36" s="147"/>
      <c r="I36" s="152"/>
      <c r="J36" s="171"/>
    </row>
    <row r="37" spans="1:10" s="29" customFormat="1" ht="23.25" hidden="1" customHeight="1" thickBot="1" x14ac:dyDescent="0.3">
      <c r="A37" s="145"/>
      <c r="B37" s="156"/>
      <c r="C37" s="132"/>
      <c r="D37" s="133"/>
      <c r="E37" s="153"/>
      <c r="F37" s="148"/>
      <c r="G37" s="153"/>
      <c r="H37" s="148"/>
      <c r="I37" s="153"/>
      <c r="J37" s="172"/>
    </row>
    <row r="38" spans="1:10" s="27" customFormat="1" ht="23.25" hidden="1" customHeight="1" x14ac:dyDescent="0.25">
      <c r="A38" s="143">
        <v>11</v>
      </c>
      <c r="B38" s="157" t="s">
        <v>51</v>
      </c>
      <c r="C38" s="157" t="s">
        <v>52</v>
      </c>
      <c r="D38" s="160"/>
      <c r="E38" s="146">
        <f>+'gang tay, khẩu trang..'!E29</f>
        <v>240</v>
      </c>
      <c r="F38" s="173">
        <v>11</v>
      </c>
      <c r="G38" s="146">
        <f>E38-F38</f>
        <v>229</v>
      </c>
      <c r="H38" s="146">
        <f>+E38</f>
        <v>240</v>
      </c>
      <c r="I38" s="151">
        <f>+G38-H38+F38</f>
        <v>0</v>
      </c>
      <c r="J38" s="170"/>
    </row>
    <row r="39" spans="1:10" s="28" customFormat="1" ht="23.25" hidden="1" customHeight="1" x14ac:dyDescent="0.25">
      <c r="A39" s="144"/>
      <c r="B39" s="158"/>
      <c r="C39" s="158"/>
      <c r="D39" s="158"/>
      <c r="E39" s="147"/>
      <c r="F39" s="174"/>
      <c r="G39" s="147"/>
      <c r="H39" s="147"/>
      <c r="I39" s="149"/>
      <c r="J39" s="171"/>
    </row>
    <row r="40" spans="1:10" s="28" customFormat="1" ht="23.25" hidden="1" customHeight="1" x14ac:dyDescent="0.25">
      <c r="A40" s="144"/>
      <c r="B40" s="158"/>
      <c r="C40" s="130"/>
      <c r="D40" s="131"/>
      <c r="E40" s="152"/>
      <c r="F40" s="147"/>
      <c r="G40" s="152"/>
      <c r="H40" s="152"/>
      <c r="I40" s="152"/>
      <c r="J40" s="171"/>
    </row>
    <row r="41" spans="1:10" s="29" customFormat="1" ht="23.25" hidden="1" customHeight="1" thickBot="1" x14ac:dyDescent="0.3">
      <c r="A41" s="145"/>
      <c r="B41" s="159"/>
      <c r="C41" s="132"/>
      <c r="D41" s="133"/>
      <c r="E41" s="153"/>
      <c r="F41" s="148"/>
      <c r="G41" s="153"/>
      <c r="H41" s="153"/>
      <c r="I41" s="153"/>
      <c r="J41" s="172"/>
    </row>
    <row r="42" spans="1:10" s="27" customFormat="1" ht="23.25" hidden="1" customHeight="1" x14ac:dyDescent="0.25">
      <c r="A42" s="143">
        <v>6</v>
      </c>
      <c r="B42" s="154" t="s">
        <v>65</v>
      </c>
      <c r="C42" s="157" t="s">
        <v>24</v>
      </c>
      <c r="D42" s="157"/>
      <c r="E42" s="162">
        <f>+'gang tay, khẩu trang..'!E15</f>
        <v>10</v>
      </c>
      <c r="F42" s="146">
        <f>SUM('gang tay, khẩu trang..'!F15:I15)</f>
        <v>4</v>
      </c>
      <c r="G42" s="146">
        <f>E42-F42</f>
        <v>6</v>
      </c>
      <c r="H42" s="146">
        <f>+G42+F42</f>
        <v>10</v>
      </c>
      <c r="I42" s="151">
        <f>+H42-F42-G42</f>
        <v>0</v>
      </c>
      <c r="J42" s="170"/>
    </row>
    <row r="43" spans="1:10" s="28" customFormat="1" ht="23.25" hidden="1" customHeight="1" x14ac:dyDescent="0.25">
      <c r="A43" s="144"/>
      <c r="B43" s="155"/>
      <c r="C43" s="141"/>
      <c r="D43" s="141"/>
      <c r="E43" s="163"/>
      <c r="F43" s="147"/>
      <c r="G43" s="147"/>
      <c r="H43" s="147"/>
      <c r="I43" s="149"/>
      <c r="J43" s="171"/>
    </row>
    <row r="44" spans="1:10" s="28" customFormat="1" ht="23.25" hidden="1" customHeight="1" x14ac:dyDescent="0.25">
      <c r="A44" s="144"/>
      <c r="B44" s="155"/>
      <c r="C44" s="130"/>
      <c r="D44" s="131"/>
      <c r="E44" s="152"/>
      <c r="F44" s="147"/>
      <c r="G44" s="152"/>
      <c r="H44" s="147"/>
      <c r="I44" s="152"/>
      <c r="J44" s="171"/>
    </row>
    <row r="45" spans="1:10" s="29" customFormat="1" ht="23.25" hidden="1" customHeight="1" thickBot="1" x14ac:dyDescent="0.3">
      <c r="A45" s="145"/>
      <c r="B45" s="156"/>
      <c r="C45" s="132"/>
      <c r="D45" s="133"/>
      <c r="E45" s="153"/>
      <c r="F45" s="148"/>
      <c r="G45" s="153"/>
      <c r="H45" s="148"/>
      <c r="I45" s="153"/>
      <c r="J45" s="172"/>
    </row>
    <row r="46" spans="1:10" s="27" customFormat="1" ht="23.25" hidden="1" customHeight="1" x14ac:dyDescent="0.25">
      <c r="A46" s="143">
        <v>7</v>
      </c>
      <c r="B46" s="154" t="s">
        <v>59</v>
      </c>
      <c r="C46" s="157" t="s">
        <v>24</v>
      </c>
      <c r="D46" s="157"/>
      <c r="E46" s="162">
        <f>+'gang tay, khẩu trang..'!E10</f>
        <v>1559</v>
      </c>
      <c r="F46" s="146">
        <f>SUM('gang tay, khẩu trang..'!F10:I10)</f>
        <v>269</v>
      </c>
      <c r="G46" s="146">
        <f>E46-F46</f>
        <v>1290</v>
      </c>
      <c r="H46" s="146">
        <f>+G46+F46</f>
        <v>1559</v>
      </c>
      <c r="I46" s="151">
        <f>+H46-F46-G46</f>
        <v>0</v>
      </c>
      <c r="J46" s="170"/>
    </row>
    <row r="47" spans="1:10" s="28" customFormat="1" ht="23.25" hidden="1" customHeight="1" x14ac:dyDescent="0.25">
      <c r="A47" s="144"/>
      <c r="B47" s="155"/>
      <c r="C47" s="141"/>
      <c r="D47" s="141"/>
      <c r="E47" s="163"/>
      <c r="F47" s="147"/>
      <c r="G47" s="147"/>
      <c r="H47" s="147"/>
      <c r="I47" s="149"/>
      <c r="J47" s="171"/>
    </row>
    <row r="48" spans="1:10" s="28" customFormat="1" ht="23.25" hidden="1" customHeight="1" x14ac:dyDescent="0.25">
      <c r="A48" s="144"/>
      <c r="B48" s="155"/>
      <c r="C48" s="130"/>
      <c r="D48" s="131"/>
      <c r="E48" s="152"/>
      <c r="F48" s="147"/>
      <c r="G48" s="152"/>
      <c r="H48" s="147"/>
      <c r="I48" s="152"/>
      <c r="J48" s="171"/>
    </row>
    <row r="49" spans="1:10" s="29" customFormat="1" ht="23.25" hidden="1" customHeight="1" thickBot="1" x14ac:dyDescent="0.3">
      <c r="A49" s="145"/>
      <c r="B49" s="156"/>
      <c r="C49" s="132"/>
      <c r="D49" s="133"/>
      <c r="E49" s="153"/>
      <c r="F49" s="148"/>
      <c r="G49" s="153"/>
      <c r="H49" s="148"/>
      <c r="I49" s="153"/>
      <c r="J49" s="172"/>
    </row>
    <row r="50" spans="1:10" s="27" customFormat="1" ht="23.25" hidden="1" customHeight="1" x14ac:dyDescent="0.25">
      <c r="A50" s="143">
        <v>8</v>
      </c>
      <c r="B50" s="154" t="s">
        <v>41</v>
      </c>
      <c r="C50" s="157" t="s">
        <v>24</v>
      </c>
      <c r="D50" s="157"/>
      <c r="E50" s="162">
        <f>+'gang tay, khẩu trang..'!E16</f>
        <v>12</v>
      </c>
      <c r="F50" s="146">
        <f>SUM('gang tay, khẩu trang..'!F16:I16)</f>
        <v>2</v>
      </c>
      <c r="G50" s="146">
        <f>E50-F50</f>
        <v>10</v>
      </c>
      <c r="H50" s="146">
        <f>+G50+F50</f>
        <v>12</v>
      </c>
      <c r="I50" s="151">
        <f>+H50-F50-G50</f>
        <v>0</v>
      </c>
      <c r="J50" s="170"/>
    </row>
    <row r="51" spans="1:10" s="28" customFormat="1" ht="23.25" hidden="1" customHeight="1" x14ac:dyDescent="0.25">
      <c r="A51" s="144"/>
      <c r="B51" s="155"/>
      <c r="C51" s="141"/>
      <c r="D51" s="141"/>
      <c r="E51" s="163"/>
      <c r="F51" s="147"/>
      <c r="G51" s="147"/>
      <c r="H51" s="147"/>
      <c r="I51" s="149"/>
      <c r="J51" s="171"/>
    </row>
    <row r="52" spans="1:10" s="28" customFormat="1" ht="23.25" hidden="1" customHeight="1" x14ac:dyDescent="0.25">
      <c r="A52" s="144"/>
      <c r="B52" s="155"/>
      <c r="C52" s="130"/>
      <c r="D52" s="131"/>
      <c r="E52" s="152"/>
      <c r="F52" s="147"/>
      <c r="G52" s="152"/>
      <c r="H52" s="147"/>
      <c r="I52" s="152"/>
      <c r="J52" s="171"/>
    </row>
    <row r="53" spans="1:10" s="29" customFormat="1" ht="23.25" hidden="1" customHeight="1" thickBot="1" x14ac:dyDescent="0.3">
      <c r="A53" s="145"/>
      <c r="B53" s="156"/>
      <c r="C53" s="132"/>
      <c r="D53" s="133"/>
      <c r="E53" s="153"/>
      <c r="F53" s="148"/>
      <c r="G53" s="153"/>
      <c r="H53" s="148"/>
      <c r="I53" s="153"/>
      <c r="J53" s="172"/>
    </row>
    <row r="54" spans="1:10" s="27" customFormat="1" ht="23.25" customHeight="1" x14ac:dyDescent="0.25">
      <c r="A54" s="143">
        <v>3</v>
      </c>
      <c r="B54" s="154" t="s">
        <v>76</v>
      </c>
      <c r="C54" s="157" t="s">
        <v>75</v>
      </c>
      <c r="D54" s="160"/>
      <c r="E54" s="146">
        <f>+'gang tay, khẩu trang..'!E21</f>
        <v>31646</v>
      </c>
      <c r="F54" s="146">
        <f>SUM('gang tay, khẩu trang..'!F21:I21)</f>
        <v>18292</v>
      </c>
      <c r="G54" s="146">
        <f>+E54-F54</f>
        <v>13354</v>
      </c>
      <c r="H54" s="146">
        <f>+E54</f>
        <v>31646</v>
      </c>
      <c r="I54" s="151">
        <f>+G54+F54-H54</f>
        <v>0</v>
      </c>
      <c r="J54" s="138"/>
    </row>
    <row r="55" spans="1:10" s="28" customFormat="1" ht="23.25" customHeight="1" x14ac:dyDescent="0.25">
      <c r="A55" s="144"/>
      <c r="B55" s="155"/>
      <c r="C55" s="158"/>
      <c r="D55" s="158"/>
      <c r="E55" s="147"/>
      <c r="F55" s="147"/>
      <c r="G55" s="147"/>
      <c r="H55" s="147"/>
      <c r="I55" s="149"/>
      <c r="J55" s="139"/>
    </row>
    <row r="56" spans="1:10" s="28" customFormat="1" ht="23.25" customHeight="1" x14ac:dyDescent="0.25">
      <c r="A56" s="144"/>
      <c r="B56" s="155"/>
      <c r="C56" s="141" t="s">
        <v>25</v>
      </c>
      <c r="D56" s="158"/>
      <c r="E56" s="152"/>
      <c r="F56" s="147"/>
      <c r="G56" s="147"/>
      <c r="H56" s="147"/>
      <c r="I56" s="147"/>
      <c r="J56" s="139"/>
    </row>
    <row r="57" spans="1:10" s="28" customFormat="1" ht="23.25" customHeight="1" thickBot="1" x14ac:dyDescent="0.3">
      <c r="A57" s="145"/>
      <c r="B57" s="156"/>
      <c r="C57" s="159"/>
      <c r="D57" s="159"/>
      <c r="E57" s="153"/>
      <c r="F57" s="148"/>
      <c r="G57" s="148"/>
      <c r="H57" s="148"/>
      <c r="I57" s="148"/>
      <c r="J57" s="140"/>
    </row>
    <row r="58" spans="1:10" ht="26.25" customHeight="1" x14ac:dyDescent="0.25">
      <c r="A58" s="165"/>
      <c r="B58" s="169"/>
      <c r="C58" s="167"/>
      <c r="D58" s="168"/>
      <c r="E58" s="152"/>
      <c r="F58" s="147"/>
      <c r="G58" s="161"/>
      <c r="H58" s="161"/>
      <c r="I58" s="149"/>
      <c r="J58" s="164"/>
    </row>
    <row r="59" spans="1:10" ht="26.25" customHeight="1" x14ac:dyDescent="0.25">
      <c r="A59" s="165"/>
      <c r="B59" s="169"/>
      <c r="C59" s="167"/>
      <c r="D59" s="168"/>
      <c r="E59" s="152"/>
      <c r="F59" s="147"/>
      <c r="G59" s="161"/>
      <c r="H59" s="161"/>
      <c r="I59" s="149"/>
      <c r="J59" s="164"/>
    </row>
    <row r="60" spans="1:10" ht="26.25" customHeight="1" x14ac:dyDescent="0.25">
      <c r="A60" s="165"/>
      <c r="B60" s="166"/>
      <c r="C60" s="167"/>
      <c r="D60" s="168"/>
      <c r="E60" s="152"/>
      <c r="F60" s="147"/>
      <c r="G60" s="161"/>
      <c r="H60" s="161"/>
      <c r="I60" s="149"/>
      <c r="J60" s="164"/>
    </row>
    <row r="61" spans="1:10" ht="26.25" customHeight="1" x14ac:dyDescent="0.25">
      <c r="A61" s="165"/>
      <c r="B61" s="166"/>
      <c r="C61" s="167"/>
      <c r="D61" s="168"/>
      <c r="E61" s="152"/>
      <c r="F61" s="147"/>
      <c r="G61" s="161"/>
      <c r="H61" s="161"/>
      <c r="I61" s="149"/>
      <c r="J61" s="164"/>
    </row>
    <row r="62" spans="1:10" ht="26.25" customHeight="1" x14ac:dyDescent="0.25">
      <c r="A62" s="165"/>
      <c r="B62" s="166"/>
      <c r="C62" s="167"/>
      <c r="D62" s="168"/>
      <c r="E62" s="152"/>
      <c r="F62" s="147"/>
      <c r="G62" s="161"/>
      <c r="H62" s="161"/>
      <c r="I62" s="149"/>
      <c r="J62" s="164"/>
    </row>
    <row r="63" spans="1:10" ht="26.25" customHeight="1" x14ac:dyDescent="0.25">
      <c r="A63" s="165"/>
      <c r="B63" s="166"/>
      <c r="C63" s="167"/>
      <c r="D63" s="168"/>
      <c r="E63" s="152"/>
      <c r="F63" s="147"/>
      <c r="G63" s="161"/>
      <c r="H63" s="161"/>
      <c r="I63" s="149"/>
      <c r="J63" s="164"/>
    </row>
    <row r="64" spans="1:10" ht="48.75" customHeight="1" x14ac:dyDescent="0.3">
      <c r="A64" s="85"/>
      <c r="B64" s="86"/>
      <c r="C64" s="87"/>
      <c r="D64" s="88"/>
      <c r="E64" s="83"/>
      <c r="F64" s="84"/>
      <c r="G64" s="84"/>
      <c r="H64" s="84"/>
      <c r="I64" s="84"/>
      <c r="J64" s="89"/>
    </row>
    <row r="65" spans="1:10" ht="55.5" customHeight="1" x14ac:dyDescent="0.3">
      <c r="A65" s="85"/>
      <c r="B65" s="86"/>
      <c r="C65" s="87"/>
      <c r="D65" s="88"/>
      <c r="E65" s="83"/>
      <c r="F65" s="84"/>
      <c r="G65" s="84"/>
      <c r="H65" s="84"/>
      <c r="I65" s="84"/>
      <c r="J65" s="89"/>
    </row>
    <row r="66" spans="1:10" ht="55.5" customHeight="1" x14ac:dyDescent="0.3">
      <c r="A66" s="85"/>
      <c r="B66" s="86"/>
      <c r="C66" s="87"/>
      <c r="D66" s="88"/>
      <c r="E66" s="83"/>
      <c r="F66" s="84"/>
      <c r="G66" s="84"/>
      <c r="H66" s="84"/>
      <c r="I66" s="84"/>
      <c r="J66" s="89"/>
    </row>
    <row r="67" spans="1:10" ht="55.5" customHeight="1" x14ac:dyDescent="0.3">
      <c r="A67" s="85"/>
      <c r="B67" s="86"/>
      <c r="C67" s="87"/>
      <c r="D67" s="88"/>
      <c r="E67" s="83"/>
      <c r="F67" s="84"/>
      <c r="G67" s="84"/>
      <c r="H67" s="84"/>
      <c r="I67" s="84"/>
      <c r="J67" s="89"/>
    </row>
    <row r="68" spans="1:10" ht="55.5" customHeight="1" x14ac:dyDescent="0.3">
      <c r="A68" s="85"/>
      <c r="B68" s="86"/>
      <c r="C68" s="87"/>
      <c r="D68" s="88"/>
      <c r="E68" s="83"/>
      <c r="F68" s="84"/>
      <c r="G68" s="84"/>
      <c r="H68" s="84"/>
      <c r="I68" s="84"/>
      <c r="J68" s="89"/>
    </row>
    <row r="69" spans="1:10" ht="55.5" customHeight="1" x14ac:dyDescent="0.3">
      <c r="A69" s="85"/>
      <c r="B69" s="86"/>
      <c r="C69" s="87"/>
      <c r="D69" s="88"/>
      <c r="E69" s="83"/>
      <c r="F69" s="84"/>
      <c r="G69" s="84"/>
      <c r="H69" s="84"/>
      <c r="I69" s="84"/>
      <c r="J69" s="89"/>
    </row>
    <row r="70" spans="1:10" ht="55.5" customHeight="1" x14ac:dyDescent="0.3">
      <c r="A70" s="85"/>
      <c r="B70" s="86"/>
      <c r="C70" s="87"/>
      <c r="D70" s="88"/>
      <c r="E70" s="83"/>
      <c r="F70" s="84"/>
      <c r="G70" s="84"/>
      <c r="H70" s="84"/>
      <c r="I70" s="84"/>
      <c r="J70" s="89"/>
    </row>
    <row r="71" spans="1:10" ht="55.5" customHeight="1" x14ac:dyDescent="0.3">
      <c r="A71" s="85"/>
      <c r="B71" s="86"/>
      <c r="C71" s="87"/>
      <c r="D71" s="88"/>
      <c r="E71" s="83"/>
      <c r="F71" s="84"/>
      <c r="G71" s="84"/>
      <c r="H71" s="84"/>
      <c r="I71" s="84"/>
      <c r="J71" s="89"/>
    </row>
    <row r="72" spans="1:10" ht="55.5" customHeight="1" x14ac:dyDescent="0.3">
      <c r="A72" s="85"/>
      <c r="B72" s="86"/>
      <c r="C72" s="87"/>
      <c r="D72" s="88"/>
      <c r="E72" s="83"/>
      <c r="F72" s="84"/>
      <c r="G72" s="84"/>
      <c r="H72" s="84"/>
      <c r="I72" s="84"/>
      <c r="J72" s="89"/>
    </row>
    <row r="73" spans="1:10" ht="55.5" customHeight="1" x14ac:dyDescent="0.3">
      <c r="A73" s="85"/>
      <c r="B73" s="86"/>
      <c r="C73" s="87"/>
      <c r="D73" s="88"/>
      <c r="E73" s="83"/>
      <c r="F73" s="84"/>
      <c r="G73" s="84"/>
      <c r="H73" s="84"/>
      <c r="I73" s="84"/>
      <c r="J73" s="89"/>
    </row>
    <row r="74" spans="1:10" ht="55.5" customHeight="1" x14ac:dyDescent="0.3">
      <c r="A74" s="85"/>
      <c r="B74" s="86"/>
      <c r="C74" s="87"/>
      <c r="D74" s="88"/>
      <c r="E74" s="83"/>
      <c r="F74" s="84"/>
      <c r="G74" s="84"/>
      <c r="H74" s="84"/>
      <c r="I74" s="84"/>
      <c r="J74" s="89"/>
    </row>
    <row r="75" spans="1:10" ht="55.5" customHeight="1" x14ac:dyDescent="0.3">
      <c r="A75" s="85"/>
      <c r="B75" s="86"/>
      <c r="C75" s="87"/>
      <c r="D75" s="88"/>
      <c r="E75" s="83"/>
      <c r="F75" s="84"/>
      <c r="G75" s="84"/>
      <c r="H75" s="84"/>
      <c r="I75" s="84"/>
      <c r="J75" s="89"/>
    </row>
    <row r="76" spans="1:10" ht="55.5" customHeight="1" x14ac:dyDescent="0.3">
      <c r="A76" s="85"/>
      <c r="B76" s="86"/>
      <c r="C76" s="87"/>
      <c r="D76" s="88"/>
      <c r="E76" s="83"/>
      <c r="F76" s="84"/>
      <c r="G76" s="84"/>
      <c r="H76" s="84"/>
      <c r="I76" s="84"/>
      <c r="J76" s="89"/>
    </row>
    <row r="77" spans="1:10" ht="55.5" customHeight="1" x14ac:dyDescent="0.3">
      <c r="A77" s="85"/>
      <c r="B77" s="86"/>
      <c r="C77" s="87"/>
      <c r="D77" s="88"/>
      <c r="E77" s="83"/>
      <c r="F77" s="84"/>
      <c r="G77" s="84"/>
      <c r="H77" s="84"/>
      <c r="I77" s="84"/>
      <c r="J77" s="89"/>
    </row>
    <row r="78" spans="1:10" ht="55.5" customHeight="1" x14ac:dyDescent="0.3">
      <c r="A78" s="85"/>
      <c r="B78" s="86"/>
      <c r="C78" s="87"/>
      <c r="D78" s="88"/>
      <c r="E78" s="83"/>
      <c r="F78" s="84"/>
      <c r="G78" s="84"/>
      <c r="H78" s="84"/>
      <c r="I78" s="84"/>
      <c r="J78" s="89"/>
    </row>
    <row r="79" spans="1:10" ht="55.5" customHeight="1" x14ac:dyDescent="0.3">
      <c r="A79" s="85"/>
      <c r="B79" s="86"/>
      <c r="C79" s="87"/>
      <c r="D79" s="88"/>
      <c r="E79" s="83"/>
      <c r="F79" s="84"/>
      <c r="G79" s="84"/>
      <c r="H79" s="84"/>
      <c r="I79" s="84"/>
      <c r="J79" s="89"/>
    </row>
    <row r="80" spans="1:10" ht="55.5" customHeight="1" x14ac:dyDescent="0.3">
      <c r="A80" s="85"/>
      <c r="B80" s="86"/>
      <c r="C80" s="87"/>
      <c r="D80" s="88"/>
      <c r="E80" s="83"/>
      <c r="F80" s="84"/>
      <c r="G80" s="84"/>
      <c r="H80" s="84"/>
      <c r="I80" s="84"/>
      <c r="J80" s="89"/>
    </row>
    <row r="81" spans="1:10" ht="55.5" customHeight="1" x14ac:dyDescent="0.3">
      <c r="A81" s="85"/>
      <c r="B81" s="86"/>
      <c r="C81" s="87"/>
      <c r="D81" s="88"/>
      <c r="E81" s="83"/>
      <c r="F81" s="84"/>
      <c r="G81" s="84"/>
      <c r="H81" s="84"/>
      <c r="I81" s="84"/>
      <c r="J81" s="89"/>
    </row>
    <row r="82" spans="1:10" ht="26.25" customHeight="1" x14ac:dyDescent="0.25">
      <c r="A82" s="165"/>
      <c r="B82" s="169"/>
      <c r="C82" s="167"/>
      <c r="D82" s="168"/>
      <c r="E82" s="152"/>
      <c r="F82" s="147"/>
      <c r="G82" s="161"/>
      <c r="H82" s="161"/>
      <c r="I82" s="149"/>
      <c r="J82" s="164"/>
    </row>
    <row r="83" spans="1:10" ht="26.25" customHeight="1" x14ac:dyDescent="0.25">
      <c r="A83" s="165"/>
      <c r="B83" s="169"/>
      <c r="C83" s="167"/>
      <c r="D83" s="168"/>
      <c r="E83" s="152"/>
      <c r="F83" s="147"/>
      <c r="G83" s="161"/>
      <c r="H83" s="161"/>
      <c r="I83" s="149"/>
      <c r="J83" s="164"/>
    </row>
    <row r="84" spans="1:10" ht="26.25" customHeight="1" x14ac:dyDescent="0.25">
      <c r="A84" s="165"/>
      <c r="B84" s="166"/>
      <c r="C84" s="167"/>
      <c r="D84" s="168"/>
      <c r="E84" s="152"/>
      <c r="F84" s="147"/>
      <c r="G84" s="161"/>
      <c r="H84" s="161"/>
      <c r="I84" s="149"/>
      <c r="J84" s="164"/>
    </row>
    <row r="85" spans="1:10" ht="26.25" customHeight="1" x14ac:dyDescent="0.25">
      <c r="A85" s="165"/>
      <c r="B85" s="166"/>
      <c r="C85" s="167"/>
      <c r="D85" s="168"/>
      <c r="E85" s="152"/>
      <c r="F85" s="147"/>
      <c r="G85" s="161"/>
      <c r="H85" s="161"/>
      <c r="I85" s="149"/>
      <c r="J85" s="164"/>
    </row>
    <row r="86" spans="1:10" ht="26.25" customHeight="1" x14ac:dyDescent="0.25">
      <c r="A86" s="165"/>
      <c r="B86" s="166"/>
      <c r="C86" s="167"/>
      <c r="D86" s="168"/>
      <c r="E86" s="152"/>
      <c r="F86" s="147"/>
      <c r="G86" s="161"/>
      <c r="H86" s="161"/>
      <c r="I86" s="149"/>
      <c r="J86" s="164"/>
    </row>
    <row r="87" spans="1:10" ht="26.25" customHeight="1" x14ac:dyDescent="0.25">
      <c r="A87" s="165"/>
      <c r="B87" s="166"/>
      <c r="C87" s="167"/>
      <c r="D87" s="168"/>
      <c r="E87" s="152"/>
      <c r="F87" s="147"/>
      <c r="G87" s="161"/>
      <c r="H87" s="161"/>
      <c r="I87" s="149"/>
      <c r="J87" s="164"/>
    </row>
    <row r="88" spans="1:10" ht="26.25" customHeight="1" x14ac:dyDescent="0.25">
      <c r="A88" s="165"/>
      <c r="B88" s="141"/>
      <c r="C88" s="141"/>
      <c r="D88" s="141"/>
      <c r="E88" s="152"/>
      <c r="F88" s="147"/>
      <c r="G88" s="161"/>
      <c r="H88" s="161"/>
      <c r="I88" s="149"/>
      <c r="J88" s="164"/>
    </row>
    <row r="89" spans="1:10" ht="26.25" customHeight="1" x14ac:dyDescent="0.25">
      <c r="A89" s="165"/>
      <c r="B89" s="141"/>
      <c r="C89" s="141"/>
      <c r="D89" s="141"/>
      <c r="E89" s="152"/>
      <c r="F89" s="147"/>
      <c r="G89" s="161"/>
      <c r="H89" s="161"/>
      <c r="I89" s="149"/>
      <c r="J89" s="164"/>
    </row>
  </sheetData>
  <mergeCells count="262">
    <mergeCell ref="J60:J61"/>
    <mergeCell ref="J62:J63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J50:J53"/>
    <mergeCell ref="J86:J87"/>
    <mergeCell ref="A86:A87"/>
    <mergeCell ref="B86:B87"/>
    <mergeCell ref="C86:C87"/>
    <mergeCell ref="D86:D87"/>
    <mergeCell ref="E86:E87"/>
    <mergeCell ref="F86:F87"/>
    <mergeCell ref="G86:G87"/>
    <mergeCell ref="H86:H87"/>
    <mergeCell ref="I86:I87"/>
    <mergeCell ref="A58:A59"/>
    <mergeCell ref="B58:B59"/>
    <mergeCell ref="C58:C59"/>
    <mergeCell ref="D58:D59"/>
    <mergeCell ref="E58:E59"/>
    <mergeCell ref="B60:B61"/>
    <mergeCell ref="C60:C61"/>
    <mergeCell ref="D60:D61"/>
    <mergeCell ref="E60:E61"/>
    <mergeCell ref="F60:F61"/>
    <mergeCell ref="G60:G61"/>
    <mergeCell ref="H60:H61"/>
    <mergeCell ref="I60:I61"/>
    <mergeCell ref="F10:F11"/>
    <mergeCell ref="G10:G11"/>
    <mergeCell ref="H10:H11"/>
    <mergeCell ref="A26:A29"/>
    <mergeCell ref="A34:A37"/>
    <mergeCell ref="B34:B37"/>
    <mergeCell ref="C34:D35"/>
    <mergeCell ref="C28:D29"/>
    <mergeCell ref="C36:D37"/>
    <mergeCell ref="B26:B29"/>
    <mergeCell ref="C26:D27"/>
    <mergeCell ref="B14:B17"/>
    <mergeCell ref="F14:F15"/>
    <mergeCell ref="G14:G15"/>
    <mergeCell ref="H14:H15"/>
    <mergeCell ref="E20:E21"/>
    <mergeCell ref="A14:A17"/>
    <mergeCell ref="G22:G23"/>
    <mergeCell ref="A10:A13"/>
    <mergeCell ref="B10:B13"/>
    <mergeCell ref="B22:B25"/>
    <mergeCell ref="C22:D23"/>
    <mergeCell ref="A30:A33"/>
    <mergeCell ref="B30:B33"/>
    <mergeCell ref="I10:I11"/>
    <mergeCell ref="C16:D17"/>
    <mergeCell ref="E16:E17"/>
    <mergeCell ref="F16:F17"/>
    <mergeCell ref="G16:G17"/>
    <mergeCell ref="H16:H17"/>
    <mergeCell ref="J14:J17"/>
    <mergeCell ref="E14:E15"/>
    <mergeCell ref="C18:D19"/>
    <mergeCell ref="J18:J21"/>
    <mergeCell ref="C20:D21"/>
    <mergeCell ref="F20:F21"/>
    <mergeCell ref="G20:G21"/>
    <mergeCell ref="I14:I15"/>
    <mergeCell ref="H18:H19"/>
    <mergeCell ref="C14:D15"/>
    <mergeCell ref="I16:I17"/>
    <mergeCell ref="J10:J13"/>
    <mergeCell ref="C12:D13"/>
    <mergeCell ref="E12:E13"/>
    <mergeCell ref="F12:F13"/>
    <mergeCell ref="G12:I13"/>
    <mergeCell ref="C10:D11"/>
    <mergeCell ref="E10:E11"/>
    <mergeCell ref="A1:J3"/>
    <mergeCell ref="A4:B4"/>
    <mergeCell ref="C5:D5"/>
    <mergeCell ref="A6:A9"/>
    <mergeCell ref="B6:B9"/>
    <mergeCell ref="C6:D7"/>
    <mergeCell ref="E6:E7"/>
    <mergeCell ref="F6:F7"/>
    <mergeCell ref="G6:G7"/>
    <mergeCell ref="H6:H7"/>
    <mergeCell ref="I6:I7"/>
    <mergeCell ref="J6:J9"/>
    <mergeCell ref="C8:D9"/>
    <mergeCell ref="E8:E9"/>
    <mergeCell ref="F8:F9"/>
    <mergeCell ref="G8:I9"/>
    <mergeCell ref="C4:J4"/>
    <mergeCell ref="J26:J29"/>
    <mergeCell ref="F26:F27"/>
    <mergeCell ref="G26:G27"/>
    <mergeCell ref="E28:E29"/>
    <mergeCell ref="F34:F35"/>
    <mergeCell ref="G34:G35"/>
    <mergeCell ref="H34:H35"/>
    <mergeCell ref="G36:G37"/>
    <mergeCell ref="H36:H37"/>
    <mergeCell ref="I36:I37"/>
    <mergeCell ref="J34:J37"/>
    <mergeCell ref="E34:E35"/>
    <mergeCell ref="F36:F37"/>
    <mergeCell ref="E36:E37"/>
    <mergeCell ref="I34:I35"/>
    <mergeCell ref="G28:G29"/>
    <mergeCell ref="H28:H29"/>
    <mergeCell ref="I28:I29"/>
    <mergeCell ref="I26:I27"/>
    <mergeCell ref="F28:F29"/>
    <mergeCell ref="H26:H27"/>
    <mergeCell ref="E26:E27"/>
    <mergeCell ref="J58:J59"/>
    <mergeCell ref="A60:A61"/>
    <mergeCell ref="J38:J41"/>
    <mergeCell ref="F40:F41"/>
    <mergeCell ref="E44:E45"/>
    <mergeCell ref="F44:F45"/>
    <mergeCell ref="G40:G41"/>
    <mergeCell ref="F38:F39"/>
    <mergeCell ref="G38:G39"/>
    <mergeCell ref="E40:E41"/>
    <mergeCell ref="E38:E39"/>
    <mergeCell ref="H40:H41"/>
    <mergeCell ref="I40:I41"/>
    <mergeCell ref="H38:H39"/>
    <mergeCell ref="I38:I39"/>
    <mergeCell ref="I44:I45"/>
    <mergeCell ref="G44:G45"/>
    <mergeCell ref="H44:H45"/>
    <mergeCell ref="E42:E43"/>
    <mergeCell ref="F42:F43"/>
    <mergeCell ref="J42:J45"/>
    <mergeCell ref="J46:J49"/>
    <mergeCell ref="A50:A53"/>
    <mergeCell ref="B50:B53"/>
    <mergeCell ref="A88:A89"/>
    <mergeCell ref="B88:B89"/>
    <mergeCell ref="C88:D89"/>
    <mergeCell ref="F52:F53"/>
    <mergeCell ref="G52:G53"/>
    <mergeCell ref="H52:H53"/>
    <mergeCell ref="I52:I53"/>
    <mergeCell ref="G54:G55"/>
    <mergeCell ref="H54:H55"/>
    <mergeCell ref="I54:I55"/>
    <mergeCell ref="F56:F57"/>
    <mergeCell ref="F58:F59"/>
    <mergeCell ref="G58:G59"/>
    <mergeCell ref="H58:H59"/>
    <mergeCell ref="I58:I59"/>
    <mergeCell ref="F54:F55"/>
    <mergeCell ref="A54:A57"/>
    <mergeCell ref="B54:B57"/>
    <mergeCell ref="E56:E57"/>
    <mergeCell ref="J88:J89"/>
    <mergeCell ref="J82:J83"/>
    <mergeCell ref="A84:A85"/>
    <mergeCell ref="B84:B85"/>
    <mergeCell ref="C84:C85"/>
    <mergeCell ref="D84:D85"/>
    <mergeCell ref="E84:E85"/>
    <mergeCell ref="I84:I85"/>
    <mergeCell ref="J84:J85"/>
    <mergeCell ref="A82:A83"/>
    <mergeCell ref="B82:B83"/>
    <mergeCell ref="C82:C83"/>
    <mergeCell ref="D82:D83"/>
    <mergeCell ref="E82:E83"/>
    <mergeCell ref="F82:F83"/>
    <mergeCell ref="G82:G83"/>
    <mergeCell ref="H82:H83"/>
    <mergeCell ref="I82:I83"/>
    <mergeCell ref="J54:J57"/>
    <mergeCell ref="G56:I57"/>
    <mergeCell ref="I50:I51"/>
    <mergeCell ref="E48:E49"/>
    <mergeCell ref="F48:F49"/>
    <mergeCell ref="G48:G49"/>
    <mergeCell ref="H48:H49"/>
    <mergeCell ref="E52:E53"/>
    <mergeCell ref="C50:D51"/>
    <mergeCell ref="C48:D49"/>
    <mergeCell ref="E88:E89"/>
    <mergeCell ref="F88:F89"/>
    <mergeCell ref="G88:G89"/>
    <mergeCell ref="H88:H89"/>
    <mergeCell ref="I88:I89"/>
    <mergeCell ref="F84:F85"/>
    <mergeCell ref="G84:G85"/>
    <mergeCell ref="H84:H85"/>
    <mergeCell ref="E50:E51"/>
    <mergeCell ref="F50:F51"/>
    <mergeCell ref="C52:D53"/>
    <mergeCell ref="G50:G51"/>
    <mergeCell ref="H50:H51"/>
    <mergeCell ref="C56:D57"/>
    <mergeCell ref="C54:D55"/>
    <mergeCell ref="E54:E55"/>
    <mergeCell ref="G46:G47"/>
    <mergeCell ref="H46:H47"/>
    <mergeCell ref="B42:B45"/>
    <mergeCell ref="I46:I47"/>
    <mergeCell ref="G42:G43"/>
    <mergeCell ref="H42:H43"/>
    <mergeCell ref="I42:I43"/>
    <mergeCell ref="A38:A41"/>
    <mergeCell ref="C42:D43"/>
    <mergeCell ref="C46:D47"/>
    <mergeCell ref="C44:D45"/>
    <mergeCell ref="B38:B41"/>
    <mergeCell ref="C38:D39"/>
    <mergeCell ref="C40:D41"/>
    <mergeCell ref="A42:A45"/>
    <mergeCell ref="A46:A49"/>
    <mergeCell ref="B46:B49"/>
    <mergeCell ref="I48:I49"/>
    <mergeCell ref="E46:E47"/>
    <mergeCell ref="F46:F47"/>
    <mergeCell ref="J22:J25"/>
    <mergeCell ref="C24:D25"/>
    <mergeCell ref="A18:A21"/>
    <mergeCell ref="E18:E19"/>
    <mergeCell ref="F18:F19"/>
    <mergeCell ref="G18:G19"/>
    <mergeCell ref="H20:H21"/>
    <mergeCell ref="I20:I21"/>
    <mergeCell ref="H22:H23"/>
    <mergeCell ref="I22:I23"/>
    <mergeCell ref="I24:I25"/>
    <mergeCell ref="E22:E23"/>
    <mergeCell ref="F22:F23"/>
    <mergeCell ref="I18:I19"/>
    <mergeCell ref="G24:G25"/>
    <mergeCell ref="H24:H25"/>
    <mergeCell ref="E24:E25"/>
    <mergeCell ref="F24:F25"/>
    <mergeCell ref="B18:B21"/>
    <mergeCell ref="A22:A25"/>
    <mergeCell ref="C30:D31"/>
    <mergeCell ref="E30:E31"/>
    <mergeCell ref="F30:F31"/>
    <mergeCell ref="G30:G31"/>
    <mergeCell ref="H30:H31"/>
    <mergeCell ref="I30:I31"/>
    <mergeCell ref="J30:J33"/>
    <mergeCell ref="C32:D33"/>
    <mergeCell ref="E32:E33"/>
    <mergeCell ref="F32:F33"/>
    <mergeCell ref="G32:G33"/>
    <mergeCell ref="H32:H33"/>
    <mergeCell ref="I32:I33"/>
  </mergeCells>
  <printOptions horizontalCentered="1" verticalCentered="1"/>
  <pageMargins left="0" right="0" top="0" bottom="0" header="0" footer="0"/>
  <pageSetup paperSize="9" scale="52" fitToHeight="0" orientation="portrait" r:id="rId1"/>
  <rowBreaks count="1" manualBreakCount="1">
    <brk id="87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gang tay, khẩu trang..</vt:lpstr>
      <vt:lpstr>+găng tay + line tape</vt:lpstr>
      <vt:lpstr>'+găng tay + line tape'!Print_Area</vt:lpstr>
      <vt:lpstr>'gang tay, khẩu trang..'!Print_Area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CUONG</dc:creator>
  <cp:lastModifiedBy>Admin</cp:lastModifiedBy>
  <cp:lastPrinted>2020-10-07T01:20:21Z</cp:lastPrinted>
  <dcterms:created xsi:type="dcterms:W3CDTF">2019-08-22T07:15:07Z</dcterms:created>
  <dcterms:modified xsi:type="dcterms:W3CDTF">2020-10-07T05:38:22Z</dcterms:modified>
</cp:coreProperties>
</file>