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"/>
    </mc:Choice>
  </mc:AlternateContent>
  <xr:revisionPtr revIDLastSave="0" documentId="13_ncr:1_{D9E425B3-C1FD-41A0-8322-98EA057DBF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HÙNG CARTON" sheetId="8" r:id="rId1"/>
    <sheet name=" ct PVC" sheetId="7" r:id="rId2"/>
  </sheets>
  <externalReferences>
    <externalReference r:id="rId3"/>
    <externalReference r:id="rId4"/>
  </externalReferences>
  <definedNames>
    <definedName name="hoa" localSheetId="1">#REF!</definedName>
    <definedName name="hoa" localSheetId="0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1">' ct PVC'!$A$1:$J$94</definedName>
    <definedName name="_xlnm.Print_Area" localSheetId="0">'THÙNG CARTON'!$A$1:$N$34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1">#REF!</definedName>
    <definedName name="기호" localSheetId="0">#REF!</definedName>
    <definedName name="기호">#REF!</definedName>
    <definedName name="날자목록" localSheetId="1">#REF!</definedName>
    <definedName name="날자목록" localSheetId="0">#REF!</definedName>
    <definedName name="날자목록">#REF!</definedName>
    <definedName name="대광">OFFSET([1]보고자료용!$B$3,0,0,1,COUNTA([1]보고자료용!$A$3:$IV$3)-2)</definedName>
    <definedName name="대성" localSheetId="1">OFFSET([1]보고자료용!#REF!,0,0,1,COUNTA([1]보고자료용!#REF!)-2)</definedName>
    <definedName name="대성" localSheetId="0">OFFSET([1]보고자료용!#REF!,0,0,1,COUNTA([1]보고자료용!#REF!)-2)</definedName>
    <definedName name="대성">OFFSET([1]보고자료용!#REF!,0,0,1,COUNTA([1]보고자료용!#REF!)-2)</definedName>
    <definedName name="대지" localSheetId="1">#REF!</definedName>
    <definedName name="대지" localSheetId="0">#REF!</definedName>
    <definedName name="대지">#REF!</definedName>
    <definedName name="도번" localSheetId="1">#REF!</definedName>
    <definedName name="도번" localSheetId="0">#REF!</definedName>
    <definedName name="도번">#REF!</definedName>
    <definedName name="모델" localSheetId="1">#REF!</definedName>
    <definedName name="모델" localSheetId="0">#REF!</definedName>
    <definedName name="모델">#REF!</definedName>
    <definedName name="업체" localSheetId="1">#REF!</definedName>
    <definedName name="업체" localSheetId="0">#REF!</definedName>
    <definedName name="업체">#REF!</definedName>
    <definedName name="업체명" localSheetId="1">#REF!</definedName>
    <definedName name="업체명" localSheetId="0">#REF!</definedName>
    <definedName name="업체명">#REF!</definedName>
    <definedName name="월_TITLE">OFFSET([1]보고자료용!$B$2,0,0,1,COUNTA([1]보고자료용!$A$2:$IV$2)-2)</definedName>
    <definedName name="이라이콤" localSheetId="1">OFFSET([1]보고자료용!#REF!,0,0,1,COUNTA([1]보고자료용!#REF!)-2)</definedName>
    <definedName name="이라이콤" localSheetId="0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1">#REF!</definedName>
    <definedName name="품명" localSheetId="0">#REF!</definedName>
    <definedName name="품명">#REF!</definedName>
    <definedName name="필터타이틀" localSheetId="1">#REF!</definedName>
    <definedName name="필터타이틀" localSheetId="0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I29" i="8" l="1"/>
  <c r="I30" i="8"/>
  <c r="I31" i="8"/>
  <c r="I32" i="8"/>
  <c r="I33" i="8"/>
  <c r="I34" i="8"/>
  <c r="I24" i="8"/>
  <c r="C34" i="8"/>
  <c r="C33" i="8"/>
  <c r="C32" i="8"/>
  <c r="C31" i="8"/>
  <c r="C30" i="8"/>
  <c r="C29" i="8"/>
  <c r="C24" i="8"/>
  <c r="P34" i="8" l="1"/>
  <c r="P33" i="8"/>
  <c r="P32" i="8"/>
  <c r="E17" i="8" s="1"/>
  <c r="J17" i="8" s="1"/>
  <c r="P24" i="8"/>
  <c r="B31" i="8" l="1"/>
  <c r="F48" i="7"/>
  <c r="F44" i="7"/>
  <c r="F40" i="7"/>
  <c r="E18" i="8"/>
  <c r="J18" i="8" s="1"/>
  <c r="E34" i="8"/>
  <c r="E44" i="7" l="1"/>
  <c r="E33" i="8"/>
  <c r="G44" i="7" l="1"/>
  <c r="H44" i="7"/>
  <c r="D33" i="8"/>
  <c r="D34" i="8"/>
  <c r="D32" i="8"/>
  <c r="E19" i="8"/>
  <c r="J19" i="8" s="1"/>
  <c r="B29" i="8"/>
  <c r="B30" i="8"/>
  <c r="B32" i="8"/>
  <c r="B33" i="8"/>
  <c r="B34" i="8"/>
  <c r="B24" i="8"/>
  <c r="E48" i="7" l="1"/>
  <c r="G48" i="7" s="1"/>
  <c r="F36" i="7"/>
  <c r="F32" i="7"/>
  <c r="F28" i="7"/>
  <c r="H48" i="7" l="1"/>
  <c r="E24" i="8" l="1"/>
  <c r="J9" i="8" l="1"/>
  <c r="G6" i="7"/>
  <c r="P29" i="8"/>
  <c r="E14" i="8" s="1"/>
  <c r="P31" i="8"/>
  <c r="P30" i="8"/>
  <c r="E15" i="8" s="1"/>
  <c r="J15" i="8" s="1"/>
  <c r="E16" i="8" l="1"/>
  <c r="J16" i="8" s="1"/>
  <c r="E29" i="8"/>
  <c r="J14" i="8"/>
  <c r="E31" i="8"/>
  <c r="E30" i="8"/>
  <c r="E32" i="8" l="1"/>
  <c r="E28" i="7"/>
  <c r="E40" i="7" l="1"/>
  <c r="E36" i="7"/>
  <c r="G36" i="7" s="1"/>
  <c r="E32" i="7"/>
  <c r="H32" i="7" s="1"/>
  <c r="G28" i="7"/>
  <c r="H40" i="7" l="1"/>
  <c r="G40" i="7"/>
  <c r="H36" i="7"/>
  <c r="G32" i="7"/>
  <c r="H28" i="7"/>
  <c r="D29" i="8" l="1"/>
  <c r="D30" i="8"/>
  <c r="D31" i="8"/>
  <c r="D24" i="8" l="1"/>
  <c r="H24" i="7" l="1"/>
  <c r="G24" i="7"/>
  <c r="I24" i="7" l="1"/>
  <c r="E12" i="7" l="1"/>
  <c r="M3" i="7" l="1"/>
  <c r="L5" i="7"/>
  <c r="M5" i="7"/>
  <c r="Q5" i="7"/>
  <c r="U5" i="7"/>
  <c r="G12" i="7"/>
  <c r="H12" i="7" s="1"/>
  <c r="I12" i="7" s="1"/>
  <c r="H16" i="7"/>
  <c r="I16" i="7"/>
  <c r="H20" i="7"/>
  <c r="I20" i="7"/>
</calcChain>
</file>

<file path=xl/sharedStrings.xml><?xml version="1.0" encoding="utf-8"?>
<sst xmlns="http://schemas.openxmlformats.org/spreadsheetml/2006/main" count="110" uniqueCount="60">
  <si>
    <t>NO</t>
  </si>
  <si>
    <t>요청일
&lt;Ngày yêu cầu&gt;</t>
  </si>
  <si>
    <t>품명Tên</t>
  </si>
  <si>
    <t>사용 계획 Kế hoạch sử dụng</t>
  </si>
  <si>
    <t>재고수량
Số lượng 
tồn</t>
  </si>
  <si>
    <t>발주수량
Số lượng
đề xuất</t>
  </si>
  <si>
    <t>입고 요청 날짜
Ngày yêu cầu nhập kho</t>
  </si>
  <si>
    <t>사용 계획
Kế hoạch sử dụng</t>
  </si>
  <si>
    <t>비고
Ghi chú</t>
  </si>
  <si>
    <t>품명
Tên</t>
  </si>
  <si>
    <t>총 누적 구매량
Tổng lượng đã mua hàng</t>
  </si>
  <si>
    <t>총 사용량
Lượng đã sử dụng</t>
  </si>
  <si>
    <t>일 평균 사용량
Số lượng sử dụng/ Ngày</t>
  </si>
  <si>
    <t>지난 요청서 Đề xuất lần trước</t>
  </si>
  <si>
    <t>입고 날짜
Ngày nhập kho</t>
  </si>
  <si>
    <t>수량 
Số lượng</t>
  </si>
  <si>
    <t>사용량 
Số lượng sử dụng</t>
  </si>
  <si>
    <t>Người lập 
작성자</t>
  </si>
  <si>
    <t>Kiểm tra 1
1 검토</t>
  </si>
  <si>
    <t>Kiểm tra 2
2 검토</t>
  </si>
  <si>
    <t>Phê duyệt
승인</t>
  </si>
  <si>
    <t>Bộ phận đề xuất:
요청 부서</t>
  </si>
  <si>
    <t>SẢN XUẤT</t>
  </si>
  <si>
    <t>Ghi chú</t>
  </si>
  <si>
    <t>생 산 용</t>
  </si>
  <si>
    <t>반제품 라벨</t>
  </si>
  <si>
    <t>TEM PVC (PVC LABEL)
Recycal
80mm*80mm
(1000EA/Roll)</t>
  </si>
  <si>
    <t>TEM DECAL LABEL
110mm*100m  
roll</t>
  </si>
  <si>
    <t>Mực in tem
 라벨 인쇄하는 잉크 EA</t>
  </si>
  <si>
    <t>23.10.2018~25.02.2019</t>
  </si>
  <si>
    <t>Dầu Silicon Shin Etsu
KF-96-1,000 CS
Box</t>
  </si>
  <si>
    <t>사용계획 수량
Kế hoạch sử dụng</t>
  </si>
  <si>
    <t>구분</t>
    <phoneticPr fontId="4" type="noConversion"/>
  </si>
  <si>
    <t>TÊN- KÍCH THƯỚC- ĐƠN VỊ
품명-치수-단위</t>
  </si>
  <si>
    <t>총 재고 수량
Tổng số tồn kho</t>
  </si>
  <si>
    <t>45 Day평균 사용량
Lượng bình quân 45Day</t>
  </si>
  <si>
    <t>필요 수량
Số lượng cần sử dụng</t>
  </si>
  <si>
    <t>발주 전량
Số lượng 
tồn PO</t>
  </si>
  <si>
    <t xml:space="preserve">재고 수량
Số lượng 
tồn </t>
  </si>
  <si>
    <t>Con lăn dính bụi /
 Sticky roller/스티키 롤러
15cm*17M   Roll</t>
  </si>
  <si>
    <t>Con lăn dính bụi /
 Sticky roller/스티키 롤러
20cm*17M   Roll</t>
  </si>
  <si>
    <t>Con lăn dính bụi /
 Sticky roller/스티키 롤러
30cm*17M   Roll</t>
  </si>
  <si>
    <t>WD40</t>
  </si>
  <si>
    <t>ngày</t>
  </si>
  <si>
    <t>trung bình</t>
  </si>
  <si>
    <t>WD40
(Ea)</t>
  </si>
  <si>
    <t>Màng chít xanh
(Roll)</t>
  </si>
  <si>
    <t>Màng chít trắng
(Roll)</t>
  </si>
  <si>
    <t>02.08.2020</t>
  </si>
  <si>
    <t>01.09.2020</t>
  </si>
  <si>
    <t>15.09.2020</t>
  </si>
  <si>
    <t>01.09.2020~01.10.2020</t>
  </si>
  <si>
    <r>
      <t>BẢNG KÊ CHI TIẾT T10.2020
2020</t>
    </r>
    <r>
      <rPr>
        <b/>
        <sz val="25"/>
        <color theme="1"/>
        <rFont val="바탕"/>
        <family val="1"/>
        <charset val="129"/>
      </rPr>
      <t>년</t>
    </r>
    <r>
      <rPr>
        <b/>
        <sz val="25"/>
        <color theme="1"/>
        <rFont val="Times New Roman"/>
        <family val="1"/>
      </rPr>
      <t>10</t>
    </r>
    <r>
      <rPr>
        <b/>
        <sz val="25"/>
        <color theme="1"/>
        <rFont val="바탕"/>
        <family val="1"/>
        <charset val="129"/>
      </rPr>
      <t>월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구매요청서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상세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내역</t>
    </r>
  </si>
  <si>
    <t>ĐỀ XUẤT MUA HÀNG  T10-2020
2020년10월 구매 요청서</t>
  </si>
  <si>
    <t>05.10.2020</t>
  </si>
  <si>
    <t>15.10.2020</t>
  </si>
  <si>
    <t>05.10.2020~05.11.2020</t>
  </si>
  <si>
    <t>Thùng Carton
종이 박스
490*340*24 EA</t>
  </si>
  <si>
    <t>Thùng Carton
종이 박스
490*340*24 
EA</t>
  </si>
  <si>
    <t>TÌNH HÌNH SỬ DỤNG 사용현황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</si>
</sst>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25"/>
      <color theme="1"/>
      <name val="Times New Roman"/>
      <family val="1"/>
    </font>
    <font>
      <b/>
      <sz val="25"/>
      <color theme="1"/>
      <name val="바탕"/>
      <family val="1"/>
      <charset val="129"/>
    </font>
    <font>
      <sz val="13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바탕"/>
      <family val="1"/>
      <charset val="129"/>
    </font>
    <font>
      <sz val="18"/>
      <color theme="1"/>
      <name val="Calibri"/>
      <family val="2"/>
      <scheme val="minor"/>
    </font>
    <font>
      <sz val="18"/>
      <name val="Times New Roman"/>
      <family val="1"/>
    </font>
    <font>
      <b/>
      <sz val="4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7" fillId="0" borderId="0"/>
    <xf numFmtId="164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155">
    <xf numFmtId="0" fontId="0" fillId="0" borderId="0" xfId="0"/>
    <xf numFmtId="0" fontId="2" fillId="0" borderId="3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3" fillId="0" borderId="0" xfId="2" applyFont="1"/>
    <xf numFmtId="0" fontId="10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9" fillId="0" borderId="0" xfId="2" applyFont="1"/>
    <xf numFmtId="3" fontId="8" fillId="3" borderId="2" xfId="2" applyNumberFormat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0" fontId="13" fillId="0" borderId="0" xfId="0" applyFont="1"/>
    <xf numFmtId="0" fontId="2" fillId="4" borderId="10" xfId="2" applyFont="1" applyFill="1" applyBorder="1" applyAlignment="1">
      <alignment horizontal="center" vertical="center"/>
    </xf>
    <xf numFmtId="3" fontId="14" fillId="3" borderId="1" xfId="2" applyNumberFormat="1" applyFont="1" applyFill="1" applyBorder="1" applyAlignment="1">
      <alignment horizontal="center" vertical="center" wrapText="1"/>
    </xf>
    <xf numFmtId="3" fontId="14" fillId="3" borderId="2" xfId="2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 applyProtection="1">
      <protection locked="0"/>
    </xf>
    <xf numFmtId="0" fontId="23" fillId="0" borderId="3" xfId="1" applyFont="1" applyFill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24" fillId="0" borderId="0" xfId="0" applyFont="1"/>
    <xf numFmtId="0" fontId="25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3" fillId="0" borderId="3" xfId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3" fillId="0" borderId="9" xfId="2" applyFont="1" applyBorder="1"/>
    <xf numFmtId="0" fontId="3" fillId="0" borderId="11" xfId="2" applyFont="1" applyBorder="1" applyAlignment="1"/>
    <xf numFmtId="0" fontId="3" fillId="0" borderId="8" xfId="2" applyFont="1" applyBorder="1" applyAlignment="1"/>
    <xf numFmtId="0" fontId="3" fillId="0" borderId="0" xfId="2" applyFont="1" applyBorder="1"/>
    <xf numFmtId="0" fontId="3" fillId="0" borderId="11" xfId="2" applyFont="1" applyBorder="1"/>
    <xf numFmtId="0" fontId="20" fillId="2" borderId="1" xfId="2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6" fillId="2" borderId="25" xfId="0" applyFont="1" applyFill="1" applyBorder="1" applyAlignment="1" applyProtection="1">
      <alignment horizontal="center" vertical="center" wrapText="1"/>
      <protection locked="0"/>
    </xf>
    <xf numFmtId="3" fontId="17" fillId="0" borderId="3" xfId="1" applyNumberFormat="1" applyFont="1" applyFill="1" applyBorder="1" applyAlignment="1">
      <alignment horizontal="center" vertical="center"/>
    </xf>
    <xf numFmtId="3" fontId="17" fillId="0" borderId="3" xfId="4" applyNumberFormat="1" applyFont="1" applyFill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/>
    </xf>
    <xf numFmtId="3" fontId="23" fillId="0" borderId="3" xfId="1" applyNumberFormat="1" applyFont="1" applyFill="1" applyBorder="1" applyAlignment="1" applyProtection="1">
      <alignment horizontal="center" vertical="center"/>
      <protection locked="0"/>
    </xf>
    <xf numFmtId="3" fontId="23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/>
    <xf numFmtId="3" fontId="23" fillId="0" borderId="3" xfId="4" applyNumberFormat="1" applyFont="1" applyFill="1" applyBorder="1" applyAlignment="1">
      <alignment horizontal="center" vertical="center"/>
    </xf>
    <xf numFmtId="165" fontId="27" fillId="0" borderId="0" xfId="5" applyNumberFormat="1" applyFont="1"/>
    <xf numFmtId="3" fontId="23" fillId="0" borderId="3" xfId="1" applyNumberFormat="1" applyFont="1" applyFill="1" applyBorder="1" applyAlignment="1">
      <alignment horizontal="center" vertical="center" wrapText="1"/>
    </xf>
    <xf numFmtId="3" fontId="27" fillId="0" borderId="0" xfId="0" applyNumberFormat="1" applyFont="1"/>
    <xf numFmtId="0" fontId="27" fillId="0" borderId="0" xfId="0" applyFont="1" applyBorder="1"/>
    <xf numFmtId="0" fontId="21" fillId="0" borderId="0" xfId="0" applyFont="1"/>
    <xf numFmtId="3" fontId="23" fillId="0" borderId="3" xfId="4" applyNumberFormat="1" applyFont="1" applyFill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/>
    </xf>
    <xf numFmtId="3" fontId="23" fillId="0" borderId="3" xfId="4" applyNumberFormat="1" applyFont="1" applyFill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/>
    </xf>
    <xf numFmtId="3" fontId="14" fillId="3" borderId="1" xfId="2" applyNumberFormat="1" applyFont="1" applyFill="1" applyBorder="1" applyAlignment="1">
      <alignment horizontal="center" vertical="center" wrapText="1"/>
    </xf>
    <xf numFmtId="3" fontId="14" fillId="3" borderId="2" xfId="2" applyNumberFormat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3" fontId="8" fillId="3" borderId="2" xfId="2" applyNumberFormat="1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center"/>
    </xf>
    <xf numFmtId="0" fontId="14" fillId="0" borderId="3" xfId="2" applyFont="1" applyBorder="1" applyAlignment="1">
      <alignment horizontal="center" vertical="center"/>
    </xf>
    <xf numFmtId="0" fontId="14" fillId="3" borderId="17" xfId="2" applyFont="1" applyFill="1" applyBorder="1" applyAlignment="1">
      <alignment horizontal="center" vertical="center" wrapText="1"/>
    </xf>
    <xf numFmtId="0" fontId="14" fillId="3" borderId="25" xfId="2" applyFont="1" applyFill="1" applyBorder="1" applyAlignment="1">
      <alignment horizontal="center" vertical="center" wrapText="1"/>
    </xf>
    <xf numFmtId="0" fontId="14" fillId="3" borderId="28" xfId="2" applyFont="1" applyFill="1" applyBorder="1" applyAlignment="1">
      <alignment horizontal="center" vertical="center" wrapText="1"/>
    </xf>
    <xf numFmtId="3" fontId="14" fillId="3" borderId="17" xfId="3" applyNumberFormat="1" applyFont="1" applyFill="1" applyBorder="1" applyAlignment="1">
      <alignment horizontal="center" vertical="center" wrapText="1"/>
    </xf>
    <xf numFmtId="3" fontId="14" fillId="3" borderId="17" xfId="2" applyNumberFormat="1" applyFont="1" applyFill="1" applyBorder="1" applyAlignment="1">
      <alignment horizontal="center" vertical="center" wrapText="1"/>
    </xf>
    <xf numFmtId="3" fontId="14" fillId="0" borderId="17" xfId="2" applyNumberFormat="1" applyFont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/>
    </xf>
    <xf numFmtId="0" fontId="20" fillId="0" borderId="3" xfId="0" applyFont="1" applyBorder="1" applyAlignment="1" applyProtection="1">
      <alignment horizontal="left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21" fillId="3" borderId="3" xfId="1" applyFont="1" applyFill="1" applyBorder="1" applyAlignment="1">
      <alignment horizontal="center" vertical="center" wrapText="1"/>
    </xf>
    <xf numFmtId="3" fontId="23" fillId="0" borderId="3" xfId="4" applyNumberFormat="1" applyFont="1" applyFill="1" applyBorder="1" applyAlignment="1">
      <alignment horizontal="center" vertical="center"/>
    </xf>
    <xf numFmtId="0" fontId="21" fillId="3" borderId="26" xfId="1" applyFont="1" applyFill="1" applyBorder="1" applyAlignment="1">
      <alignment horizontal="center" vertical="center" wrapText="1"/>
    </xf>
    <xf numFmtId="0" fontId="21" fillId="3" borderId="27" xfId="1" applyFont="1" applyFill="1" applyBorder="1" applyAlignment="1">
      <alignment horizontal="center" vertical="center" wrapText="1"/>
    </xf>
    <xf numFmtId="0" fontId="22" fillId="0" borderId="3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7" xfId="2" applyFont="1" applyFill="1" applyBorder="1" applyAlignment="1">
      <alignment horizontal="center" vertical="center" wrapText="1"/>
    </xf>
    <xf numFmtId="0" fontId="14" fillId="3" borderId="22" xfId="2" applyFont="1" applyFill="1" applyBorder="1" applyAlignment="1">
      <alignment horizontal="center" vertical="center" wrapText="1"/>
    </xf>
    <xf numFmtId="0" fontId="14" fillId="0" borderId="16" xfId="2" applyFont="1" applyBorder="1" applyAlignment="1">
      <alignment horizontal="center"/>
    </xf>
    <xf numFmtId="0" fontId="14" fillId="0" borderId="17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3" fontId="14" fillId="3" borderId="4" xfId="2" applyNumberFormat="1" applyFont="1" applyFill="1" applyBorder="1" applyAlignment="1">
      <alignment horizontal="center" vertical="center" wrapText="1"/>
    </xf>
    <xf numFmtId="3" fontId="14" fillId="3" borderId="18" xfId="2" applyNumberFormat="1" applyFont="1" applyFill="1" applyBorder="1" applyAlignment="1">
      <alignment horizontal="center" vertical="center" wrapText="1"/>
    </xf>
    <xf numFmtId="3" fontId="14" fillId="3" borderId="5" xfId="2" applyNumberFormat="1" applyFont="1" applyFill="1" applyBorder="1" applyAlignment="1">
      <alignment horizontal="center" vertical="center" wrapText="1"/>
    </xf>
    <xf numFmtId="3" fontId="14" fillId="3" borderId="23" xfId="2" applyNumberFormat="1" applyFont="1" applyFill="1" applyBorder="1" applyAlignment="1">
      <alignment horizontal="center" vertical="center" wrapText="1"/>
    </xf>
    <xf numFmtId="3" fontId="14" fillId="3" borderId="9" xfId="2" applyNumberFormat="1" applyFont="1" applyFill="1" applyBorder="1" applyAlignment="1">
      <alignment horizontal="center" vertical="center" wrapText="1"/>
    </xf>
    <xf numFmtId="3" fontId="14" fillId="3" borderId="24" xfId="2" applyNumberFormat="1" applyFont="1" applyFill="1" applyBorder="1" applyAlignment="1">
      <alignment horizontal="center" vertical="center" wrapText="1"/>
    </xf>
    <xf numFmtId="3" fontId="6" fillId="0" borderId="3" xfId="1" applyNumberFormat="1" applyFont="1" applyFill="1" applyBorder="1" applyAlignment="1">
      <alignment horizontal="center" vertical="center"/>
    </xf>
    <xf numFmtId="3" fontId="14" fillId="3" borderId="3" xfId="2" applyNumberFormat="1" applyFont="1" applyFill="1" applyBorder="1" applyAlignment="1">
      <alignment horizontal="center" vertical="center" wrapText="1"/>
    </xf>
    <xf numFmtId="3" fontId="17" fillId="0" borderId="3" xfId="4" applyNumberFormat="1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3" fontId="14" fillId="3" borderId="15" xfId="2" applyNumberFormat="1" applyFont="1" applyFill="1" applyBorder="1" applyAlignment="1">
      <alignment horizontal="center" vertical="center" wrapText="1"/>
    </xf>
    <xf numFmtId="0" fontId="14" fillId="3" borderId="8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15" xfId="2" applyFont="1" applyFill="1" applyBorder="1" applyAlignment="1">
      <alignment horizontal="center" vertical="center" wrapText="1"/>
    </xf>
    <xf numFmtId="3" fontId="14" fillId="3" borderId="8" xfId="3" applyNumberFormat="1" applyFont="1" applyFill="1" applyBorder="1" applyAlignment="1">
      <alignment horizontal="center" vertical="center" wrapText="1"/>
    </xf>
    <xf numFmtId="3" fontId="14" fillId="3" borderId="3" xfId="3" applyNumberFormat="1" applyFont="1" applyFill="1" applyBorder="1" applyAlignment="1">
      <alignment horizontal="center" vertical="center" wrapText="1"/>
    </xf>
    <xf numFmtId="0" fontId="14" fillId="0" borderId="8" xfId="2" applyFont="1" applyBorder="1" applyAlignment="1">
      <alignment horizontal="center"/>
    </xf>
    <xf numFmtId="0" fontId="14" fillId="0" borderId="3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3" fontId="14" fillId="3" borderId="16" xfId="2" applyNumberFormat="1" applyFont="1" applyFill="1" applyBorder="1" applyAlignment="1">
      <alignment horizontal="center" vertical="center" wrapText="1"/>
    </xf>
    <xf numFmtId="3" fontId="14" fillId="3" borderId="2" xfId="2" applyNumberFormat="1" applyFont="1" applyFill="1" applyBorder="1" applyAlignment="1">
      <alignment horizontal="center" vertical="center" wrapText="1"/>
    </xf>
    <xf numFmtId="3" fontId="14" fillId="3" borderId="8" xfId="2" applyNumberFormat="1" applyFont="1" applyFill="1" applyBorder="1" applyAlignment="1">
      <alignment horizontal="center" vertical="center" wrapText="1"/>
    </xf>
    <xf numFmtId="3" fontId="14" fillId="0" borderId="8" xfId="2" applyNumberFormat="1" applyFont="1" applyBorder="1" applyAlignment="1">
      <alignment horizontal="center" vertical="center"/>
    </xf>
    <xf numFmtId="3" fontId="14" fillId="0" borderId="3" xfId="2" applyNumberFormat="1" applyFont="1" applyBorder="1" applyAlignment="1">
      <alignment horizontal="center" vertical="center"/>
    </xf>
    <xf numFmtId="3" fontId="14" fillId="3" borderId="15" xfId="3" applyNumberFormat="1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 wrapText="1"/>
    </xf>
    <xf numFmtId="0" fontId="16" fillId="0" borderId="3" xfId="0" applyFont="1" applyBorder="1"/>
    <xf numFmtId="3" fontId="14" fillId="3" borderId="3" xfId="2" quotePrefix="1" applyNumberFormat="1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0" fontId="21" fillId="0" borderId="1" xfId="0" applyFont="1" applyBorder="1"/>
    <xf numFmtId="0" fontId="16" fillId="0" borderId="15" xfId="0" applyFont="1" applyBorder="1"/>
    <xf numFmtId="0" fontId="15" fillId="3" borderId="8" xfId="2" applyFont="1" applyFill="1" applyBorder="1" applyAlignment="1">
      <alignment horizontal="center" vertical="center" wrapText="1"/>
    </xf>
    <xf numFmtId="0" fontId="16" fillId="0" borderId="8" xfId="0" applyFont="1" applyBorder="1"/>
    <xf numFmtId="3" fontId="17" fillId="0" borderId="15" xfId="4" applyNumberFormat="1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3" fontId="17" fillId="0" borderId="3" xfId="1" applyNumberFormat="1" applyFont="1" applyFill="1" applyBorder="1" applyAlignment="1">
      <alignment horizontal="center" vertical="center" wrapText="1"/>
    </xf>
    <xf numFmtId="0" fontId="14" fillId="0" borderId="3" xfId="0" applyFont="1" applyBorder="1"/>
    <xf numFmtId="0" fontId="17" fillId="0" borderId="3" xfId="1" applyFont="1" applyFill="1" applyBorder="1" applyAlignment="1">
      <alignment horizontal="center" vertical="center" wrapText="1"/>
    </xf>
    <xf numFmtId="3" fontId="17" fillId="0" borderId="8" xfId="4" applyNumberFormat="1" applyFont="1" applyFill="1" applyBorder="1" applyAlignment="1">
      <alignment horizontal="center" vertical="center"/>
    </xf>
    <xf numFmtId="3" fontId="6" fillId="0" borderId="8" xfId="1" applyNumberFormat="1" applyFont="1" applyFill="1" applyBorder="1" applyAlignment="1">
      <alignment horizontal="center" vertical="center"/>
    </xf>
    <xf numFmtId="3" fontId="6" fillId="0" borderId="15" xfId="1" applyNumberFormat="1" applyFont="1" applyFill="1" applyBorder="1" applyAlignment="1">
      <alignment horizontal="center" vertical="center"/>
    </xf>
    <xf numFmtId="3" fontId="14" fillId="3" borderId="1" xfId="2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3" fontId="14" fillId="3" borderId="1" xfId="3" applyNumberFormat="1" applyFont="1" applyFill="1" applyBorder="1" applyAlignment="1">
      <alignment horizontal="center" vertical="center" wrapText="1"/>
    </xf>
    <xf numFmtId="3" fontId="14" fillId="3" borderId="2" xfId="3" applyNumberFormat="1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/>
    </xf>
    <xf numFmtId="3" fontId="14" fillId="0" borderId="1" xfId="2" applyNumberFormat="1" applyFont="1" applyBorder="1" applyAlignment="1">
      <alignment horizontal="center" vertical="center"/>
    </xf>
    <xf numFmtId="3" fontId="14" fillId="0" borderId="2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3" fontId="8" fillId="3" borderId="1" xfId="3" applyNumberFormat="1" applyFont="1" applyFill="1" applyBorder="1" applyAlignment="1">
      <alignment horizontal="center" vertical="center" wrapText="1"/>
    </xf>
    <xf numFmtId="3" fontId="8" fillId="3" borderId="2" xfId="3" applyNumberFormat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3" fontId="8" fillId="3" borderId="2" xfId="2" applyNumberFormat="1" applyFont="1" applyFill="1" applyBorder="1" applyAlignment="1">
      <alignment horizontal="center" vertical="center" wrapText="1"/>
    </xf>
    <xf numFmtId="3" fontId="8" fillId="0" borderId="1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</cellXfs>
  <cellStyles count="6">
    <cellStyle name="Comma" xfId="5" builtinId="3"/>
    <cellStyle name="Comma [0] 2" xfId="4" xr:uid="{00000000-0005-0000-0000-000000000000}"/>
    <cellStyle name="Normal" xfId="0" builtinId="0"/>
    <cellStyle name="Normal 2" xfId="2" xr:uid="{00000000-0005-0000-0000-000002000000}"/>
    <cellStyle name="Normal 2 7" xfId="3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63501</xdr:colOff>
      <xdr:row>0</xdr:row>
      <xdr:rowOff>307975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307975"/>
          <a:ext cx="1936750" cy="14885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598713</xdr:colOff>
      <xdr:row>4</xdr:row>
      <xdr:rowOff>775608</xdr:rowOff>
    </xdr:from>
    <xdr:ext cx="1367172" cy="106135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6392" y="2245179"/>
          <a:ext cx="1367172" cy="1061357"/>
        </a:xfrm>
        <a:prstGeom prst="rect">
          <a:avLst/>
        </a:prstGeom>
      </xdr:spPr>
    </xdr:pic>
    <xdr:clientData/>
  </xdr:oneCellAnchor>
  <xdr:oneCellAnchor>
    <xdr:from>
      <xdr:col>0</xdr:col>
      <xdr:colOff>108857</xdr:colOff>
      <xdr:row>0</xdr:row>
      <xdr:rowOff>54429</xdr:rowOff>
    </xdr:from>
    <xdr:ext cx="1425463" cy="89452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7" y="54429"/>
          <a:ext cx="1425463" cy="894522"/>
        </a:xfrm>
        <a:prstGeom prst="rect">
          <a:avLst/>
        </a:prstGeom>
      </xdr:spPr>
    </xdr:pic>
    <xdr:clientData/>
  </xdr:oneCellAnchor>
  <xdr:oneCellAnchor>
    <xdr:from>
      <xdr:col>10</xdr:col>
      <xdr:colOff>598714</xdr:colOff>
      <xdr:row>12</xdr:row>
      <xdr:rowOff>176892</xdr:rowOff>
    </xdr:from>
    <xdr:ext cx="1306286" cy="979714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4714" y="2462892"/>
          <a:ext cx="1306286" cy="979714"/>
        </a:xfrm>
        <a:prstGeom prst="rect">
          <a:avLst/>
        </a:prstGeom>
      </xdr:spPr>
    </xdr:pic>
    <xdr:clientData/>
  </xdr:oneCellAnchor>
  <xdr:oneCellAnchor>
    <xdr:from>
      <xdr:col>14</xdr:col>
      <xdr:colOff>122465</xdr:colOff>
      <xdr:row>7</xdr:row>
      <xdr:rowOff>0</xdr:rowOff>
    </xdr:from>
    <xdr:ext cx="1435455" cy="843643"/>
    <xdr:pic>
      <xdr:nvPicPr>
        <xdr:cNvPr id="5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11538" r="10462"/>
        <a:stretch>
          <a:fillRect/>
        </a:stretch>
      </xdr:blipFill>
      <xdr:spPr bwMode="auto">
        <a:xfrm>
          <a:off x="16587108" y="3088821"/>
          <a:ext cx="1435455" cy="843643"/>
        </a:xfrm>
        <a:prstGeom prst="rect">
          <a:avLst/>
        </a:prstGeom>
        <a:noFill/>
      </xdr:spPr>
    </xdr:pic>
    <xdr:clientData/>
  </xdr:oneCellAnchor>
  <xdr:oneCellAnchor>
    <xdr:from>
      <xdr:col>10</xdr:col>
      <xdr:colOff>462642</xdr:colOff>
      <xdr:row>7</xdr:row>
      <xdr:rowOff>13608</xdr:rowOff>
    </xdr:from>
    <xdr:ext cx="1367172" cy="1061357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8642" y="1347108"/>
          <a:ext cx="1367172" cy="1061357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20</xdr:row>
      <xdr:rowOff>244927</xdr:rowOff>
    </xdr:from>
    <xdr:ext cx="1367172" cy="1061357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997777"/>
          <a:ext cx="1367172" cy="1061357"/>
        </a:xfrm>
        <a:prstGeom prst="rect">
          <a:avLst/>
        </a:prstGeom>
      </xdr:spPr>
    </xdr:pic>
    <xdr:clientData/>
  </xdr:oneCellAnchor>
  <xdr:oneCellAnchor>
    <xdr:from>
      <xdr:col>11</xdr:col>
      <xdr:colOff>231322</xdr:colOff>
      <xdr:row>6</xdr:row>
      <xdr:rowOff>217714</xdr:rowOff>
    </xdr:from>
    <xdr:ext cx="979715" cy="110217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6922" y="1332139"/>
          <a:ext cx="979715" cy="1102178"/>
        </a:xfrm>
        <a:prstGeom prst="rect">
          <a:avLst/>
        </a:prstGeom>
      </xdr:spPr>
    </xdr:pic>
    <xdr:clientData/>
  </xdr:oneCellAnchor>
  <xdr:oneCellAnchor>
    <xdr:from>
      <xdr:col>14</xdr:col>
      <xdr:colOff>353786</xdr:colOff>
      <xdr:row>7</xdr:row>
      <xdr:rowOff>231321</xdr:rowOff>
    </xdr:from>
    <xdr:ext cx="979715" cy="1102178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18429" y="3320142"/>
          <a:ext cx="979715" cy="1102178"/>
        </a:xfrm>
        <a:prstGeom prst="rect">
          <a:avLst/>
        </a:prstGeom>
      </xdr:spPr>
    </xdr:pic>
    <xdr:clientData/>
  </xdr:oneCellAnchor>
  <xdr:oneCellAnchor>
    <xdr:from>
      <xdr:col>9</xdr:col>
      <xdr:colOff>204107</xdr:colOff>
      <xdr:row>5</xdr:row>
      <xdr:rowOff>136072</xdr:rowOff>
    </xdr:from>
    <xdr:ext cx="1375115" cy="962026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8893" y="2571751"/>
          <a:ext cx="1375115" cy="962026"/>
        </a:xfrm>
        <a:prstGeom prst="rect">
          <a:avLst/>
        </a:prstGeom>
      </xdr:spPr>
    </xdr:pic>
    <xdr:clientData/>
  </xdr:oneCellAnchor>
  <xdr:oneCellAnchor>
    <xdr:from>
      <xdr:col>13</xdr:col>
      <xdr:colOff>122465</xdr:colOff>
      <xdr:row>8</xdr:row>
      <xdr:rowOff>176893</xdr:rowOff>
    </xdr:from>
    <xdr:ext cx="1455964" cy="1347107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10215" y="3796393"/>
          <a:ext cx="1455964" cy="1347107"/>
        </a:xfrm>
        <a:prstGeom prst="rect">
          <a:avLst/>
        </a:prstGeom>
      </xdr:spPr>
    </xdr:pic>
    <xdr:clientData/>
  </xdr:oneCellAnchor>
  <xdr:oneCellAnchor>
    <xdr:from>
      <xdr:col>13</xdr:col>
      <xdr:colOff>312964</xdr:colOff>
      <xdr:row>9</xdr:row>
      <xdr:rowOff>0</xdr:rowOff>
    </xdr:from>
    <xdr:ext cx="1455964" cy="1224643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00714" y="3946071"/>
          <a:ext cx="1455964" cy="1224643"/>
        </a:xfrm>
        <a:prstGeom prst="rect">
          <a:avLst/>
        </a:prstGeom>
      </xdr:spPr>
    </xdr:pic>
    <xdr:clientData/>
  </xdr:oneCellAnchor>
  <xdr:oneCellAnchor>
    <xdr:from>
      <xdr:col>12</xdr:col>
      <xdr:colOff>217714</xdr:colOff>
      <xdr:row>51</xdr:row>
      <xdr:rowOff>136072</xdr:rowOff>
    </xdr:from>
    <xdr:ext cx="1455964" cy="1251857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893143" y="4082143"/>
          <a:ext cx="1455964" cy="1251857"/>
        </a:xfrm>
        <a:prstGeom prst="rect">
          <a:avLst/>
        </a:prstGeom>
      </xdr:spPr>
    </xdr:pic>
    <xdr:clientData/>
  </xdr:oneCellAnchor>
  <xdr:oneCellAnchor>
    <xdr:from>
      <xdr:col>11</xdr:col>
      <xdr:colOff>108858</xdr:colOff>
      <xdr:row>51</xdr:row>
      <xdr:rowOff>108857</xdr:rowOff>
    </xdr:from>
    <xdr:ext cx="1524000" cy="1360714"/>
    <xdr:pic>
      <xdr:nvPicPr>
        <xdr:cNvPr id="16" name="Picture 1" descr="http://i1311.photobucket.com/albums/s665/doantram1990/20130107_010_Client_zpse0079614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171965" y="4054928"/>
          <a:ext cx="1524000" cy="1360714"/>
        </a:xfrm>
        <a:prstGeom prst="rect">
          <a:avLst/>
        </a:prstGeom>
        <a:noFill/>
      </xdr:spPr>
    </xdr:pic>
    <xdr:clientData/>
  </xdr:oneCellAnchor>
  <xdr:twoCellAnchor editAs="oneCell">
    <xdr:from>
      <xdr:col>12</xdr:col>
      <xdr:colOff>517071</xdr:colOff>
      <xdr:row>51</xdr:row>
      <xdr:rowOff>13608</xdr:rowOff>
    </xdr:from>
    <xdr:to>
      <xdr:col>14</xdr:col>
      <xdr:colOff>517072</xdr:colOff>
      <xdr:row>52</xdr:row>
      <xdr:rowOff>288351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92500" y="3959679"/>
          <a:ext cx="1224643" cy="642136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190501</xdr:colOff>
      <xdr:row>51</xdr:row>
      <xdr:rowOff>149679</xdr:rowOff>
    </xdr:from>
    <xdr:to>
      <xdr:col>16</xdr:col>
      <xdr:colOff>381000</xdr:colOff>
      <xdr:row>55</xdr:row>
      <xdr:rowOff>42016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090572" y="4095750"/>
          <a:ext cx="1415142" cy="13619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6"/>
  <sheetViews>
    <sheetView tabSelected="1" view="pageBreakPreview" topLeftCell="A7" zoomScale="60" zoomScaleNormal="78" workbookViewId="0">
      <selection activeCell="J9" sqref="J9:K9"/>
    </sheetView>
  </sheetViews>
  <sheetFormatPr defaultRowHeight="15" x14ac:dyDescent="0.25"/>
  <cols>
    <col min="1" max="1" width="6.42578125" style="2" customWidth="1"/>
    <col min="2" max="2" width="28.140625" style="2" customWidth="1"/>
    <col min="3" max="3" width="34" style="2" customWidth="1"/>
    <col min="4" max="4" width="24.7109375" style="2" customWidth="1"/>
    <col min="5" max="5" width="25.28515625" style="2" customWidth="1"/>
    <col min="6" max="6" width="16.42578125" style="2" customWidth="1"/>
    <col min="7" max="8" width="16.28515625" style="2" customWidth="1"/>
    <col min="9" max="9" width="18.85546875" style="21" customWidth="1"/>
    <col min="10" max="10" width="16.28515625" style="2" customWidth="1"/>
    <col min="11" max="14" width="26.85546875" style="2" customWidth="1"/>
    <col min="17" max="17" width="18.140625" customWidth="1"/>
  </cols>
  <sheetData>
    <row r="1" spans="1:21" ht="33" customHeight="1" x14ac:dyDescent="0.25">
      <c r="A1" s="73"/>
      <c r="B1" s="73"/>
      <c r="C1" s="74" t="s">
        <v>53</v>
      </c>
      <c r="D1" s="74"/>
      <c r="E1" s="74"/>
      <c r="F1" s="74"/>
      <c r="G1" s="74"/>
      <c r="H1" s="74"/>
      <c r="I1" s="74"/>
      <c r="J1" s="74"/>
      <c r="K1" s="1" t="s">
        <v>17</v>
      </c>
      <c r="L1" s="1" t="s">
        <v>18</v>
      </c>
      <c r="M1" s="1" t="s">
        <v>19</v>
      </c>
      <c r="N1" s="1" t="s">
        <v>20</v>
      </c>
    </row>
    <row r="2" spans="1:21" ht="25.5" customHeight="1" x14ac:dyDescent="0.25">
      <c r="A2" s="73"/>
      <c r="B2" s="73"/>
      <c r="C2" s="74"/>
      <c r="D2" s="74"/>
      <c r="E2" s="74"/>
      <c r="F2" s="74"/>
      <c r="G2" s="74"/>
      <c r="H2" s="74"/>
      <c r="I2" s="74"/>
      <c r="J2" s="74"/>
      <c r="K2" s="72"/>
      <c r="L2" s="72"/>
      <c r="M2" s="72"/>
      <c r="N2" s="72"/>
    </row>
    <row r="3" spans="1:21" ht="25.5" customHeight="1" x14ac:dyDescent="0.25">
      <c r="A3" s="73"/>
      <c r="B3" s="73"/>
      <c r="C3" s="74"/>
      <c r="D3" s="74"/>
      <c r="E3" s="74"/>
      <c r="F3" s="74"/>
      <c r="G3" s="74"/>
      <c r="H3" s="74"/>
      <c r="I3" s="74"/>
      <c r="J3" s="74"/>
      <c r="K3" s="72"/>
      <c r="L3" s="72"/>
      <c r="M3" s="72"/>
      <c r="N3" s="72"/>
    </row>
    <row r="4" spans="1:21" ht="25.5" customHeight="1" x14ac:dyDescent="0.25">
      <c r="A4" s="73"/>
      <c r="B4" s="73"/>
      <c r="C4" s="74"/>
      <c r="D4" s="74"/>
      <c r="E4" s="74"/>
      <c r="F4" s="74"/>
      <c r="G4" s="74"/>
      <c r="H4" s="74"/>
      <c r="I4" s="74"/>
      <c r="J4" s="74"/>
      <c r="K4" s="72"/>
      <c r="L4" s="72"/>
      <c r="M4" s="72"/>
      <c r="N4" s="72"/>
    </row>
    <row r="5" spans="1:21" ht="39" customHeight="1" x14ac:dyDescent="0.25">
      <c r="A5" s="73"/>
      <c r="B5" s="73"/>
      <c r="C5" s="74"/>
      <c r="D5" s="74"/>
      <c r="E5" s="74"/>
      <c r="F5" s="74"/>
      <c r="G5" s="74"/>
      <c r="H5" s="74"/>
      <c r="I5" s="74"/>
      <c r="J5" s="74"/>
      <c r="K5" s="72"/>
      <c r="L5" s="72"/>
      <c r="M5" s="72"/>
      <c r="N5" s="72"/>
    </row>
    <row r="6" spans="1:21" ht="37.5" customHeight="1" x14ac:dyDescent="0.3">
      <c r="A6" s="73"/>
      <c r="B6" s="73"/>
      <c r="C6" s="74"/>
      <c r="D6" s="74"/>
      <c r="E6" s="74"/>
      <c r="F6" s="74"/>
      <c r="G6" s="74"/>
      <c r="H6" s="74"/>
      <c r="I6" s="74"/>
      <c r="J6" s="74"/>
      <c r="K6" s="13"/>
      <c r="L6" s="13"/>
      <c r="M6" s="13"/>
      <c r="N6" s="13"/>
    </row>
    <row r="7" spans="1:21" s="9" customFormat="1" ht="43.5" customHeight="1" x14ac:dyDescent="0.3">
      <c r="A7" s="70" t="s">
        <v>0</v>
      </c>
      <c r="B7" s="68" t="s">
        <v>1</v>
      </c>
      <c r="C7" s="71" t="s">
        <v>2</v>
      </c>
      <c r="D7" s="71"/>
      <c r="E7" s="70" t="s">
        <v>3</v>
      </c>
      <c r="F7" s="70"/>
      <c r="G7" s="70"/>
      <c r="H7" s="70"/>
      <c r="I7" s="70"/>
      <c r="J7" s="70"/>
      <c r="K7" s="70"/>
      <c r="L7" s="68" t="s">
        <v>6</v>
      </c>
      <c r="M7" s="68" t="s">
        <v>7</v>
      </c>
      <c r="N7" s="68" t="s">
        <v>8</v>
      </c>
    </row>
    <row r="8" spans="1:21" s="9" customFormat="1" ht="54.75" customHeight="1" x14ac:dyDescent="0.3">
      <c r="A8" s="70"/>
      <c r="B8" s="68"/>
      <c r="C8" s="71"/>
      <c r="D8" s="71"/>
      <c r="E8" s="29" t="s">
        <v>36</v>
      </c>
      <c r="F8" s="69" t="s">
        <v>37</v>
      </c>
      <c r="G8" s="69"/>
      <c r="H8" s="69" t="s">
        <v>38</v>
      </c>
      <c r="I8" s="69"/>
      <c r="J8" s="69" t="s">
        <v>5</v>
      </c>
      <c r="K8" s="69"/>
      <c r="L8" s="68"/>
      <c r="M8" s="68"/>
      <c r="N8" s="68"/>
      <c r="T8" s="32">
        <v>542</v>
      </c>
      <c r="U8" s="31">
        <v>358</v>
      </c>
    </row>
    <row r="9" spans="1:21" s="36" customFormat="1" ht="78.75" customHeight="1" x14ac:dyDescent="0.35">
      <c r="A9" s="14">
        <v>1</v>
      </c>
      <c r="B9" s="34" t="s">
        <v>54</v>
      </c>
      <c r="C9" s="64" t="s">
        <v>58</v>
      </c>
      <c r="D9" s="64"/>
      <c r="E9" s="33">
        <v>750</v>
      </c>
      <c r="F9" s="65">
        <v>0</v>
      </c>
      <c r="G9" s="65"/>
      <c r="H9" s="65">
        <v>29</v>
      </c>
      <c r="I9" s="65"/>
      <c r="J9" s="59">
        <f>+E9-H9</f>
        <v>721</v>
      </c>
      <c r="K9" s="59"/>
      <c r="L9" s="34" t="s">
        <v>55</v>
      </c>
      <c r="M9" s="35" t="s">
        <v>56</v>
      </c>
      <c r="N9" s="35"/>
      <c r="T9" s="37">
        <v>65</v>
      </c>
      <c r="U9" s="33">
        <v>85</v>
      </c>
    </row>
    <row r="10" spans="1:21" s="36" customFormat="1" ht="69" customHeight="1" x14ac:dyDescent="0.35">
      <c r="A10" s="14">
        <v>2</v>
      </c>
      <c r="B10" s="34"/>
      <c r="C10" s="64"/>
      <c r="D10" s="64"/>
      <c r="E10" s="46"/>
      <c r="F10" s="65"/>
      <c r="G10" s="65"/>
      <c r="H10" s="65"/>
      <c r="I10" s="65"/>
      <c r="J10" s="59"/>
      <c r="K10" s="59"/>
      <c r="L10" s="34"/>
      <c r="M10" s="35"/>
      <c r="N10" s="35"/>
      <c r="T10" s="45"/>
      <c r="U10" s="46"/>
    </row>
    <row r="11" spans="1:21" s="36" customFormat="1" ht="69" customHeight="1" x14ac:dyDescent="0.35">
      <c r="A11" s="14">
        <v>3</v>
      </c>
      <c r="B11" s="34"/>
      <c r="C11" s="64"/>
      <c r="D11" s="64"/>
      <c r="E11" s="46"/>
      <c r="F11" s="65"/>
      <c r="G11" s="65"/>
      <c r="H11" s="65"/>
      <c r="I11" s="65"/>
      <c r="J11" s="59"/>
      <c r="K11" s="59"/>
      <c r="L11" s="34"/>
      <c r="M11" s="35"/>
      <c r="N11" s="35"/>
      <c r="T11" s="45"/>
      <c r="U11" s="46"/>
    </row>
    <row r="12" spans="1:21" s="36" customFormat="1" ht="69" customHeight="1" x14ac:dyDescent="0.35">
      <c r="A12" s="14">
        <v>4</v>
      </c>
      <c r="B12" s="34"/>
      <c r="C12" s="64"/>
      <c r="D12" s="64"/>
      <c r="E12" s="46"/>
      <c r="F12" s="65"/>
      <c r="G12" s="65"/>
      <c r="H12" s="65"/>
      <c r="I12" s="65"/>
      <c r="J12" s="59"/>
      <c r="K12" s="59"/>
      <c r="L12" s="34"/>
      <c r="M12" s="35"/>
      <c r="N12" s="35"/>
      <c r="T12" s="45"/>
      <c r="U12" s="46"/>
    </row>
    <row r="13" spans="1:21" s="36" customFormat="1" ht="69" customHeight="1" x14ac:dyDescent="0.35">
      <c r="A13" s="14">
        <v>5</v>
      </c>
      <c r="B13" s="34"/>
      <c r="C13" s="64"/>
      <c r="D13" s="64"/>
      <c r="E13" s="46"/>
      <c r="F13" s="65"/>
      <c r="G13" s="65"/>
      <c r="H13" s="65"/>
      <c r="I13" s="65"/>
      <c r="J13" s="59"/>
      <c r="K13" s="59"/>
      <c r="L13" s="34"/>
      <c r="M13" s="35"/>
      <c r="N13" s="35"/>
      <c r="T13" s="45"/>
      <c r="U13" s="46"/>
    </row>
    <row r="14" spans="1:21" s="36" customFormat="1" ht="63" hidden="1" customHeight="1" x14ac:dyDescent="0.35">
      <c r="A14" s="15">
        <v>2</v>
      </c>
      <c r="B14" s="34" t="s">
        <v>49</v>
      </c>
      <c r="C14" s="64" t="s">
        <v>39</v>
      </c>
      <c r="D14" s="64"/>
      <c r="E14" s="33">
        <f t="shared" ref="E14:E16" si="0">+P29*30</f>
        <v>90</v>
      </c>
      <c r="F14" s="65">
        <v>0</v>
      </c>
      <c r="G14" s="65"/>
      <c r="H14" s="65">
        <v>41</v>
      </c>
      <c r="I14" s="65"/>
      <c r="J14" s="59">
        <f t="shared" ref="J14" si="1">+E14-H14</f>
        <v>49</v>
      </c>
      <c r="K14" s="59"/>
      <c r="L14" s="34" t="s">
        <v>50</v>
      </c>
      <c r="M14" s="35" t="s">
        <v>51</v>
      </c>
      <c r="N14" s="35"/>
      <c r="T14" s="37">
        <v>91</v>
      </c>
      <c r="U14" s="33">
        <v>89</v>
      </c>
    </row>
    <row r="15" spans="1:21" s="36" customFormat="1" ht="63" hidden="1" customHeight="1" x14ac:dyDescent="0.35">
      <c r="A15" s="14">
        <v>3</v>
      </c>
      <c r="B15" s="34" t="s">
        <v>49</v>
      </c>
      <c r="C15" s="64" t="s">
        <v>40</v>
      </c>
      <c r="D15" s="64"/>
      <c r="E15" s="33">
        <f t="shared" si="0"/>
        <v>120</v>
      </c>
      <c r="F15" s="65">
        <v>0</v>
      </c>
      <c r="G15" s="65"/>
      <c r="H15" s="65">
        <v>36</v>
      </c>
      <c r="I15" s="65"/>
      <c r="J15" s="59">
        <f t="shared" ref="J15:J19" si="2">+E15-H15</f>
        <v>84</v>
      </c>
      <c r="K15" s="59"/>
      <c r="L15" s="34" t="s">
        <v>50</v>
      </c>
      <c r="M15" s="35" t="s">
        <v>51</v>
      </c>
      <c r="N15" s="35"/>
      <c r="T15" s="37">
        <v>185</v>
      </c>
      <c r="U15" s="33">
        <v>85</v>
      </c>
    </row>
    <row r="16" spans="1:21" s="36" customFormat="1" ht="63" hidden="1" customHeight="1" x14ac:dyDescent="0.35">
      <c r="A16" s="15">
        <v>4</v>
      </c>
      <c r="B16" s="34" t="s">
        <v>49</v>
      </c>
      <c r="C16" s="64" t="s">
        <v>41</v>
      </c>
      <c r="D16" s="64"/>
      <c r="E16" s="33">
        <f t="shared" si="0"/>
        <v>210</v>
      </c>
      <c r="F16" s="65">
        <v>0</v>
      </c>
      <c r="G16" s="65"/>
      <c r="H16" s="65">
        <v>79</v>
      </c>
      <c r="I16" s="65"/>
      <c r="J16" s="59">
        <f t="shared" si="2"/>
        <v>131</v>
      </c>
      <c r="K16" s="59"/>
      <c r="L16" s="34" t="s">
        <v>50</v>
      </c>
      <c r="M16" s="35" t="s">
        <v>51</v>
      </c>
      <c r="N16" s="35"/>
      <c r="Q16" s="38"/>
      <c r="T16" s="37">
        <v>26</v>
      </c>
      <c r="U16" s="33">
        <v>34</v>
      </c>
    </row>
    <row r="17" spans="1:21" s="36" customFormat="1" ht="63" hidden="1" customHeight="1" x14ac:dyDescent="0.35">
      <c r="A17" s="14">
        <v>5</v>
      </c>
      <c r="B17" s="34" t="s">
        <v>49</v>
      </c>
      <c r="C17" s="64" t="s">
        <v>45</v>
      </c>
      <c r="D17" s="64"/>
      <c r="E17" s="33">
        <f>+P32*30</f>
        <v>15</v>
      </c>
      <c r="F17" s="65">
        <v>0</v>
      </c>
      <c r="G17" s="65"/>
      <c r="H17" s="65">
        <v>13</v>
      </c>
      <c r="I17" s="65"/>
      <c r="J17" s="59">
        <f t="shared" si="2"/>
        <v>2</v>
      </c>
      <c r="K17" s="59"/>
      <c r="L17" s="34" t="s">
        <v>50</v>
      </c>
      <c r="M17" s="35" t="s">
        <v>51</v>
      </c>
      <c r="N17" s="35"/>
      <c r="T17" s="37">
        <v>33</v>
      </c>
      <c r="U17" s="33">
        <v>15</v>
      </c>
    </row>
    <row r="18" spans="1:21" s="36" customFormat="1" ht="63" hidden="1" customHeight="1" x14ac:dyDescent="0.35">
      <c r="A18" s="15">
        <v>6</v>
      </c>
      <c r="B18" s="34" t="s">
        <v>49</v>
      </c>
      <c r="C18" s="66" t="s">
        <v>46</v>
      </c>
      <c r="D18" s="67"/>
      <c r="E18" s="33">
        <f>+P33*30</f>
        <v>24</v>
      </c>
      <c r="F18" s="65">
        <v>0</v>
      </c>
      <c r="G18" s="65"/>
      <c r="H18" s="65">
        <v>6</v>
      </c>
      <c r="I18" s="65"/>
      <c r="J18" s="59">
        <f t="shared" si="2"/>
        <v>18</v>
      </c>
      <c r="K18" s="59"/>
      <c r="L18" s="34" t="s">
        <v>50</v>
      </c>
      <c r="M18" s="35" t="s">
        <v>51</v>
      </c>
      <c r="N18" s="35"/>
      <c r="T18" s="37">
        <v>34</v>
      </c>
      <c r="U18" s="33">
        <v>11</v>
      </c>
    </row>
    <row r="19" spans="1:21" s="36" customFormat="1" ht="63" hidden="1" customHeight="1" x14ac:dyDescent="0.35">
      <c r="A19" s="14">
        <v>7</v>
      </c>
      <c r="B19" s="34" t="s">
        <v>49</v>
      </c>
      <c r="C19" s="64" t="s">
        <v>47</v>
      </c>
      <c r="D19" s="64"/>
      <c r="E19" s="33">
        <f t="shared" ref="E19" si="3">+P34*30</f>
        <v>33</v>
      </c>
      <c r="F19" s="65">
        <v>0</v>
      </c>
      <c r="G19" s="65"/>
      <c r="H19" s="65">
        <v>2</v>
      </c>
      <c r="I19" s="65"/>
      <c r="J19" s="59">
        <f t="shared" si="2"/>
        <v>31</v>
      </c>
      <c r="K19" s="59"/>
      <c r="L19" s="34" t="s">
        <v>50</v>
      </c>
      <c r="M19" s="35" t="s">
        <v>51</v>
      </c>
      <c r="N19" s="35"/>
    </row>
    <row r="20" spans="1:21" s="16" customFormat="1" ht="21" customHeight="1" x14ac:dyDescent="0.3">
      <c r="A20" s="60" t="s">
        <v>59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1:21" s="16" customFormat="1" ht="32.25" customHeight="1" x14ac:dyDescent="0.3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1:21" ht="48.75" customHeight="1" x14ac:dyDescent="0.25">
      <c r="A22" s="61" t="s">
        <v>0</v>
      </c>
      <c r="B22" s="62" t="s">
        <v>9</v>
      </c>
      <c r="C22" s="62" t="s">
        <v>10</v>
      </c>
      <c r="D22" s="62" t="s">
        <v>11</v>
      </c>
      <c r="E22" s="63" t="s">
        <v>13</v>
      </c>
      <c r="F22" s="63"/>
      <c r="G22" s="63"/>
      <c r="H22" s="63"/>
      <c r="I22" s="63"/>
      <c r="J22" s="63"/>
      <c r="K22" s="63"/>
      <c r="L22" s="63"/>
      <c r="M22" s="63"/>
      <c r="N22" s="63"/>
    </row>
    <row r="23" spans="1:21" ht="58.5" customHeight="1" x14ac:dyDescent="0.25">
      <c r="A23" s="61"/>
      <c r="B23" s="62"/>
      <c r="C23" s="62"/>
      <c r="D23" s="62"/>
      <c r="E23" s="17" t="s">
        <v>12</v>
      </c>
      <c r="F23" s="18" t="s">
        <v>14</v>
      </c>
      <c r="G23" s="18" t="s">
        <v>15</v>
      </c>
      <c r="H23" s="18" t="s">
        <v>4</v>
      </c>
      <c r="I23" s="18" t="s">
        <v>16</v>
      </c>
      <c r="J23" s="62" t="s">
        <v>8</v>
      </c>
      <c r="K23" s="62"/>
      <c r="L23" s="62"/>
      <c r="M23" s="62"/>
      <c r="N23" s="62"/>
      <c r="O23" s="30" t="s">
        <v>43</v>
      </c>
      <c r="P23" s="30" t="s">
        <v>44</v>
      </c>
    </row>
    <row r="24" spans="1:21" s="36" customFormat="1" ht="82.5" customHeight="1" x14ac:dyDescent="0.35">
      <c r="A24" s="14">
        <v>1</v>
      </c>
      <c r="B24" s="19" t="str">
        <f>+C9</f>
        <v>Thùng Carton
종이 박스
490*340*24 
EA</v>
      </c>
      <c r="C24" s="33">
        <f>1864+595+635+312+391+G24</f>
        <v>4011</v>
      </c>
      <c r="D24" s="39">
        <f>C24-H9</f>
        <v>3982</v>
      </c>
      <c r="E24" s="39" t="str">
        <f>+P24&amp;" EA"&amp;" ("&amp;O24&amp;"DAY)"</f>
        <v>18 EA (29DAY)</v>
      </c>
      <c r="F24" s="33" t="s">
        <v>49</v>
      </c>
      <c r="G24" s="37">
        <v>214</v>
      </c>
      <c r="H24" s="37">
        <v>326</v>
      </c>
      <c r="I24" s="37">
        <f>+H24+G24-H9</f>
        <v>511</v>
      </c>
      <c r="J24" s="59"/>
      <c r="K24" s="59"/>
      <c r="L24" s="59"/>
      <c r="M24" s="59"/>
      <c r="N24" s="59"/>
      <c r="O24" s="40">
        <v>29</v>
      </c>
      <c r="P24" s="36">
        <f>+ROUNDUP(I24/O24,0)</f>
        <v>18</v>
      </c>
    </row>
    <row r="25" spans="1:21" s="36" customFormat="1" ht="67.5" customHeight="1" x14ac:dyDescent="0.35">
      <c r="A25" s="14">
        <v>2</v>
      </c>
      <c r="B25" s="19"/>
      <c r="C25" s="46"/>
      <c r="D25" s="39"/>
      <c r="E25" s="39"/>
      <c r="F25" s="46"/>
      <c r="G25" s="45"/>
      <c r="H25" s="45"/>
      <c r="I25" s="45"/>
      <c r="J25" s="59"/>
      <c r="K25" s="59"/>
      <c r="L25" s="59"/>
      <c r="M25" s="59"/>
      <c r="N25" s="59"/>
      <c r="O25" s="40"/>
    </row>
    <row r="26" spans="1:21" s="36" customFormat="1" ht="67.5" customHeight="1" x14ac:dyDescent="0.35">
      <c r="A26" s="14">
        <v>3</v>
      </c>
      <c r="B26" s="19"/>
      <c r="C26" s="46"/>
      <c r="D26" s="39"/>
      <c r="E26" s="39"/>
      <c r="F26" s="46"/>
      <c r="G26" s="45"/>
      <c r="H26" s="45"/>
      <c r="I26" s="45"/>
      <c r="J26" s="59"/>
      <c r="K26" s="59"/>
      <c r="L26" s="59"/>
      <c r="M26" s="59"/>
      <c r="N26" s="59"/>
      <c r="O26" s="40"/>
    </row>
    <row r="27" spans="1:21" s="36" customFormat="1" ht="67.5" customHeight="1" x14ac:dyDescent="0.35">
      <c r="A27" s="14">
        <v>4</v>
      </c>
      <c r="B27" s="19"/>
      <c r="C27" s="46"/>
      <c r="D27" s="39"/>
      <c r="E27" s="39"/>
      <c r="F27" s="46"/>
      <c r="G27" s="45"/>
      <c r="H27" s="45"/>
      <c r="I27" s="45"/>
      <c r="J27" s="59"/>
      <c r="K27" s="59"/>
      <c r="L27" s="59"/>
      <c r="M27" s="59"/>
      <c r="N27" s="59"/>
      <c r="O27" s="40"/>
    </row>
    <row r="28" spans="1:21" s="36" customFormat="1" ht="67.5" customHeight="1" x14ac:dyDescent="0.35">
      <c r="A28" s="14">
        <v>5</v>
      </c>
      <c r="B28" s="19"/>
      <c r="C28" s="46"/>
      <c r="D28" s="39"/>
      <c r="E28" s="39"/>
      <c r="F28" s="46"/>
      <c r="G28" s="45"/>
      <c r="H28" s="45"/>
      <c r="I28" s="45"/>
      <c r="J28" s="59"/>
      <c r="K28" s="59"/>
      <c r="L28" s="59"/>
      <c r="M28" s="59"/>
      <c r="N28" s="59"/>
      <c r="O28" s="40"/>
    </row>
    <row r="29" spans="1:21" s="41" customFormat="1" ht="60" hidden="1" customHeight="1" x14ac:dyDescent="0.35">
      <c r="A29" s="14">
        <v>2</v>
      </c>
      <c r="B29" s="19" t="str">
        <f t="shared" ref="B29:B34" si="4">+C14</f>
        <v>Con lăn dính bụi /
 Sticky roller/스티키 롤러
15cm*17M   Roll</v>
      </c>
      <c r="C29" s="33">
        <f>78+55+40+62+66+G29</f>
        <v>330</v>
      </c>
      <c r="D29" s="39">
        <f>C29-H14</f>
        <v>289</v>
      </c>
      <c r="E29" s="39" t="str">
        <f t="shared" ref="E29:E34" si="5">+P29&amp;" EA"&amp;" ("&amp;O29&amp;"DAY)"</f>
        <v>3 EA (29DAY)</v>
      </c>
      <c r="F29" s="44" t="s">
        <v>48</v>
      </c>
      <c r="G29" s="37">
        <v>29</v>
      </c>
      <c r="H29" s="37">
        <v>91</v>
      </c>
      <c r="I29" s="43">
        <f t="shared" ref="I29:I34" si="6">+H29+G29-H14</f>
        <v>79</v>
      </c>
      <c r="J29" s="59"/>
      <c r="K29" s="59"/>
      <c r="L29" s="59"/>
      <c r="M29" s="59"/>
      <c r="N29" s="59"/>
      <c r="O29" s="40">
        <v>29</v>
      </c>
      <c r="P29" s="36">
        <f>+ROUNDUP(I29/O29,0)</f>
        <v>3</v>
      </c>
    </row>
    <row r="30" spans="1:21" s="36" customFormat="1" ht="60" hidden="1" customHeight="1" x14ac:dyDescent="0.35">
      <c r="A30" s="14">
        <v>3</v>
      </c>
      <c r="B30" s="19" t="str">
        <f t="shared" si="4"/>
        <v>Con lăn dính bụi /
 Sticky roller/스티키 롤러
20cm*17M   Roll</v>
      </c>
      <c r="C30" s="44">
        <f>78+55+40+62+66+G30</f>
        <v>346</v>
      </c>
      <c r="D30" s="39">
        <f>C30-H15</f>
        <v>310</v>
      </c>
      <c r="E30" s="39" t="str">
        <f t="shared" si="5"/>
        <v>4 EA (29DAY)</v>
      </c>
      <c r="F30" s="44" t="s">
        <v>48</v>
      </c>
      <c r="G30" s="37">
        <v>45</v>
      </c>
      <c r="H30" s="37">
        <v>105</v>
      </c>
      <c r="I30" s="43">
        <f t="shared" si="6"/>
        <v>114</v>
      </c>
      <c r="J30" s="59"/>
      <c r="K30" s="59"/>
      <c r="L30" s="59"/>
      <c r="M30" s="59"/>
      <c r="N30" s="59"/>
      <c r="O30" s="40">
        <v>29</v>
      </c>
      <c r="P30" s="36">
        <f t="shared" ref="P30" si="7">+ROUNDUP(I30/O30,0)</f>
        <v>4</v>
      </c>
    </row>
    <row r="31" spans="1:21" s="42" customFormat="1" ht="60" hidden="1" customHeight="1" x14ac:dyDescent="0.35">
      <c r="A31" s="14">
        <v>4</v>
      </c>
      <c r="B31" s="19" t="str">
        <f t="shared" si="4"/>
        <v>Con lăn dính bụi /
 Sticky roller/스티키 롤러
30cm*17M   Roll</v>
      </c>
      <c r="C31" s="44">
        <f>78+55+40+62+66+G31</f>
        <v>428</v>
      </c>
      <c r="D31" s="39">
        <f>C31-H16</f>
        <v>349</v>
      </c>
      <c r="E31" s="39" t="str">
        <f t="shared" si="5"/>
        <v>7 EA (29DAY)</v>
      </c>
      <c r="F31" s="44" t="s">
        <v>48</v>
      </c>
      <c r="G31" s="37">
        <v>127</v>
      </c>
      <c r="H31" s="37">
        <v>143</v>
      </c>
      <c r="I31" s="43">
        <f t="shared" si="6"/>
        <v>191</v>
      </c>
      <c r="J31" s="59"/>
      <c r="K31" s="59"/>
      <c r="L31" s="59"/>
      <c r="M31" s="59"/>
      <c r="N31" s="59"/>
      <c r="O31" s="40">
        <v>29</v>
      </c>
      <c r="P31" s="36">
        <f>+ROUNDUP(I31/O31,0)</f>
        <v>7</v>
      </c>
    </row>
    <row r="32" spans="1:21" s="42" customFormat="1" ht="60" hidden="1" customHeight="1" x14ac:dyDescent="0.35">
      <c r="A32" s="14">
        <v>5</v>
      </c>
      <c r="B32" s="19" t="str">
        <f t="shared" si="4"/>
        <v>WD40
(Ea)</v>
      </c>
      <c r="C32" s="44">
        <f>78+55+40+62+66+G32</f>
        <v>303</v>
      </c>
      <c r="D32" s="39">
        <f>C32-H19</f>
        <v>301</v>
      </c>
      <c r="E32" s="39" t="str">
        <f>+P32&amp;" EA"&amp;" ("&amp;O32&amp;"DAY)"</f>
        <v>0.5 EA (29DAY)</v>
      </c>
      <c r="F32" s="44" t="s">
        <v>48</v>
      </c>
      <c r="G32" s="37">
        <v>2</v>
      </c>
      <c r="H32" s="37">
        <v>25</v>
      </c>
      <c r="I32" s="43">
        <f t="shared" si="6"/>
        <v>14</v>
      </c>
      <c r="J32" s="59"/>
      <c r="K32" s="59"/>
      <c r="L32" s="59"/>
      <c r="M32" s="59"/>
      <c r="N32" s="59"/>
      <c r="O32" s="40">
        <v>29</v>
      </c>
      <c r="P32" s="36">
        <f>+ROUND(I32/O32,1)</f>
        <v>0.5</v>
      </c>
    </row>
    <row r="33" spans="1:16" s="36" customFormat="1" ht="60" hidden="1" customHeight="1" x14ac:dyDescent="0.35">
      <c r="A33" s="14">
        <v>6</v>
      </c>
      <c r="B33" s="19" t="str">
        <f t="shared" si="4"/>
        <v>Màng chít xanh
(Roll)</v>
      </c>
      <c r="C33" s="15">
        <f>48+25+12+20+13+6</f>
        <v>124</v>
      </c>
      <c r="D33" s="39">
        <f>C33-H20</f>
        <v>124</v>
      </c>
      <c r="E33" s="39" t="str">
        <f t="shared" si="5"/>
        <v>0.8 EA (29DAY)</v>
      </c>
      <c r="F33" s="44" t="s">
        <v>48</v>
      </c>
      <c r="G33" s="37">
        <v>6</v>
      </c>
      <c r="H33" s="37">
        <v>24</v>
      </c>
      <c r="I33" s="43">
        <f t="shared" si="6"/>
        <v>24</v>
      </c>
      <c r="J33" s="59"/>
      <c r="K33" s="59"/>
      <c r="L33" s="59"/>
      <c r="M33" s="59"/>
      <c r="N33" s="59"/>
      <c r="O33" s="40">
        <v>29</v>
      </c>
      <c r="P33" s="36">
        <f t="shared" ref="P33:P34" si="8">+ROUND(I33/O33,1)</f>
        <v>0.8</v>
      </c>
    </row>
    <row r="34" spans="1:16" s="36" customFormat="1" ht="60" hidden="1" customHeight="1" x14ac:dyDescent="0.35">
      <c r="A34" s="14">
        <v>7</v>
      </c>
      <c r="B34" s="19" t="str">
        <f t="shared" si="4"/>
        <v>Màng chít trắng
(Roll)</v>
      </c>
      <c r="C34" s="15">
        <f>48+15+27+15+8</f>
        <v>113</v>
      </c>
      <c r="D34" s="39">
        <f>C34-H21</f>
        <v>113</v>
      </c>
      <c r="E34" s="39" t="str">
        <f t="shared" si="5"/>
        <v>1.1 EA (29DAY)</v>
      </c>
      <c r="F34" s="44" t="s">
        <v>48</v>
      </c>
      <c r="G34" s="37">
        <v>8</v>
      </c>
      <c r="H34" s="37">
        <v>25</v>
      </c>
      <c r="I34" s="43">
        <f t="shared" si="6"/>
        <v>31</v>
      </c>
      <c r="J34" s="59"/>
      <c r="K34" s="59"/>
      <c r="L34" s="59"/>
      <c r="M34" s="59"/>
      <c r="N34" s="59"/>
      <c r="O34" s="40">
        <v>29</v>
      </c>
      <c r="P34" s="36">
        <f t="shared" si="8"/>
        <v>1.1000000000000001</v>
      </c>
    </row>
    <row r="35" spans="1:16" x14ac:dyDescent="0.25">
      <c r="O35" s="20"/>
    </row>
    <row r="36" spans="1:16" x14ac:dyDescent="0.25">
      <c r="O36" s="20"/>
    </row>
  </sheetData>
  <sheetProtection formatCells="0" formatRows="0" insertColumns="0" insertRows="0" insertHyperlinks="0" deleteRows="0" selectLockedCells="1" sort="0" autoFilter="0" pivotTables="0" selectUnlockedCells="1"/>
  <mergeCells count="78">
    <mergeCell ref="H12:I12"/>
    <mergeCell ref="J12:K12"/>
    <mergeCell ref="F13:G13"/>
    <mergeCell ref="H13:I13"/>
    <mergeCell ref="J13:K13"/>
    <mergeCell ref="H10:I10"/>
    <mergeCell ref="J10:K10"/>
    <mergeCell ref="F11:G11"/>
    <mergeCell ref="H11:I11"/>
    <mergeCell ref="J11:K11"/>
    <mergeCell ref="C10:D10"/>
    <mergeCell ref="C11:D11"/>
    <mergeCell ref="C12:D12"/>
    <mergeCell ref="C13:D13"/>
    <mergeCell ref="F10:G10"/>
    <mergeCell ref="F12:G12"/>
    <mergeCell ref="N2:N5"/>
    <mergeCell ref="A1:B6"/>
    <mergeCell ref="C1:J6"/>
    <mergeCell ref="K2:K5"/>
    <mergeCell ref="L2:L5"/>
    <mergeCell ref="M2:M5"/>
    <mergeCell ref="A7:A8"/>
    <mergeCell ref="B7:B8"/>
    <mergeCell ref="C7:D8"/>
    <mergeCell ref="E7:K7"/>
    <mergeCell ref="L7:L8"/>
    <mergeCell ref="N7:N8"/>
    <mergeCell ref="F8:G8"/>
    <mergeCell ref="H8:I8"/>
    <mergeCell ref="J8:K8"/>
    <mergeCell ref="C9:D9"/>
    <mergeCell ref="F9:G9"/>
    <mergeCell ref="H9:I9"/>
    <mergeCell ref="J9:K9"/>
    <mergeCell ref="M7:M8"/>
    <mergeCell ref="C14:D14"/>
    <mergeCell ref="F14:G14"/>
    <mergeCell ref="H14:I14"/>
    <mergeCell ref="J14:K14"/>
    <mergeCell ref="C15:D15"/>
    <mergeCell ref="F15:G15"/>
    <mergeCell ref="H15:I15"/>
    <mergeCell ref="J15:K15"/>
    <mergeCell ref="C16:D16"/>
    <mergeCell ref="F16:G16"/>
    <mergeCell ref="H16:I16"/>
    <mergeCell ref="J16:K16"/>
    <mergeCell ref="C19:D19"/>
    <mergeCell ref="F19:G19"/>
    <mergeCell ref="H19:I19"/>
    <mergeCell ref="J19:K19"/>
    <mergeCell ref="C17:D17"/>
    <mergeCell ref="F17:G17"/>
    <mergeCell ref="H17:I17"/>
    <mergeCell ref="J17:K17"/>
    <mergeCell ref="C18:D18"/>
    <mergeCell ref="F18:G18"/>
    <mergeCell ref="H18:I18"/>
    <mergeCell ref="J18:K18"/>
    <mergeCell ref="A20:N21"/>
    <mergeCell ref="A22:A23"/>
    <mergeCell ref="B22:B23"/>
    <mergeCell ref="C22:C23"/>
    <mergeCell ref="D22:D23"/>
    <mergeCell ref="E22:N22"/>
    <mergeCell ref="J23:N23"/>
    <mergeCell ref="J33:N33"/>
    <mergeCell ref="J34:N34"/>
    <mergeCell ref="J24:N24"/>
    <mergeCell ref="J29:N29"/>
    <mergeCell ref="J30:N30"/>
    <mergeCell ref="J31:N31"/>
    <mergeCell ref="J32:N32"/>
    <mergeCell ref="J25:N25"/>
    <mergeCell ref="J26:N26"/>
    <mergeCell ref="J27:N27"/>
    <mergeCell ref="J28:N28"/>
  </mergeCells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9900"/>
    <pageSetUpPr fitToPage="1"/>
  </sheetPr>
  <dimension ref="A1:W94"/>
  <sheetViews>
    <sheetView view="pageBreakPreview" zoomScale="70" zoomScaleSheetLayoutView="70" workbookViewId="0">
      <selection activeCell="G8" sqref="G8:I9"/>
    </sheetView>
  </sheetViews>
  <sheetFormatPr defaultColWidth="9.140625" defaultRowHeight="15" x14ac:dyDescent="0.25"/>
  <cols>
    <col min="1" max="1" width="9.140625" style="3"/>
    <col min="2" max="2" width="30.28515625" style="3" customWidth="1"/>
    <col min="3" max="3" width="30" style="5" customWidth="1"/>
    <col min="4" max="4" width="14.42578125" style="4" customWidth="1"/>
    <col min="5" max="6" width="19.85546875" style="3" customWidth="1"/>
    <col min="7" max="7" width="19.7109375" style="3" customWidth="1"/>
    <col min="8" max="8" width="26" style="3" customWidth="1"/>
    <col min="9" max="9" width="19.7109375" style="3" customWidth="1"/>
    <col min="10" max="10" width="24.28515625" style="3" customWidth="1"/>
    <col min="11" max="11" width="12.7109375" style="3" customWidth="1"/>
    <col min="12" max="16384" width="9.140625" style="3"/>
  </cols>
  <sheetData>
    <row r="1" spans="1:21" ht="35.25" customHeight="1" x14ac:dyDescent="0.25">
      <c r="A1" s="115" t="s">
        <v>52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21" ht="21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</row>
    <row r="3" spans="1:21" ht="21" customHeight="1" x14ac:dyDescent="0.25">
      <c r="A3" s="115"/>
      <c r="B3" s="115"/>
      <c r="C3" s="115"/>
      <c r="D3" s="115"/>
      <c r="E3" s="115"/>
      <c r="F3" s="115"/>
      <c r="G3" s="115"/>
      <c r="H3" s="115"/>
      <c r="I3" s="115"/>
      <c r="J3" s="115"/>
      <c r="M3" s="3">
        <f>1070*100/2</f>
        <v>53500</v>
      </c>
    </row>
    <row r="4" spans="1:21" s="6" customFormat="1" ht="37.5" customHeight="1" x14ac:dyDescent="0.3">
      <c r="A4" s="116" t="s">
        <v>21</v>
      </c>
      <c r="B4" s="116"/>
      <c r="C4" s="123" t="s">
        <v>22</v>
      </c>
      <c r="D4" s="123"/>
      <c r="E4" s="123"/>
      <c r="F4" s="123"/>
      <c r="G4" s="123"/>
      <c r="H4" s="123"/>
      <c r="I4" s="123"/>
      <c r="J4" s="123"/>
    </row>
    <row r="5" spans="1:21" ht="92.25" customHeight="1" thickBot="1" x14ac:dyDescent="0.35">
      <c r="A5" s="27" t="s">
        <v>0</v>
      </c>
      <c r="B5" s="27" t="s">
        <v>33</v>
      </c>
      <c r="C5" s="117" t="s">
        <v>32</v>
      </c>
      <c r="D5" s="118"/>
      <c r="E5" s="27" t="s">
        <v>35</v>
      </c>
      <c r="F5" s="27" t="s">
        <v>4</v>
      </c>
      <c r="G5" s="27" t="s">
        <v>5</v>
      </c>
      <c r="H5" s="27" t="s">
        <v>31</v>
      </c>
      <c r="I5" s="27" t="s">
        <v>34</v>
      </c>
      <c r="J5" s="28" t="s">
        <v>23</v>
      </c>
      <c r="L5" s="3">
        <f>120+21</f>
        <v>141</v>
      </c>
      <c r="M5" s="3">
        <f>141/30</f>
        <v>4.7</v>
      </c>
      <c r="Q5" s="3">
        <f>37*2.5</f>
        <v>92.5</v>
      </c>
      <c r="U5" s="3">
        <f>15+22</f>
        <v>37</v>
      </c>
    </row>
    <row r="6" spans="1:21" s="26" customFormat="1" ht="25.5" customHeight="1" x14ac:dyDescent="0.25">
      <c r="A6" s="93">
        <v>1</v>
      </c>
      <c r="B6" s="97" t="s">
        <v>57</v>
      </c>
      <c r="C6" s="120" t="s">
        <v>24</v>
      </c>
      <c r="D6" s="121"/>
      <c r="E6" s="107">
        <v>750</v>
      </c>
      <c r="F6" s="127">
        <v>29</v>
      </c>
      <c r="G6" s="107">
        <f>+E6-F6</f>
        <v>721</v>
      </c>
      <c r="H6" s="107">
        <f>+E6</f>
        <v>750</v>
      </c>
      <c r="I6" s="108">
        <v>0</v>
      </c>
      <c r="J6" s="102"/>
      <c r="L6" s="128"/>
    </row>
    <row r="7" spans="1:21" s="25" customFormat="1" ht="25.5" customHeight="1" x14ac:dyDescent="0.25">
      <c r="A7" s="94"/>
      <c r="B7" s="113"/>
      <c r="C7" s="113"/>
      <c r="D7" s="113"/>
      <c r="E7" s="91"/>
      <c r="F7" s="92"/>
      <c r="G7" s="91"/>
      <c r="H7" s="91"/>
      <c r="I7" s="109"/>
      <c r="J7" s="103"/>
      <c r="L7" s="90"/>
    </row>
    <row r="8" spans="1:21" s="25" customFormat="1" ht="25.5" customHeight="1" x14ac:dyDescent="0.25">
      <c r="A8" s="94"/>
      <c r="B8" s="113"/>
      <c r="C8" s="98"/>
      <c r="D8" s="113"/>
      <c r="E8" s="101"/>
      <c r="F8" s="92"/>
      <c r="G8" s="91"/>
      <c r="H8" s="91"/>
      <c r="I8" s="91"/>
      <c r="J8" s="103"/>
      <c r="L8" s="90">
        <v>1800</v>
      </c>
      <c r="O8" s="25">
        <v>110</v>
      </c>
    </row>
    <row r="9" spans="1:21" s="22" customFormat="1" ht="25.5" customHeight="1" thickBot="1" x14ac:dyDescent="0.3">
      <c r="A9" s="95"/>
      <c r="B9" s="119"/>
      <c r="C9" s="119"/>
      <c r="D9" s="119"/>
      <c r="E9" s="110"/>
      <c r="F9" s="122"/>
      <c r="G9" s="96"/>
      <c r="H9" s="96"/>
      <c r="I9" s="96"/>
      <c r="J9" s="104"/>
      <c r="L9" s="129"/>
    </row>
    <row r="10" spans="1:21" ht="25.5" hidden="1" customHeight="1" x14ac:dyDescent="0.25">
      <c r="A10" s="111">
        <v>1</v>
      </c>
      <c r="B10" s="98" t="s">
        <v>30</v>
      </c>
      <c r="C10" s="124" t="s">
        <v>24</v>
      </c>
      <c r="D10" s="124"/>
      <c r="E10" s="101">
        <v>2</v>
      </c>
      <c r="F10" s="91">
        <v>0</v>
      </c>
      <c r="G10" s="91">
        <v>2</v>
      </c>
      <c r="H10" s="91" t="s">
        <v>29</v>
      </c>
      <c r="I10" s="109">
        <v>0</v>
      </c>
      <c r="J10" s="103"/>
      <c r="L10" s="90">
        <v>710</v>
      </c>
    </row>
    <row r="11" spans="1:21" ht="68.25" hidden="1" customHeight="1" thickBot="1" x14ac:dyDescent="0.3">
      <c r="A11" s="111"/>
      <c r="B11" s="98"/>
      <c r="C11" s="124"/>
      <c r="D11" s="124"/>
      <c r="E11" s="101"/>
      <c r="F11" s="91"/>
      <c r="G11" s="91"/>
      <c r="H11" s="91"/>
      <c r="I11" s="109"/>
      <c r="J11" s="103"/>
      <c r="L11" s="90"/>
    </row>
    <row r="12" spans="1:21" ht="27" hidden="1" customHeight="1" x14ac:dyDescent="0.25">
      <c r="A12" s="111">
        <v>2</v>
      </c>
      <c r="B12" s="126" t="s">
        <v>28</v>
      </c>
      <c r="C12" s="112" t="s">
        <v>24</v>
      </c>
      <c r="D12" s="113"/>
      <c r="E12" s="114">
        <f>2*30</f>
        <v>60</v>
      </c>
      <c r="F12" s="91">
        <v>41</v>
      </c>
      <c r="G12" s="91">
        <f>+E12-F12</f>
        <v>19</v>
      </c>
      <c r="H12" s="91">
        <f>+G12+F12</f>
        <v>60</v>
      </c>
      <c r="I12" s="109">
        <f>+H12-F12-G12</f>
        <v>0</v>
      </c>
      <c r="J12" s="103"/>
    </row>
    <row r="13" spans="1:21" ht="27" hidden="1" customHeight="1" x14ac:dyDescent="0.25">
      <c r="A13" s="111"/>
      <c r="B13" s="126"/>
      <c r="C13" s="113"/>
      <c r="D13" s="113"/>
      <c r="E13" s="91"/>
      <c r="F13" s="91"/>
      <c r="G13" s="91"/>
      <c r="H13" s="91"/>
      <c r="I13" s="109"/>
      <c r="J13" s="103"/>
    </row>
    <row r="14" spans="1:21" ht="27" hidden="1" customHeight="1" x14ac:dyDescent="0.25">
      <c r="A14" s="111"/>
      <c r="B14" s="126"/>
      <c r="C14" s="98"/>
      <c r="D14" s="113"/>
      <c r="E14" s="101"/>
      <c r="F14" s="91"/>
      <c r="G14" s="91"/>
      <c r="H14" s="91"/>
      <c r="I14" s="91"/>
      <c r="J14" s="103"/>
    </row>
    <row r="15" spans="1:21" ht="27" hidden="1" customHeight="1" thickBot="1" x14ac:dyDescent="0.3">
      <c r="A15" s="111"/>
      <c r="B15" s="126"/>
      <c r="C15" s="113"/>
      <c r="D15" s="113"/>
      <c r="E15" s="101"/>
      <c r="F15" s="91"/>
      <c r="G15" s="91"/>
      <c r="H15" s="91"/>
      <c r="I15" s="91"/>
      <c r="J15" s="103"/>
    </row>
    <row r="16" spans="1:21" ht="25.5" hidden="1" customHeight="1" x14ac:dyDescent="0.25">
      <c r="A16" s="111">
        <v>3</v>
      </c>
      <c r="B16" s="98" t="s">
        <v>27</v>
      </c>
      <c r="C16" s="98" t="s">
        <v>25</v>
      </c>
      <c r="D16" s="125"/>
      <c r="E16" s="91">
        <v>25</v>
      </c>
      <c r="F16" s="92">
        <v>19</v>
      </c>
      <c r="G16" s="91">
        <v>6</v>
      </c>
      <c r="H16" s="91">
        <f>+E16</f>
        <v>25</v>
      </c>
      <c r="I16" s="109">
        <f>+G16-H16+F16</f>
        <v>0</v>
      </c>
      <c r="J16" s="103"/>
      <c r="K16" s="10" t="s">
        <v>23</v>
      </c>
      <c r="M16" s="90">
        <v>1290</v>
      </c>
    </row>
    <row r="17" spans="1:23" ht="25.5" hidden="1" customHeight="1" x14ac:dyDescent="0.25">
      <c r="A17" s="111"/>
      <c r="B17" s="113"/>
      <c r="C17" s="125"/>
      <c r="D17" s="125"/>
      <c r="E17" s="91"/>
      <c r="F17" s="92"/>
      <c r="G17" s="91"/>
      <c r="H17" s="91"/>
      <c r="I17" s="109"/>
      <c r="J17" s="103"/>
      <c r="K17" s="10" t="s">
        <v>23</v>
      </c>
      <c r="M17" s="90"/>
    </row>
    <row r="18" spans="1:23" ht="25.5" hidden="1" customHeight="1" x14ac:dyDescent="0.25">
      <c r="A18" s="111"/>
      <c r="B18" s="113"/>
      <c r="C18" s="98"/>
      <c r="D18" s="113"/>
      <c r="E18" s="101"/>
      <c r="F18" s="92"/>
      <c r="G18" s="91"/>
      <c r="H18" s="91"/>
      <c r="I18" s="91"/>
      <c r="J18" s="103"/>
      <c r="K18" s="10" t="s">
        <v>23</v>
      </c>
      <c r="M18" s="90">
        <v>1800</v>
      </c>
    </row>
    <row r="19" spans="1:23" ht="25.5" hidden="1" customHeight="1" thickBot="1" x14ac:dyDescent="0.3">
      <c r="A19" s="111"/>
      <c r="B19" s="113"/>
      <c r="C19" s="113"/>
      <c r="D19" s="113"/>
      <c r="E19" s="101"/>
      <c r="F19" s="92"/>
      <c r="G19" s="91"/>
      <c r="H19" s="91"/>
      <c r="I19" s="91"/>
      <c r="J19" s="103"/>
      <c r="K19" s="10" t="s">
        <v>23</v>
      </c>
      <c r="M19" s="90"/>
    </row>
    <row r="20" spans="1:23" ht="25.5" hidden="1" customHeight="1" x14ac:dyDescent="0.25">
      <c r="A20" s="111">
        <v>4</v>
      </c>
      <c r="B20" s="98" t="s">
        <v>26</v>
      </c>
      <c r="C20" s="98" t="s">
        <v>25</v>
      </c>
      <c r="D20" s="125"/>
      <c r="E20" s="91">
        <v>12</v>
      </c>
      <c r="F20" s="92">
        <v>4</v>
      </c>
      <c r="G20" s="91">
        <v>8</v>
      </c>
      <c r="H20" s="91">
        <f>+E20</f>
        <v>12</v>
      </c>
      <c r="I20" s="109">
        <f>+G20-H20+F20</f>
        <v>0</v>
      </c>
      <c r="J20" s="103"/>
      <c r="K20" s="10" t="s">
        <v>23</v>
      </c>
      <c r="M20" s="90">
        <v>1290</v>
      </c>
    </row>
    <row r="21" spans="1:23" ht="25.5" hidden="1" customHeight="1" x14ac:dyDescent="0.25">
      <c r="A21" s="111"/>
      <c r="B21" s="113"/>
      <c r="C21" s="125"/>
      <c r="D21" s="125"/>
      <c r="E21" s="91"/>
      <c r="F21" s="92"/>
      <c r="G21" s="91"/>
      <c r="H21" s="91"/>
      <c r="I21" s="109"/>
      <c r="J21" s="103"/>
      <c r="K21" s="10" t="s">
        <v>23</v>
      </c>
      <c r="M21" s="90"/>
    </row>
    <row r="22" spans="1:23" ht="25.5" hidden="1" customHeight="1" x14ac:dyDescent="0.25">
      <c r="A22" s="111"/>
      <c r="B22" s="113"/>
      <c r="C22" s="98"/>
      <c r="D22" s="113"/>
      <c r="E22" s="101"/>
      <c r="F22" s="92"/>
      <c r="G22" s="91"/>
      <c r="H22" s="91"/>
      <c r="I22" s="91"/>
      <c r="J22" s="103"/>
      <c r="K22" s="10" t="s">
        <v>23</v>
      </c>
      <c r="M22" s="90">
        <v>1800</v>
      </c>
    </row>
    <row r="23" spans="1:23" ht="25.5" hidden="1" customHeight="1" thickBot="1" x14ac:dyDescent="0.3">
      <c r="A23" s="111"/>
      <c r="B23" s="113"/>
      <c r="C23" s="113"/>
      <c r="D23" s="113"/>
      <c r="E23" s="101"/>
      <c r="F23" s="92"/>
      <c r="G23" s="91"/>
      <c r="H23" s="91"/>
      <c r="I23" s="91"/>
      <c r="J23" s="103"/>
      <c r="K23" s="10" t="s">
        <v>23</v>
      </c>
      <c r="M23" s="90"/>
    </row>
    <row r="24" spans="1:23" ht="25.5" hidden="1" customHeight="1" x14ac:dyDescent="0.25">
      <c r="A24" s="111">
        <v>3</v>
      </c>
      <c r="B24" s="98" t="s">
        <v>26</v>
      </c>
      <c r="C24" s="112" t="s">
        <v>24</v>
      </c>
      <c r="D24" s="113"/>
      <c r="E24" s="91">
        <v>5</v>
      </c>
      <c r="F24" s="92">
        <v>2</v>
      </c>
      <c r="G24" s="91">
        <f>+E24-F24</f>
        <v>3</v>
      </c>
      <c r="H24" s="91">
        <f>+E24</f>
        <v>5</v>
      </c>
      <c r="I24" s="109">
        <f>+G24-H24+F24</f>
        <v>0</v>
      </c>
      <c r="J24" s="103"/>
      <c r="L24" s="90"/>
    </row>
    <row r="25" spans="1:23" ht="25.5" hidden="1" customHeight="1" x14ac:dyDescent="0.25">
      <c r="A25" s="111"/>
      <c r="B25" s="113"/>
      <c r="C25" s="113"/>
      <c r="D25" s="113"/>
      <c r="E25" s="91"/>
      <c r="F25" s="92"/>
      <c r="G25" s="91"/>
      <c r="H25" s="91"/>
      <c r="I25" s="109"/>
      <c r="J25" s="103"/>
      <c r="L25" s="90"/>
    </row>
    <row r="26" spans="1:23" ht="25.5" hidden="1" customHeight="1" x14ac:dyDescent="0.25">
      <c r="A26" s="111"/>
      <c r="B26" s="113"/>
      <c r="C26" s="98"/>
      <c r="D26" s="113"/>
      <c r="E26" s="101"/>
      <c r="F26" s="92"/>
      <c r="G26" s="91"/>
      <c r="H26" s="91"/>
      <c r="I26" s="91"/>
      <c r="J26" s="103"/>
      <c r="L26" s="90">
        <v>1800</v>
      </c>
      <c r="O26" s="3">
        <v>110</v>
      </c>
    </row>
    <row r="27" spans="1:23" ht="25.5" hidden="1" customHeight="1" thickBot="1" x14ac:dyDescent="0.3">
      <c r="A27" s="111"/>
      <c r="B27" s="113"/>
      <c r="C27" s="113"/>
      <c r="D27" s="113"/>
      <c r="E27" s="101"/>
      <c r="F27" s="92"/>
      <c r="G27" s="91"/>
      <c r="H27" s="91"/>
      <c r="I27" s="91"/>
      <c r="J27" s="103"/>
      <c r="L27" s="90"/>
    </row>
    <row r="28" spans="1:23" s="24" customFormat="1" ht="29.25" hidden="1" customHeight="1" x14ac:dyDescent="0.25">
      <c r="A28" s="93">
        <v>2</v>
      </c>
      <c r="B28" s="97" t="s">
        <v>39</v>
      </c>
      <c r="C28" s="97" t="s">
        <v>24</v>
      </c>
      <c r="D28" s="97"/>
      <c r="E28" s="100">
        <f>'THÙNG CARTON'!E14</f>
        <v>90</v>
      </c>
      <c r="F28" s="127">
        <f>+SUM('THÙNG CARTON'!F14:I14)</f>
        <v>41</v>
      </c>
      <c r="G28" s="107">
        <f>E28-F28</f>
        <v>49</v>
      </c>
      <c r="H28" s="107">
        <f>E28</f>
        <v>90</v>
      </c>
      <c r="I28" s="108">
        <v>0</v>
      </c>
      <c r="J28" s="10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s="25" customFormat="1" ht="29.25" hidden="1" customHeight="1" x14ac:dyDescent="0.25">
      <c r="A29" s="94"/>
      <c r="B29" s="98"/>
      <c r="C29" s="98"/>
      <c r="D29" s="98"/>
      <c r="E29" s="101"/>
      <c r="F29" s="92"/>
      <c r="G29" s="91"/>
      <c r="H29" s="91"/>
      <c r="I29" s="109"/>
      <c r="J29" s="103"/>
    </row>
    <row r="30" spans="1:23" s="25" customFormat="1" ht="29.25" hidden="1" customHeight="1" x14ac:dyDescent="0.25">
      <c r="A30" s="94"/>
      <c r="B30" s="98"/>
      <c r="C30" s="98"/>
      <c r="D30" s="98"/>
      <c r="E30" s="101"/>
      <c r="F30" s="91"/>
      <c r="G30" s="91"/>
      <c r="H30" s="91"/>
      <c r="I30" s="91"/>
      <c r="J30" s="103"/>
    </row>
    <row r="31" spans="1:23" s="22" customFormat="1" ht="29.25" hidden="1" customHeight="1" thickBot="1" x14ac:dyDescent="0.3">
      <c r="A31" s="95"/>
      <c r="B31" s="99"/>
      <c r="C31" s="99"/>
      <c r="D31" s="99"/>
      <c r="E31" s="110"/>
      <c r="F31" s="96"/>
      <c r="G31" s="96"/>
      <c r="H31" s="96"/>
      <c r="I31" s="96"/>
      <c r="J31" s="104"/>
    </row>
    <row r="32" spans="1:23" s="26" customFormat="1" ht="29.25" hidden="1" customHeight="1" x14ac:dyDescent="0.25">
      <c r="A32" s="93">
        <v>3</v>
      </c>
      <c r="B32" s="97" t="s">
        <v>40</v>
      </c>
      <c r="C32" s="97" t="s">
        <v>24</v>
      </c>
      <c r="D32" s="97"/>
      <c r="E32" s="100">
        <f>'THÙNG CARTON'!E15</f>
        <v>120</v>
      </c>
      <c r="F32" s="107">
        <f>+SUM('THÙNG CARTON'!F15:I15)</f>
        <v>36</v>
      </c>
      <c r="G32" s="107">
        <f>E32-F32</f>
        <v>84</v>
      </c>
      <c r="H32" s="107">
        <f>E32</f>
        <v>120</v>
      </c>
      <c r="I32" s="108">
        <v>0</v>
      </c>
      <c r="J32" s="102"/>
    </row>
    <row r="33" spans="1:10" s="25" customFormat="1" ht="29.25" hidden="1" customHeight="1" x14ac:dyDescent="0.25">
      <c r="A33" s="94"/>
      <c r="B33" s="98"/>
      <c r="C33" s="98"/>
      <c r="D33" s="98"/>
      <c r="E33" s="101"/>
      <c r="F33" s="91"/>
      <c r="G33" s="91"/>
      <c r="H33" s="91"/>
      <c r="I33" s="109"/>
      <c r="J33" s="103"/>
    </row>
    <row r="34" spans="1:10" s="25" customFormat="1" ht="29.25" hidden="1" customHeight="1" x14ac:dyDescent="0.25">
      <c r="A34" s="94"/>
      <c r="B34" s="98"/>
      <c r="C34" s="98"/>
      <c r="D34" s="98"/>
      <c r="E34" s="101"/>
      <c r="F34" s="91"/>
      <c r="G34" s="91"/>
      <c r="H34" s="91"/>
      <c r="I34" s="91"/>
      <c r="J34" s="103"/>
    </row>
    <row r="35" spans="1:10" s="22" customFormat="1" ht="29.25" hidden="1" customHeight="1" thickBot="1" x14ac:dyDescent="0.3">
      <c r="A35" s="95"/>
      <c r="B35" s="99"/>
      <c r="C35" s="99"/>
      <c r="D35" s="99"/>
      <c r="E35" s="110"/>
      <c r="F35" s="96"/>
      <c r="G35" s="96"/>
      <c r="H35" s="96"/>
      <c r="I35" s="96"/>
      <c r="J35" s="104"/>
    </row>
    <row r="36" spans="1:10" s="26" customFormat="1" ht="29.25" hidden="1" customHeight="1" x14ac:dyDescent="0.25">
      <c r="A36" s="93">
        <v>4</v>
      </c>
      <c r="B36" s="97" t="s">
        <v>41</v>
      </c>
      <c r="C36" s="97" t="s">
        <v>24</v>
      </c>
      <c r="D36" s="97"/>
      <c r="E36" s="100">
        <f>'THÙNG CARTON'!E16</f>
        <v>210</v>
      </c>
      <c r="F36" s="107">
        <f>+SUM('THÙNG CARTON'!F16:I16)</f>
        <v>79</v>
      </c>
      <c r="G36" s="107">
        <f>E36-F36</f>
        <v>131</v>
      </c>
      <c r="H36" s="107">
        <f>E36</f>
        <v>210</v>
      </c>
      <c r="I36" s="108">
        <v>0</v>
      </c>
      <c r="J36" s="102"/>
    </row>
    <row r="37" spans="1:10" s="25" customFormat="1" ht="29.25" hidden="1" customHeight="1" x14ac:dyDescent="0.25">
      <c r="A37" s="94"/>
      <c r="B37" s="98"/>
      <c r="C37" s="98"/>
      <c r="D37" s="98"/>
      <c r="E37" s="101"/>
      <c r="F37" s="91"/>
      <c r="G37" s="91"/>
      <c r="H37" s="91"/>
      <c r="I37" s="109"/>
      <c r="J37" s="103"/>
    </row>
    <row r="38" spans="1:10" s="25" customFormat="1" ht="29.25" hidden="1" customHeight="1" x14ac:dyDescent="0.25">
      <c r="A38" s="94"/>
      <c r="B38" s="98"/>
      <c r="C38" s="98"/>
      <c r="D38" s="98"/>
      <c r="E38" s="101"/>
      <c r="F38" s="91"/>
      <c r="G38" s="91"/>
      <c r="H38" s="91"/>
      <c r="I38" s="91"/>
      <c r="J38" s="103"/>
    </row>
    <row r="39" spans="1:10" s="22" customFormat="1" ht="29.25" hidden="1" customHeight="1" thickBot="1" x14ac:dyDescent="0.3">
      <c r="A39" s="95"/>
      <c r="B39" s="99"/>
      <c r="C39" s="99"/>
      <c r="D39" s="99"/>
      <c r="E39" s="110"/>
      <c r="F39" s="96"/>
      <c r="G39" s="96"/>
      <c r="H39" s="96"/>
      <c r="I39" s="96"/>
      <c r="J39" s="104"/>
    </row>
    <row r="40" spans="1:10" s="26" customFormat="1" ht="29.25" hidden="1" customHeight="1" x14ac:dyDescent="0.25">
      <c r="A40" s="75">
        <v>5</v>
      </c>
      <c r="B40" s="78" t="s">
        <v>42</v>
      </c>
      <c r="C40" s="97" t="s">
        <v>24</v>
      </c>
      <c r="D40" s="97"/>
      <c r="E40" s="100">
        <f>+'THÙNG CARTON'!E17</f>
        <v>15</v>
      </c>
      <c r="F40" s="107">
        <f>+SUM('THÙNG CARTON'!F17:I17)</f>
        <v>13</v>
      </c>
      <c r="G40" s="105">
        <f>E40-F40</f>
        <v>2</v>
      </c>
      <c r="H40" s="105">
        <f>E40</f>
        <v>15</v>
      </c>
      <c r="I40" s="108">
        <v>0</v>
      </c>
      <c r="J40" s="81"/>
    </row>
    <row r="41" spans="1:10" s="25" customFormat="1" ht="29.25" hidden="1" customHeight="1" x14ac:dyDescent="0.25">
      <c r="A41" s="76"/>
      <c r="B41" s="79"/>
      <c r="C41" s="98"/>
      <c r="D41" s="98"/>
      <c r="E41" s="101"/>
      <c r="F41" s="91"/>
      <c r="G41" s="106"/>
      <c r="H41" s="106"/>
      <c r="I41" s="109"/>
      <c r="J41" s="82"/>
    </row>
    <row r="42" spans="1:10" s="25" customFormat="1" ht="29.25" hidden="1" customHeight="1" x14ac:dyDescent="0.25">
      <c r="A42" s="76"/>
      <c r="B42" s="79"/>
      <c r="C42" s="98"/>
      <c r="D42" s="98"/>
      <c r="E42" s="101"/>
      <c r="F42" s="91"/>
      <c r="G42" s="84"/>
      <c r="H42" s="85"/>
      <c r="I42" s="86"/>
      <c r="J42" s="82"/>
    </row>
    <row r="43" spans="1:10" s="22" customFormat="1" ht="29.25" hidden="1" customHeight="1" thickBot="1" x14ac:dyDescent="0.3">
      <c r="A43" s="77"/>
      <c r="B43" s="80"/>
      <c r="C43" s="99"/>
      <c r="D43" s="99"/>
      <c r="E43" s="110"/>
      <c r="F43" s="96"/>
      <c r="G43" s="87"/>
      <c r="H43" s="88"/>
      <c r="I43" s="89"/>
      <c r="J43" s="83"/>
    </row>
    <row r="44" spans="1:10" ht="29.25" hidden="1" customHeight="1" x14ac:dyDescent="0.25">
      <c r="A44" s="75">
        <v>6</v>
      </c>
      <c r="B44" s="78" t="s">
        <v>46</v>
      </c>
      <c r="C44" s="97" t="s">
        <v>24</v>
      </c>
      <c r="D44" s="97"/>
      <c r="E44" s="100">
        <f>+'THÙNG CARTON'!E18</f>
        <v>24</v>
      </c>
      <c r="F44" s="107">
        <f>+SUM('THÙNG CARTON'!F18:I18)</f>
        <v>6</v>
      </c>
      <c r="G44" s="105">
        <f>E44-F44</f>
        <v>18</v>
      </c>
      <c r="H44" s="105">
        <f>E44</f>
        <v>24</v>
      </c>
      <c r="I44" s="108">
        <v>0</v>
      </c>
      <c r="J44" s="81"/>
    </row>
    <row r="45" spans="1:10" ht="29.25" hidden="1" customHeight="1" x14ac:dyDescent="0.25">
      <c r="A45" s="76"/>
      <c r="B45" s="79"/>
      <c r="C45" s="98"/>
      <c r="D45" s="98"/>
      <c r="E45" s="101"/>
      <c r="F45" s="91"/>
      <c r="G45" s="106"/>
      <c r="H45" s="106"/>
      <c r="I45" s="109"/>
      <c r="J45" s="82"/>
    </row>
    <row r="46" spans="1:10" ht="29.25" hidden="1" customHeight="1" x14ac:dyDescent="0.25">
      <c r="A46" s="76"/>
      <c r="B46" s="79"/>
      <c r="C46" s="98"/>
      <c r="D46" s="98"/>
      <c r="E46" s="101"/>
      <c r="F46" s="91"/>
      <c r="G46" s="84"/>
      <c r="H46" s="85"/>
      <c r="I46" s="86"/>
      <c r="J46" s="82"/>
    </row>
    <row r="47" spans="1:10" ht="29.25" hidden="1" customHeight="1" thickBot="1" x14ac:dyDescent="0.3">
      <c r="A47" s="77"/>
      <c r="B47" s="80"/>
      <c r="C47" s="99"/>
      <c r="D47" s="99"/>
      <c r="E47" s="110"/>
      <c r="F47" s="96"/>
      <c r="G47" s="87"/>
      <c r="H47" s="88"/>
      <c r="I47" s="89"/>
      <c r="J47" s="83"/>
    </row>
    <row r="48" spans="1:10" ht="29.25" hidden="1" customHeight="1" x14ac:dyDescent="0.25">
      <c r="A48" s="75">
        <v>7</v>
      </c>
      <c r="B48" s="78" t="s">
        <v>47</v>
      </c>
      <c r="C48" s="97" t="s">
        <v>24</v>
      </c>
      <c r="D48" s="97"/>
      <c r="E48" s="100">
        <f>+'THÙNG CARTON'!E19</f>
        <v>33</v>
      </c>
      <c r="F48" s="107">
        <f>+SUM('THÙNG CARTON'!F19:I19)</f>
        <v>2</v>
      </c>
      <c r="G48" s="105">
        <f>E48-F48</f>
        <v>31</v>
      </c>
      <c r="H48" s="105">
        <f>E48</f>
        <v>33</v>
      </c>
      <c r="I48" s="108">
        <v>0</v>
      </c>
      <c r="J48" s="81"/>
    </row>
    <row r="49" spans="1:10" ht="29.25" hidden="1" customHeight="1" x14ac:dyDescent="0.25">
      <c r="A49" s="76"/>
      <c r="B49" s="79"/>
      <c r="C49" s="98"/>
      <c r="D49" s="98"/>
      <c r="E49" s="101"/>
      <c r="F49" s="91"/>
      <c r="G49" s="106"/>
      <c r="H49" s="106"/>
      <c r="I49" s="109"/>
      <c r="J49" s="82"/>
    </row>
    <row r="50" spans="1:10" ht="29.25" hidden="1" customHeight="1" x14ac:dyDescent="0.25">
      <c r="A50" s="76"/>
      <c r="B50" s="79"/>
      <c r="C50" s="98"/>
      <c r="D50" s="98"/>
      <c r="E50" s="101"/>
      <c r="F50" s="91"/>
      <c r="G50" s="84"/>
      <c r="H50" s="85"/>
      <c r="I50" s="86"/>
      <c r="J50" s="82"/>
    </row>
    <row r="51" spans="1:10" ht="29.25" hidden="1" customHeight="1" thickBot="1" x14ac:dyDescent="0.3">
      <c r="A51" s="77"/>
      <c r="B51" s="80"/>
      <c r="C51" s="99"/>
      <c r="D51" s="99"/>
      <c r="E51" s="110"/>
      <c r="F51" s="96"/>
      <c r="G51" s="87"/>
      <c r="H51" s="88"/>
      <c r="I51" s="89"/>
      <c r="J51" s="83"/>
    </row>
    <row r="52" spans="1:10" ht="29.25" customHeight="1" x14ac:dyDescent="0.25">
      <c r="A52" s="111"/>
      <c r="B52" s="98"/>
      <c r="C52" s="98"/>
      <c r="D52" s="98"/>
      <c r="E52" s="101"/>
      <c r="F52" s="91"/>
      <c r="G52" s="130"/>
      <c r="H52" s="130"/>
      <c r="I52" s="109"/>
      <c r="J52" s="103"/>
    </row>
    <row r="53" spans="1:10" ht="29.25" customHeight="1" x14ac:dyDescent="0.25">
      <c r="A53" s="111"/>
      <c r="B53" s="98"/>
      <c r="C53" s="98"/>
      <c r="D53" s="98"/>
      <c r="E53" s="101"/>
      <c r="F53" s="91"/>
      <c r="G53" s="106"/>
      <c r="H53" s="106"/>
      <c r="I53" s="109"/>
      <c r="J53" s="103"/>
    </row>
    <row r="54" spans="1:10" ht="29.25" customHeight="1" x14ac:dyDescent="0.25">
      <c r="A54" s="111"/>
      <c r="B54" s="98"/>
      <c r="C54" s="98"/>
      <c r="D54" s="98"/>
      <c r="E54" s="101"/>
      <c r="F54" s="91"/>
      <c r="G54" s="130"/>
      <c r="H54" s="130"/>
      <c r="I54" s="109"/>
      <c r="J54" s="103"/>
    </row>
    <row r="55" spans="1:10" ht="29.25" customHeight="1" x14ac:dyDescent="0.25">
      <c r="A55" s="111"/>
      <c r="B55" s="98"/>
      <c r="C55" s="98"/>
      <c r="D55" s="98"/>
      <c r="E55" s="101"/>
      <c r="F55" s="91"/>
      <c r="G55" s="106"/>
      <c r="H55" s="106"/>
      <c r="I55" s="109"/>
      <c r="J55" s="103"/>
    </row>
    <row r="56" spans="1:10" ht="29.25" customHeight="1" x14ac:dyDescent="0.25">
      <c r="A56" s="111"/>
      <c r="B56" s="98"/>
      <c r="C56" s="98"/>
      <c r="D56" s="98"/>
      <c r="E56" s="101"/>
      <c r="F56" s="91"/>
      <c r="G56" s="130"/>
      <c r="H56" s="130"/>
      <c r="I56" s="109"/>
      <c r="J56" s="103"/>
    </row>
    <row r="57" spans="1:10" ht="29.25" customHeight="1" x14ac:dyDescent="0.25">
      <c r="A57" s="111"/>
      <c r="B57" s="98"/>
      <c r="C57" s="98"/>
      <c r="D57" s="98"/>
      <c r="E57" s="101"/>
      <c r="F57" s="91"/>
      <c r="G57" s="106"/>
      <c r="H57" s="106"/>
      <c r="I57" s="109"/>
      <c r="J57" s="103"/>
    </row>
    <row r="58" spans="1:10" ht="29.25" customHeight="1" x14ac:dyDescent="0.25">
      <c r="A58" s="111"/>
      <c r="B58" s="98"/>
      <c r="C58" s="98"/>
      <c r="D58" s="98"/>
      <c r="E58" s="101"/>
      <c r="F58" s="91"/>
      <c r="G58" s="130"/>
      <c r="H58" s="130"/>
      <c r="I58" s="109"/>
      <c r="J58" s="103"/>
    </row>
    <row r="59" spans="1:10" ht="29.25" customHeight="1" x14ac:dyDescent="0.25">
      <c r="A59" s="111"/>
      <c r="B59" s="98"/>
      <c r="C59" s="98"/>
      <c r="D59" s="98"/>
      <c r="E59" s="101"/>
      <c r="F59" s="91"/>
      <c r="G59" s="106"/>
      <c r="H59" s="106"/>
      <c r="I59" s="109"/>
      <c r="J59" s="103"/>
    </row>
    <row r="60" spans="1:10" ht="29.25" customHeight="1" x14ac:dyDescent="0.25">
      <c r="A60" s="111"/>
      <c r="B60" s="98"/>
      <c r="C60" s="98"/>
      <c r="D60" s="98"/>
      <c r="E60" s="101"/>
      <c r="F60" s="91"/>
      <c r="G60" s="130"/>
      <c r="H60" s="130"/>
      <c r="I60" s="109"/>
      <c r="J60" s="103"/>
    </row>
    <row r="61" spans="1:10" ht="29.25" customHeight="1" x14ac:dyDescent="0.25">
      <c r="A61" s="111"/>
      <c r="B61" s="98"/>
      <c r="C61" s="98"/>
      <c r="D61" s="98"/>
      <c r="E61" s="101"/>
      <c r="F61" s="91"/>
      <c r="G61" s="106"/>
      <c r="H61" s="106"/>
      <c r="I61" s="109"/>
      <c r="J61" s="103"/>
    </row>
    <row r="62" spans="1:10" ht="29.25" customHeight="1" x14ac:dyDescent="0.25">
      <c r="A62" s="111"/>
      <c r="B62" s="98"/>
      <c r="C62" s="98"/>
      <c r="D62" s="98"/>
      <c r="E62" s="101"/>
      <c r="F62" s="91"/>
      <c r="G62" s="130"/>
      <c r="H62" s="130"/>
      <c r="I62" s="109"/>
      <c r="J62" s="103"/>
    </row>
    <row r="63" spans="1:10" ht="29.25" customHeight="1" x14ac:dyDescent="0.25">
      <c r="A63" s="111"/>
      <c r="B63" s="98"/>
      <c r="C63" s="98"/>
      <c r="D63" s="98"/>
      <c r="E63" s="101"/>
      <c r="F63" s="91"/>
      <c r="G63" s="106"/>
      <c r="H63" s="106"/>
      <c r="I63" s="109"/>
      <c r="J63" s="103"/>
    </row>
    <row r="64" spans="1:10" ht="29.25" customHeight="1" x14ac:dyDescent="0.25">
      <c r="A64" s="111"/>
      <c r="B64" s="98"/>
      <c r="C64" s="98"/>
      <c r="D64" s="98"/>
      <c r="E64" s="101"/>
      <c r="F64" s="91"/>
      <c r="G64" s="130"/>
      <c r="H64" s="130"/>
      <c r="I64" s="109"/>
      <c r="J64" s="103"/>
    </row>
    <row r="65" spans="1:10" ht="29.25" customHeight="1" x14ac:dyDescent="0.25">
      <c r="A65" s="111"/>
      <c r="B65" s="98"/>
      <c r="C65" s="98"/>
      <c r="D65" s="98"/>
      <c r="E65" s="101"/>
      <c r="F65" s="91"/>
      <c r="G65" s="106"/>
      <c r="H65" s="106"/>
      <c r="I65" s="109"/>
      <c r="J65" s="103"/>
    </row>
    <row r="66" spans="1:10" ht="29.25" customHeight="1" x14ac:dyDescent="0.25">
      <c r="A66" s="111"/>
      <c r="B66" s="98"/>
      <c r="C66" s="98"/>
      <c r="D66" s="98"/>
      <c r="E66" s="101"/>
      <c r="F66" s="91"/>
      <c r="G66" s="130"/>
      <c r="H66" s="130"/>
      <c r="I66" s="109"/>
      <c r="J66" s="103"/>
    </row>
    <row r="67" spans="1:10" ht="29.25" customHeight="1" x14ac:dyDescent="0.25">
      <c r="A67" s="111"/>
      <c r="B67" s="98"/>
      <c r="C67" s="98"/>
      <c r="D67" s="98"/>
      <c r="E67" s="101"/>
      <c r="F67" s="91"/>
      <c r="G67" s="106"/>
      <c r="H67" s="106"/>
      <c r="I67" s="109"/>
      <c r="J67" s="103"/>
    </row>
    <row r="68" spans="1:10" ht="29.25" customHeight="1" x14ac:dyDescent="0.25">
      <c r="A68" s="111"/>
      <c r="B68" s="98"/>
      <c r="C68" s="98"/>
      <c r="D68" s="98"/>
      <c r="E68" s="101"/>
      <c r="F68" s="91"/>
      <c r="G68" s="130"/>
      <c r="H68" s="130"/>
      <c r="I68" s="109"/>
      <c r="J68" s="103"/>
    </row>
    <row r="69" spans="1:10" ht="29.25" customHeight="1" x14ac:dyDescent="0.25">
      <c r="A69" s="111"/>
      <c r="B69" s="98"/>
      <c r="C69" s="98"/>
      <c r="D69" s="98"/>
      <c r="E69" s="101"/>
      <c r="F69" s="91"/>
      <c r="G69" s="106"/>
      <c r="H69" s="106"/>
      <c r="I69" s="109"/>
      <c r="J69" s="103"/>
    </row>
    <row r="70" spans="1:10" ht="29.25" customHeight="1" x14ac:dyDescent="0.25">
      <c r="A70" s="111"/>
      <c r="B70" s="98"/>
      <c r="C70" s="98"/>
      <c r="D70" s="98"/>
      <c r="E70" s="101"/>
      <c r="F70" s="91"/>
      <c r="G70" s="130"/>
      <c r="H70" s="130"/>
      <c r="I70" s="109"/>
      <c r="J70" s="103"/>
    </row>
    <row r="71" spans="1:10" ht="29.25" customHeight="1" x14ac:dyDescent="0.25">
      <c r="A71" s="111"/>
      <c r="B71" s="98"/>
      <c r="C71" s="98"/>
      <c r="D71" s="98"/>
      <c r="E71" s="101"/>
      <c r="F71" s="91"/>
      <c r="G71" s="106"/>
      <c r="H71" s="106"/>
      <c r="I71" s="109"/>
      <c r="J71" s="103"/>
    </row>
    <row r="72" spans="1:10" ht="29.25" customHeight="1" x14ac:dyDescent="0.25">
      <c r="A72" s="111"/>
      <c r="B72" s="98"/>
      <c r="C72" s="98"/>
      <c r="D72" s="98"/>
      <c r="E72" s="101"/>
      <c r="F72" s="91"/>
      <c r="G72" s="130"/>
      <c r="H72" s="130"/>
      <c r="I72" s="109"/>
      <c r="J72" s="103"/>
    </row>
    <row r="73" spans="1:10" ht="29.25" customHeight="1" x14ac:dyDescent="0.25">
      <c r="A73" s="111"/>
      <c r="B73" s="98"/>
      <c r="C73" s="98"/>
      <c r="D73" s="98"/>
      <c r="E73" s="101"/>
      <c r="F73" s="91"/>
      <c r="G73" s="106"/>
      <c r="H73" s="106"/>
      <c r="I73" s="109"/>
      <c r="J73" s="103"/>
    </row>
    <row r="74" spans="1:10" ht="29.25" customHeight="1" x14ac:dyDescent="0.25">
      <c r="A74" s="111"/>
      <c r="B74" s="98"/>
      <c r="C74" s="98"/>
      <c r="D74" s="98"/>
      <c r="E74" s="101"/>
      <c r="F74" s="91"/>
      <c r="G74" s="130"/>
      <c r="H74" s="130"/>
      <c r="I74" s="109"/>
      <c r="J74" s="103"/>
    </row>
    <row r="75" spans="1:10" ht="29.25" customHeight="1" x14ac:dyDescent="0.25">
      <c r="A75" s="111"/>
      <c r="B75" s="98"/>
      <c r="C75" s="98"/>
      <c r="D75" s="98"/>
      <c r="E75" s="101"/>
      <c r="F75" s="91"/>
      <c r="G75" s="106"/>
      <c r="H75" s="106"/>
      <c r="I75" s="109"/>
      <c r="J75" s="103"/>
    </row>
    <row r="76" spans="1:10" ht="29.25" customHeight="1" x14ac:dyDescent="0.25">
      <c r="A76" s="111"/>
      <c r="B76" s="131"/>
      <c r="C76" s="133"/>
      <c r="D76" s="134"/>
      <c r="E76" s="137"/>
      <c r="F76" s="130"/>
      <c r="G76" s="11"/>
      <c r="H76" s="11"/>
      <c r="I76" s="140"/>
      <c r="J76" s="103"/>
    </row>
    <row r="77" spans="1:10" ht="29.25" customHeight="1" x14ac:dyDescent="0.25">
      <c r="A77" s="111"/>
      <c r="B77" s="132"/>
      <c r="C77" s="135"/>
      <c r="D77" s="136"/>
      <c r="E77" s="138"/>
      <c r="F77" s="106"/>
      <c r="G77" s="12"/>
      <c r="H77" s="12"/>
      <c r="I77" s="141"/>
      <c r="J77" s="103"/>
    </row>
    <row r="78" spans="1:10" ht="29.25" customHeight="1" x14ac:dyDescent="0.25">
      <c r="A78" s="111"/>
      <c r="B78" s="98"/>
      <c r="C78" s="98"/>
      <c r="D78" s="98"/>
      <c r="E78" s="101"/>
      <c r="F78" s="91"/>
      <c r="G78" s="130"/>
      <c r="H78" s="130"/>
      <c r="I78" s="109"/>
      <c r="J78" s="103"/>
    </row>
    <row r="79" spans="1:10" ht="29.25" customHeight="1" x14ac:dyDescent="0.25">
      <c r="A79" s="111"/>
      <c r="B79" s="98"/>
      <c r="C79" s="98"/>
      <c r="D79" s="98"/>
      <c r="E79" s="101"/>
      <c r="F79" s="91"/>
      <c r="G79" s="106"/>
      <c r="H79" s="106"/>
      <c r="I79" s="109"/>
      <c r="J79" s="103"/>
    </row>
    <row r="80" spans="1:10" ht="29.25" customHeight="1" x14ac:dyDescent="0.25">
      <c r="A80" s="111"/>
      <c r="B80" s="131"/>
      <c r="C80" s="133"/>
      <c r="D80" s="134"/>
      <c r="E80" s="137"/>
      <c r="F80" s="130"/>
      <c r="G80" s="47"/>
      <c r="H80" s="47"/>
      <c r="I80" s="140"/>
      <c r="J80" s="103"/>
    </row>
    <row r="81" spans="1:10" ht="29.25" customHeight="1" x14ac:dyDescent="0.25">
      <c r="A81" s="111"/>
      <c r="B81" s="132"/>
      <c r="C81" s="135"/>
      <c r="D81" s="136"/>
      <c r="E81" s="138"/>
      <c r="F81" s="106"/>
      <c r="G81" s="48"/>
      <c r="H81" s="48"/>
      <c r="I81" s="141"/>
      <c r="J81" s="103"/>
    </row>
    <row r="82" spans="1:10" ht="29.25" customHeight="1" x14ac:dyDescent="0.25">
      <c r="A82" s="111"/>
      <c r="B82" s="98"/>
      <c r="C82" s="98"/>
      <c r="D82" s="98"/>
      <c r="E82" s="101"/>
      <c r="F82" s="111"/>
      <c r="G82" s="130"/>
      <c r="H82" s="130"/>
      <c r="I82" s="109"/>
      <c r="J82" s="103"/>
    </row>
    <row r="83" spans="1:10" ht="29.25" customHeight="1" x14ac:dyDescent="0.25">
      <c r="A83" s="111"/>
      <c r="B83" s="98"/>
      <c r="C83" s="98"/>
      <c r="D83" s="98"/>
      <c r="E83" s="101"/>
      <c r="F83" s="111"/>
      <c r="G83" s="106"/>
      <c r="H83" s="106"/>
      <c r="I83" s="109"/>
      <c r="J83" s="103"/>
    </row>
    <row r="84" spans="1:10" ht="29.25" customHeight="1" x14ac:dyDescent="0.25">
      <c r="A84" s="111"/>
      <c r="B84" s="131"/>
      <c r="C84" s="133"/>
      <c r="D84" s="134"/>
      <c r="E84" s="137"/>
      <c r="F84" s="130"/>
      <c r="G84" s="47"/>
      <c r="H84" s="47"/>
      <c r="I84" s="140"/>
      <c r="J84" s="103"/>
    </row>
    <row r="85" spans="1:10" ht="29.25" customHeight="1" x14ac:dyDescent="0.25">
      <c r="A85" s="111"/>
      <c r="B85" s="132"/>
      <c r="C85" s="135"/>
      <c r="D85" s="136"/>
      <c r="E85" s="138"/>
      <c r="F85" s="106"/>
      <c r="G85" s="48"/>
      <c r="H85" s="48"/>
      <c r="I85" s="141"/>
      <c r="J85" s="103"/>
    </row>
    <row r="86" spans="1:10" ht="56.25" customHeight="1" x14ac:dyDescent="0.35">
      <c r="A86" s="52"/>
      <c r="B86" s="53"/>
      <c r="C86" s="54"/>
      <c r="D86" s="55"/>
      <c r="E86" s="56"/>
      <c r="F86" s="57"/>
      <c r="G86" s="47"/>
      <c r="H86" s="47"/>
      <c r="I86" s="58"/>
      <c r="J86" s="51"/>
    </row>
    <row r="87" spans="1:10" ht="29.25" customHeight="1" x14ac:dyDescent="0.25">
      <c r="A87" s="142"/>
      <c r="B87" s="143"/>
      <c r="C87" s="145"/>
      <c r="D87" s="146"/>
      <c r="E87" s="149"/>
      <c r="F87" s="151"/>
      <c r="G87" s="49"/>
      <c r="H87" s="49"/>
      <c r="I87" s="153"/>
      <c r="J87" s="139"/>
    </row>
    <row r="88" spans="1:10" ht="29.25" customHeight="1" x14ac:dyDescent="0.25">
      <c r="A88" s="142"/>
      <c r="B88" s="144"/>
      <c r="C88" s="147"/>
      <c r="D88" s="148"/>
      <c r="E88" s="150"/>
      <c r="F88" s="152"/>
      <c r="G88" s="50"/>
      <c r="H88" s="50"/>
      <c r="I88" s="154"/>
      <c r="J88" s="139"/>
    </row>
    <row r="89" spans="1:10" ht="29.25" customHeight="1" x14ac:dyDescent="0.25">
      <c r="A89" s="142"/>
      <c r="B89" s="143"/>
      <c r="C89" s="145"/>
      <c r="D89" s="146"/>
      <c r="E89" s="149"/>
      <c r="F89" s="151"/>
      <c r="G89" s="49"/>
      <c r="H89" s="49"/>
      <c r="I89" s="153"/>
      <c r="J89" s="139"/>
    </row>
    <row r="90" spans="1:10" ht="29.25" customHeight="1" x14ac:dyDescent="0.25">
      <c r="A90" s="142"/>
      <c r="B90" s="144"/>
      <c r="C90" s="147"/>
      <c r="D90" s="148"/>
      <c r="E90" s="150"/>
      <c r="F90" s="152"/>
      <c r="G90" s="50"/>
      <c r="H90" s="50"/>
      <c r="I90" s="154"/>
      <c r="J90" s="139"/>
    </row>
    <row r="91" spans="1:10" ht="29.25" customHeight="1" x14ac:dyDescent="0.25">
      <c r="A91" s="142"/>
      <c r="B91" s="143"/>
      <c r="C91" s="145"/>
      <c r="D91" s="146"/>
      <c r="E91" s="149"/>
      <c r="F91" s="151"/>
      <c r="G91" s="8"/>
      <c r="H91" s="8"/>
      <c r="I91" s="153"/>
      <c r="J91" s="139"/>
    </row>
    <row r="92" spans="1:10" ht="29.25" customHeight="1" x14ac:dyDescent="0.25">
      <c r="A92" s="142"/>
      <c r="B92" s="144"/>
      <c r="C92" s="147"/>
      <c r="D92" s="148"/>
      <c r="E92" s="150"/>
      <c r="F92" s="152"/>
      <c r="G92" s="7"/>
      <c r="H92" s="7"/>
      <c r="I92" s="154"/>
      <c r="J92" s="139"/>
    </row>
    <row r="93" spans="1:10" ht="29.25" customHeight="1" x14ac:dyDescent="0.25">
      <c r="A93" s="142"/>
      <c r="B93" s="143"/>
      <c r="C93" s="145"/>
      <c r="D93" s="146"/>
      <c r="E93" s="149"/>
      <c r="F93" s="151"/>
      <c r="G93" s="8"/>
      <c r="H93" s="8"/>
      <c r="I93" s="153"/>
      <c r="J93" s="139"/>
    </row>
    <row r="94" spans="1:10" ht="29.25" customHeight="1" x14ac:dyDescent="0.25">
      <c r="A94" s="142"/>
      <c r="B94" s="144"/>
      <c r="C94" s="147"/>
      <c r="D94" s="148"/>
      <c r="E94" s="150"/>
      <c r="F94" s="152"/>
      <c r="G94" s="7"/>
      <c r="H94" s="7"/>
      <c r="I94" s="154"/>
      <c r="J94" s="139"/>
    </row>
  </sheetData>
  <mergeCells count="340">
    <mergeCell ref="B82:B83"/>
    <mergeCell ref="C82:D83"/>
    <mergeCell ref="E82:E83"/>
    <mergeCell ref="F82:F83"/>
    <mergeCell ref="G82:G83"/>
    <mergeCell ref="H82:H83"/>
    <mergeCell ref="I82:I83"/>
    <mergeCell ref="J82:J83"/>
    <mergeCell ref="A84:A85"/>
    <mergeCell ref="B84:B85"/>
    <mergeCell ref="C84:D85"/>
    <mergeCell ref="E84:E85"/>
    <mergeCell ref="F84:F85"/>
    <mergeCell ref="I84:I85"/>
    <mergeCell ref="J84:J85"/>
    <mergeCell ref="A89:A90"/>
    <mergeCell ref="B89:B90"/>
    <mergeCell ref="C89:D90"/>
    <mergeCell ref="E89:E90"/>
    <mergeCell ref="F89:F90"/>
    <mergeCell ref="I89:I90"/>
    <mergeCell ref="J89:J90"/>
    <mergeCell ref="A78:A79"/>
    <mergeCell ref="B78:B79"/>
    <mergeCell ref="C78:D79"/>
    <mergeCell ref="E78:E79"/>
    <mergeCell ref="F78:F79"/>
    <mergeCell ref="G78:G79"/>
    <mergeCell ref="H78:H79"/>
    <mergeCell ref="I78:I79"/>
    <mergeCell ref="J78:J79"/>
    <mergeCell ref="A80:A81"/>
    <mergeCell ref="B80:B81"/>
    <mergeCell ref="C80:D81"/>
    <mergeCell ref="E80:E81"/>
    <mergeCell ref="F80:F81"/>
    <mergeCell ref="I80:I81"/>
    <mergeCell ref="J80:J81"/>
    <mergeCell ref="A82:A83"/>
    <mergeCell ref="H68:H69"/>
    <mergeCell ref="G68:G69"/>
    <mergeCell ref="H60:H61"/>
    <mergeCell ref="G60:G61"/>
    <mergeCell ref="H58:H59"/>
    <mergeCell ref="G58:G59"/>
    <mergeCell ref="H56:H57"/>
    <mergeCell ref="G56:G57"/>
    <mergeCell ref="H66:H67"/>
    <mergeCell ref="G66:G67"/>
    <mergeCell ref="H64:H65"/>
    <mergeCell ref="G64:G65"/>
    <mergeCell ref="H62:H63"/>
    <mergeCell ref="G62:G63"/>
    <mergeCell ref="G30:I31"/>
    <mergeCell ref="G34:I35"/>
    <mergeCell ref="G38:I39"/>
    <mergeCell ref="C36:D37"/>
    <mergeCell ref="E36:E37"/>
    <mergeCell ref="F36:F37"/>
    <mergeCell ref="F38:F39"/>
    <mergeCell ref="E34:E35"/>
    <mergeCell ref="F34:F35"/>
    <mergeCell ref="I32:I33"/>
    <mergeCell ref="G36:G37"/>
    <mergeCell ref="A93:A94"/>
    <mergeCell ref="B93:B94"/>
    <mergeCell ref="C93:D94"/>
    <mergeCell ref="E93:E94"/>
    <mergeCell ref="F93:F94"/>
    <mergeCell ref="I93:I94"/>
    <mergeCell ref="J93:J94"/>
    <mergeCell ref="A91:A92"/>
    <mergeCell ref="B91:B92"/>
    <mergeCell ref="C91:D92"/>
    <mergeCell ref="E91:E92"/>
    <mergeCell ref="F91:F92"/>
    <mergeCell ref="I91:I92"/>
    <mergeCell ref="J74:J75"/>
    <mergeCell ref="A76:A77"/>
    <mergeCell ref="B76:B77"/>
    <mergeCell ref="C76:D77"/>
    <mergeCell ref="E76:E77"/>
    <mergeCell ref="F76:F77"/>
    <mergeCell ref="J91:J92"/>
    <mergeCell ref="A74:A75"/>
    <mergeCell ref="B74:B75"/>
    <mergeCell ref="C74:D75"/>
    <mergeCell ref="E74:E75"/>
    <mergeCell ref="F74:F75"/>
    <mergeCell ref="I74:I75"/>
    <mergeCell ref="I76:I77"/>
    <mergeCell ref="J76:J77"/>
    <mergeCell ref="H74:H75"/>
    <mergeCell ref="G74:G75"/>
    <mergeCell ref="A87:A88"/>
    <mergeCell ref="B87:B88"/>
    <mergeCell ref="C87:D88"/>
    <mergeCell ref="E87:E88"/>
    <mergeCell ref="F87:F88"/>
    <mergeCell ref="I87:I88"/>
    <mergeCell ref="J87:J88"/>
    <mergeCell ref="C68:D69"/>
    <mergeCell ref="E68:E69"/>
    <mergeCell ref="F68:F69"/>
    <mergeCell ref="I68:I69"/>
    <mergeCell ref="J72:J73"/>
    <mergeCell ref="J68:J69"/>
    <mergeCell ref="A72:A73"/>
    <mergeCell ref="B72:B73"/>
    <mergeCell ref="C72:D73"/>
    <mergeCell ref="E72:E73"/>
    <mergeCell ref="F72:F73"/>
    <mergeCell ref="I72:I73"/>
    <mergeCell ref="A70:A71"/>
    <mergeCell ref="B70:B71"/>
    <mergeCell ref="C70:D71"/>
    <mergeCell ref="E70:E71"/>
    <mergeCell ref="F70:F71"/>
    <mergeCell ref="I70:I71"/>
    <mergeCell ref="A68:A69"/>
    <mergeCell ref="B68:B69"/>
    <mergeCell ref="H72:H73"/>
    <mergeCell ref="G72:G73"/>
    <mergeCell ref="H70:H71"/>
    <mergeCell ref="G70:G71"/>
    <mergeCell ref="J70:J71"/>
    <mergeCell ref="J66:J67"/>
    <mergeCell ref="I48:I49"/>
    <mergeCell ref="I24:I25"/>
    <mergeCell ref="J54:J55"/>
    <mergeCell ref="J52:J53"/>
    <mergeCell ref="J60:J61"/>
    <mergeCell ref="G20:G21"/>
    <mergeCell ref="H20:H21"/>
    <mergeCell ref="J20:J23"/>
    <mergeCell ref="J62:J63"/>
    <mergeCell ref="G24:G25"/>
    <mergeCell ref="H24:H25"/>
    <mergeCell ref="J24:J27"/>
    <mergeCell ref="G28:G29"/>
    <mergeCell ref="I28:I29"/>
    <mergeCell ref="I36:I37"/>
    <mergeCell ref="I40:I41"/>
    <mergeCell ref="H40:H41"/>
    <mergeCell ref="J40:J43"/>
    <mergeCell ref="J28:J31"/>
    <mergeCell ref="G32:G33"/>
    <mergeCell ref="H28:H29"/>
    <mergeCell ref="H32:H33"/>
    <mergeCell ref="J64:J65"/>
    <mergeCell ref="J58:J59"/>
    <mergeCell ref="J56:J57"/>
    <mergeCell ref="E54:E55"/>
    <mergeCell ref="F54:F55"/>
    <mergeCell ref="I54:I55"/>
    <mergeCell ref="I62:I63"/>
    <mergeCell ref="I58:I59"/>
    <mergeCell ref="I60:I61"/>
    <mergeCell ref="I56:I57"/>
    <mergeCell ref="E64:E65"/>
    <mergeCell ref="F64:F65"/>
    <mergeCell ref="I64:I65"/>
    <mergeCell ref="H54:H55"/>
    <mergeCell ref="G54:G55"/>
    <mergeCell ref="H52:H53"/>
    <mergeCell ref="G52:G53"/>
    <mergeCell ref="A54:A55"/>
    <mergeCell ref="B54:B55"/>
    <mergeCell ref="C54:D55"/>
    <mergeCell ref="I52:I53"/>
    <mergeCell ref="A64:A65"/>
    <mergeCell ref="B64:B65"/>
    <mergeCell ref="A58:A59"/>
    <mergeCell ref="B58:B59"/>
    <mergeCell ref="C56:D57"/>
    <mergeCell ref="B56:B57"/>
    <mergeCell ref="A52:A53"/>
    <mergeCell ref="B52:B53"/>
    <mergeCell ref="C52:D53"/>
    <mergeCell ref="C64:D65"/>
    <mergeCell ref="A66:A67"/>
    <mergeCell ref="B66:B67"/>
    <mergeCell ref="C66:D67"/>
    <mergeCell ref="E66:E67"/>
    <mergeCell ref="F66:F67"/>
    <mergeCell ref="G48:G49"/>
    <mergeCell ref="M18:M19"/>
    <mergeCell ref="I20:I21"/>
    <mergeCell ref="C32:D33"/>
    <mergeCell ref="E32:E33"/>
    <mergeCell ref="F32:F33"/>
    <mergeCell ref="B24:B27"/>
    <mergeCell ref="C24:D25"/>
    <mergeCell ref="E24:E25"/>
    <mergeCell ref="F24:F25"/>
    <mergeCell ref="C26:D27"/>
    <mergeCell ref="E26:E27"/>
    <mergeCell ref="E30:E31"/>
    <mergeCell ref="F30:F31"/>
    <mergeCell ref="C30:D31"/>
    <mergeCell ref="B32:B35"/>
    <mergeCell ref="G18:I19"/>
    <mergeCell ref="C20:D21"/>
    <mergeCell ref="I66:I67"/>
    <mergeCell ref="M20:M21"/>
    <mergeCell ref="G22:I23"/>
    <mergeCell ref="M22:M23"/>
    <mergeCell ref="C28:D29"/>
    <mergeCell ref="E28:E29"/>
    <mergeCell ref="F28:F29"/>
    <mergeCell ref="A24:A27"/>
    <mergeCell ref="M16:M17"/>
    <mergeCell ref="I6:I7"/>
    <mergeCell ref="F6:F7"/>
    <mergeCell ref="G16:G17"/>
    <mergeCell ref="H16:H17"/>
    <mergeCell ref="J16:J19"/>
    <mergeCell ref="L6:L7"/>
    <mergeCell ref="L8:L9"/>
    <mergeCell ref="L10:L11"/>
    <mergeCell ref="I12:I13"/>
    <mergeCell ref="I10:I11"/>
    <mergeCell ref="H10:H11"/>
    <mergeCell ref="G8:I9"/>
    <mergeCell ref="H6:H7"/>
    <mergeCell ref="G6:G7"/>
    <mergeCell ref="G10:G11"/>
    <mergeCell ref="F12:F13"/>
    <mergeCell ref="A20:A23"/>
    <mergeCell ref="A16:A19"/>
    <mergeCell ref="F22:F23"/>
    <mergeCell ref="F10:F11"/>
    <mergeCell ref="A10:A11"/>
    <mergeCell ref="B10:B11"/>
    <mergeCell ref="A12:A15"/>
    <mergeCell ref="E18:E19"/>
    <mergeCell ref="F18:F19"/>
    <mergeCell ref="B16:B19"/>
    <mergeCell ref="B20:B23"/>
    <mergeCell ref="E20:E21"/>
    <mergeCell ref="F20:F21"/>
    <mergeCell ref="C22:D23"/>
    <mergeCell ref="E22:E23"/>
    <mergeCell ref="C14:D15"/>
    <mergeCell ref="E14:E15"/>
    <mergeCell ref="F14:F15"/>
    <mergeCell ref="E10:E11"/>
    <mergeCell ref="C10:D11"/>
    <mergeCell ref="C16:D17"/>
    <mergeCell ref="B12:B15"/>
    <mergeCell ref="A1:J3"/>
    <mergeCell ref="A4:B4"/>
    <mergeCell ref="C5:D5"/>
    <mergeCell ref="A6:A9"/>
    <mergeCell ref="B6:B9"/>
    <mergeCell ref="C6:D7"/>
    <mergeCell ref="E6:E7"/>
    <mergeCell ref="J6:J9"/>
    <mergeCell ref="C8:D9"/>
    <mergeCell ref="E8:E9"/>
    <mergeCell ref="F8:F9"/>
    <mergeCell ref="C4:J4"/>
    <mergeCell ref="G12:G13"/>
    <mergeCell ref="H12:H13"/>
    <mergeCell ref="C12:D13"/>
    <mergeCell ref="E12:E13"/>
    <mergeCell ref="J10:J11"/>
    <mergeCell ref="C18:D19"/>
    <mergeCell ref="E16:E17"/>
    <mergeCell ref="F16:F17"/>
    <mergeCell ref="J12:J15"/>
    <mergeCell ref="G14:I15"/>
    <mergeCell ref="I16:I17"/>
    <mergeCell ref="C50:D51"/>
    <mergeCell ref="A62:A63"/>
    <mergeCell ref="B62:B63"/>
    <mergeCell ref="C62:D63"/>
    <mergeCell ref="E62:E63"/>
    <mergeCell ref="F62:F63"/>
    <mergeCell ref="E56:E57"/>
    <mergeCell ref="F56:F57"/>
    <mergeCell ref="C58:D59"/>
    <mergeCell ref="E58:E59"/>
    <mergeCell ref="F58:F59"/>
    <mergeCell ref="A60:A61"/>
    <mergeCell ref="B60:B61"/>
    <mergeCell ref="C60:D61"/>
    <mergeCell ref="E60:E61"/>
    <mergeCell ref="F60:F61"/>
    <mergeCell ref="A56:A57"/>
    <mergeCell ref="F52:F53"/>
    <mergeCell ref="E50:E51"/>
    <mergeCell ref="F50:F51"/>
    <mergeCell ref="E52:E53"/>
    <mergeCell ref="F48:F49"/>
    <mergeCell ref="F40:F41"/>
    <mergeCell ref="C34:D35"/>
    <mergeCell ref="I44:I45"/>
    <mergeCell ref="C44:D45"/>
    <mergeCell ref="E44:E45"/>
    <mergeCell ref="F44:F45"/>
    <mergeCell ref="C48:D49"/>
    <mergeCell ref="E48:E49"/>
    <mergeCell ref="C46:D47"/>
    <mergeCell ref="E46:E47"/>
    <mergeCell ref="F46:F47"/>
    <mergeCell ref="C38:D39"/>
    <mergeCell ref="E38:E39"/>
    <mergeCell ref="C42:D43"/>
    <mergeCell ref="E42:E43"/>
    <mergeCell ref="G42:I43"/>
    <mergeCell ref="G44:G45"/>
    <mergeCell ref="H44:H45"/>
    <mergeCell ref="C40:D41"/>
    <mergeCell ref="H48:H49"/>
    <mergeCell ref="H36:H37"/>
    <mergeCell ref="A44:A47"/>
    <mergeCell ref="B44:B47"/>
    <mergeCell ref="J44:J47"/>
    <mergeCell ref="G46:I47"/>
    <mergeCell ref="A48:A51"/>
    <mergeCell ref="B48:B51"/>
    <mergeCell ref="J48:J51"/>
    <mergeCell ref="G50:I51"/>
    <mergeCell ref="L24:L25"/>
    <mergeCell ref="G26:I27"/>
    <mergeCell ref="L26:L27"/>
    <mergeCell ref="F26:F27"/>
    <mergeCell ref="A28:A31"/>
    <mergeCell ref="F42:F43"/>
    <mergeCell ref="B36:B39"/>
    <mergeCell ref="A40:A43"/>
    <mergeCell ref="B40:B43"/>
    <mergeCell ref="A32:A35"/>
    <mergeCell ref="A36:A39"/>
    <mergeCell ref="E40:E41"/>
    <mergeCell ref="B28:B31"/>
    <mergeCell ref="J32:J35"/>
    <mergeCell ref="J36:J39"/>
    <mergeCell ref="G40:G41"/>
  </mergeCells>
  <printOptions horizontalCentered="1" verticalCentered="1"/>
  <pageMargins left="0" right="0" top="0" bottom="0" header="0" footer="0"/>
  <pageSetup paperSize="9" scale="46" fitToHeight="0" orientation="portrait" r:id="rId1"/>
  <colBreaks count="1" manualBreakCount="1">
    <brk id="10" max="5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THÙNG CARTON</vt:lpstr>
      <vt:lpstr> ct PVC</vt:lpstr>
      <vt:lpstr>' ct PVC'!Print_Area</vt:lpstr>
      <vt:lpstr>'THÙNG CARTON'!Print_Area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2020-10-06T08:48:17Z</cp:lastPrinted>
  <dcterms:created xsi:type="dcterms:W3CDTF">2019-08-22T07:15:07Z</dcterms:created>
  <dcterms:modified xsi:type="dcterms:W3CDTF">2020-10-07T05:32:19Z</dcterms:modified>
</cp:coreProperties>
</file>