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"/>
    </mc:Choice>
  </mc:AlternateContent>
  <xr:revisionPtr revIDLastSave="0" documentId="8_{28903544-BE57-40C2-901C-616FEE09CD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ang tay, khẩu trang.." sheetId="7" r:id="rId1"/>
    <sheet name="+găng tay + line tape" sheetId="5" r:id="rId2"/>
  </sheets>
  <externalReferences>
    <externalReference r:id="rId3"/>
    <externalReference r:id="rId4"/>
  </externalReferences>
  <definedNames>
    <definedName name="hoa" localSheetId="1">#REF!</definedName>
    <definedName name="hoa" localSheetId="0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1">'+găng tay + line tape'!$A$1:$J$83</definedName>
    <definedName name="_xlnm.Print_Area" localSheetId="0">'gang tay, khẩu trang..'!$A$1:$N$54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1">#REF!</definedName>
    <definedName name="기호" localSheetId="0">#REF!</definedName>
    <definedName name="기호">#REF!</definedName>
    <definedName name="날자목록" localSheetId="1">#REF!</definedName>
    <definedName name="날자목록" localSheetId="0">#REF!</definedName>
    <definedName name="날자목록">#REF!</definedName>
    <definedName name="대광">OFFSET([1]보고자료용!$B$3,0,0,1,COUNTA([1]보고자료용!$A$3:$IV$3)-2)</definedName>
    <definedName name="대성" localSheetId="1">OFFSET([1]보고자료용!#REF!,0,0,1,COUNTA([1]보고자료용!#REF!)-2)</definedName>
    <definedName name="대성" localSheetId="0">OFFSET([1]보고자료용!#REF!,0,0,1,COUNTA([1]보고자료용!#REF!)-2)</definedName>
    <definedName name="대성">OFFSET([1]보고자료용!#REF!,0,0,1,COUNTA([1]보고자료용!#REF!)-2)</definedName>
    <definedName name="대지" localSheetId="1">#REF!</definedName>
    <definedName name="대지" localSheetId="0">#REF!</definedName>
    <definedName name="대지">#REF!</definedName>
    <definedName name="도번" localSheetId="1">#REF!</definedName>
    <definedName name="도번" localSheetId="0">#REF!</definedName>
    <definedName name="도번">#REF!</definedName>
    <definedName name="모델" localSheetId="1">#REF!</definedName>
    <definedName name="모델" localSheetId="0">#REF!</definedName>
    <definedName name="모델">#REF!</definedName>
    <definedName name="업체" localSheetId="1">#REF!</definedName>
    <definedName name="업체" localSheetId="0">#REF!</definedName>
    <definedName name="업체">#REF!</definedName>
    <definedName name="업체명" localSheetId="1">#REF!</definedName>
    <definedName name="업체명" localSheetId="0">#REF!</definedName>
    <definedName name="업체명">#REF!</definedName>
    <definedName name="월_TITLE">OFFSET([1]보고자료용!$B$2,0,0,1,COUNTA([1]보고자료용!$A$2:$IV$2)-2)</definedName>
    <definedName name="이라이콤" localSheetId="1">OFFSET([1]보고자료용!#REF!,0,0,1,COUNTA([1]보고자료용!#REF!)-2)</definedName>
    <definedName name="이라이콤" localSheetId="0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1">#REF!</definedName>
    <definedName name="품명" localSheetId="0">#REF!</definedName>
    <definedName name="품명">#REF!</definedName>
    <definedName name="필터타이틀" localSheetId="1">#REF!</definedName>
    <definedName name="필터타이틀" localSheetId="0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5" l="1"/>
  <c r="D36" i="7"/>
  <c r="I36" i="7"/>
  <c r="P36" i="7" s="1"/>
  <c r="E36" i="7" s="1"/>
  <c r="C35" i="7"/>
  <c r="D35" i="7" s="1"/>
  <c r="J11" i="7"/>
  <c r="G22" i="5" l="1"/>
  <c r="I22" i="5" s="1"/>
  <c r="E10" i="7" l="1"/>
  <c r="J10" i="7" s="1"/>
  <c r="J29" i="7" l="1"/>
  <c r="E58" i="5"/>
  <c r="G58" i="5" s="1"/>
  <c r="H58" i="5" s="1"/>
  <c r="I58" i="5" s="1"/>
  <c r="I43" i="7"/>
  <c r="P43" i="7" s="1"/>
  <c r="I44" i="7"/>
  <c r="P44" i="7" s="1"/>
  <c r="I45" i="7"/>
  <c r="P45" i="7" s="1"/>
  <c r="I46" i="7"/>
  <c r="P46" i="7" s="1"/>
  <c r="I47" i="7"/>
  <c r="P47" i="7" s="1"/>
  <c r="I48" i="7"/>
  <c r="P48" i="7" s="1"/>
  <c r="I49" i="7"/>
  <c r="P49" i="7" s="1"/>
  <c r="I50" i="7"/>
  <c r="P50" i="7" s="1"/>
  <c r="I51" i="7"/>
  <c r="P51" i="7" s="1"/>
  <c r="I52" i="7"/>
  <c r="P52" i="7" s="1"/>
  <c r="I53" i="7"/>
  <c r="P53" i="7" s="1"/>
  <c r="I54" i="7"/>
  <c r="P54" i="7" s="1"/>
  <c r="E54" i="7" s="1"/>
  <c r="B54" i="7"/>
  <c r="E15" i="7" l="1"/>
  <c r="F54" i="5" l="1"/>
  <c r="E54" i="5"/>
  <c r="F50" i="5"/>
  <c r="E50" i="5"/>
  <c r="F42" i="5"/>
  <c r="F30" i="5"/>
  <c r="E30" i="5"/>
  <c r="F26" i="5"/>
  <c r="F34" i="5"/>
  <c r="F18" i="5"/>
  <c r="F14" i="5"/>
  <c r="E18" i="5"/>
  <c r="I35" i="7"/>
  <c r="I37" i="7"/>
  <c r="G18" i="5" l="1"/>
  <c r="H18" i="5" s="1"/>
  <c r="G54" i="5"/>
  <c r="H54" i="5" s="1"/>
  <c r="I54" i="5" s="1"/>
  <c r="G50" i="5"/>
  <c r="H50" i="5" s="1"/>
  <c r="I50" i="5" s="1"/>
  <c r="E14" i="7" l="1"/>
  <c r="E26" i="5" s="1"/>
  <c r="G26" i="5" s="1"/>
  <c r="E13" i="7"/>
  <c r="E42" i="5" s="1"/>
  <c r="E12" i="7"/>
  <c r="E34" i="5" s="1"/>
  <c r="B41" i="7" l="1"/>
  <c r="B42" i="7"/>
  <c r="I42" i="7"/>
  <c r="P42" i="7" s="1"/>
  <c r="E42" i="7" s="1"/>
  <c r="D42" i="7"/>
  <c r="C42" i="7"/>
  <c r="I41" i="7"/>
  <c r="P41" i="7" s="1"/>
  <c r="E41" i="7" s="1"/>
  <c r="C41" i="7"/>
  <c r="D41" i="7" s="1"/>
  <c r="J17" i="7"/>
  <c r="J16" i="7"/>
  <c r="B40" i="7"/>
  <c r="B39" i="7"/>
  <c r="I40" i="7"/>
  <c r="P40" i="7" s="1"/>
  <c r="C40" i="7"/>
  <c r="D40" i="7" s="1"/>
  <c r="I39" i="7"/>
  <c r="P39" i="7" s="1"/>
  <c r="E39" i="7" s="1"/>
  <c r="C39" i="7"/>
  <c r="D39" i="7" s="1"/>
  <c r="B38" i="7"/>
  <c r="J15" i="7"/>
  <c r="I38" i="7"/>
  <c r="P38" i="7" s="1"/>
  <c r="J14" i="7" s="1"/>
  <c r="C38" i="7"/>
  <c r="D38" i="7" s="1"/>
  <c r="J13" i="7"/>
  <c r="B37" i="7"/>
  <c r="P37" i="7"/>
  <c r="E37" i="7" s="1"/>
  <c r="C37" i="7"/>
  <c r="D37" i="7" s="1"/>
  <c r="B35" i="7"/>
  <c r="P35" i="7"/>
  <c r="E35" i="7" s="1"/>
  <c r="J12" i="7" l="1"/>
  <c r="E38" i="7"/>
  <c r="I34" i="7" l="1"/>
  <c r="P34" i="7" s="1"/>
  <c r="E34" i="7" s="1"/>
  <c r="B34" i="7"/>
  <c r="C34" i="7"/>
  <c r="D34" i="7" s="1"/>
  <c r="J9" i="7"/>
  <c r="B53" i="7" l="1"/>
  <c r="C52" i="7" l="1"/>
  <c r="C50" i="7"/>
  <c r="C49" i="7"/>
  <c r="C48" i="7"/>
  <c r="C47" i="7"/>
  <c r="C46" i="7"/>
  <c r="C45" i="7"/>
  <c r="C51" i="7" l="1"/>
  <c r="F38" i="5" l="1"/>
  <c r="D51" i="7"/>
  <c r="E20" i="7" l="1"/>
  <c r="J20" i="7" s="1"/>
  <c r="E45" i="7" l="1"/>
  <c r="E6" i="5"/>
  <c r="F6" i="5" l="1"/>
  <c r="G6" i="5" s="1"/>
  <c r="E22" i="7" l="1"/>
  <c r="J22" i="7" s="1"/>
  <c r="B51" i="7"/>
  <c r="B50" i="7"/>
  <c r="E51" i="7" l="1"/>
  <c r="E26" i="7"/>
  <c r="J26" i="7" s="1"/>
  <c r="E38" i="5" l="1"/>
  <c r="G38" i="5" s="1"/>
  <c r="H38" i="5" s="1"/>
  <c r="I38" i="5" s="1"/>
  <c r="E46" i="5"/>
  <c r="H46" i="5" s="1"/>
  <c r="G46" i="5" l="1"/>
  <c r="I46" i="5" s="1"/>
  <c r="P55" i="7"/>
  <c r="D47" i="7" l="1"/>
  <c r="D48" i="7"/>
  <c r="D49" i="7"/>
  <c r="D50" i="7"/>
  <c r="D52" i="7"/>
  <c r="D45" i="7"/>
  <c r="B46" i="7"/>
  <c r="F10" i="5" l="1"/>
  <c r="D46" i="7"/>
  <c r="B52" i="7"/>
  <c r="B49" i="7"/>
  <c r="B48" i="7"/>
  <c r="B47" i="7"/>
  <c r="B45" i="7"/>
  <c r="E21" i="7" l="1"/>
  <c r="J21" i="7" s="1"/>
  <c r="E27" i="7"/>
  <c r="J27" i="7" l="1"/>
  <c r="E52" i="7"/>
  <c r="E14" i="5"/>
  <c r="G14" i="5" s="1"/>
  <c r="E47" i="7"/>
  <c r="E24" i="7"/>
  <c r="E10" i="5"/>
  <c r="E48" i="7"/>
  <c r="E23" i="7"/>
  <c r="J23" i="7" s="1"/>
  <c r="E50" i="7"/>
  <c r="E25" i="7"/>
  <c r="E46" i="7"/>
  <c r="J24" i="7" l="1"/>
  <c r="J25" i="7"/>
  <c r="G42" i="5"/>
  <c r="H14" i="5"/>
  <c r="I14" i="5" s="1"/>
  <c r="H10" i="5"/>
  <c r="G10" i="5"/>
  <c r="H42" i="5" l="1"/>
  <c r="I42" i="5" s="1"/>
  <c r="H26" i="5"/>
  <c r="G30" i="5"/>
  <c r="H30" i="5"/>
  <c r="H34" i="5"/>
  <c r="G34" i="5"/>
  <c r="I10" i="5"/>
  <c r="I34" i="5" l="1"/>
  <c r="I30" i="5"/>
  <c r="I26" i="5"/>
  <c r="H6" i="5" l="1"/>
  <c r="I6" i="5" l="1"/>
</calcChain>
</file>

<file path=xl/sharedStrings.xml><?xml version="1.0" encoding="utf-8"?>
<sst xmlns="http://schemas.openxmlformats.org/spreadsheetml/2006/main" count="179" uniqueCount="78">
  <si>
    <t>NO</t>
  </si>
  <si>
    <t>요청일
&lt;Ngày yêu cầu&gt;</t>
  </si>
  <si>
    <t>품명Tên</t>
  </si>
  <si>
    <t>사용 계획 Kế hoạch sử dụng</t>
  </si>
  <si>
    <t>재고수량
Số lượng 
tồn</t>
  </si>
  <si>
    <t>입고 요청 날짜
Ngày yêu cầu nhập kho</t>
  </si>
  <si>
    <t>사용 계획
Kế hoạch sử dụng</t>
  </si>
  <si>
    <t>비고
Ghi chú</t>
  </si>
  <si>
    <t>품명
Tên</t>
  </si>
  <si>
    <t>총 누적 구매량
Tổng lượng đã mua hàng</t>
  </si>
  <si>
    <t>총 사용량
Lượng đã sử dụng</t>
  </si>
  <si>
    <t>일 평균 사용량
Số lượng sử dụng/ Ngày</t>
  </si>
  <si>
    <t>지난 요청서 Đề xuất lần trước</t>
  </si>
  <si>
    <t>입고 날짜
Ngày nhập kho</t>
  </si>
  <si>
    <t>수량 
Số lượng</t>
  </si>
  <si>
    <t>사용량 
Số lượng sử dụng</t>
  </si>
  <si>
    <t>Người lập 
작성자</t>
  </si>
  <si>
    <t>Kiểm tra 2
2 검토</t>
  </si>
  <si>
    <t>Phê duyệt
승인</t>
  </si>
  <si>
    <t>Bộ phận đề xuất:
요청 부서</t>
  </si>
  <si>
    <t>SẢN XUẤT</t>
  </si>
  <si>
    <t>Tên - Kích thước - Đơn vị
품명-치수-단위</t>
  </si>
  <si>
    <t>구분 Phân loại</t>
  </si>
  <si>
    <t>Ghi chú</t>
  </si>
  <si>
    <t>생 산 용</t>
  </si>
  <si>
    <t>고속타발, 후가공, 관리, IQC 인 원, 청 소 인 원</t>
  </si>
  <si>
    <t>사용계획 수량
Số lượng sử dụng</t>
  </si>
  <si>
    <t>반제품 라벨</t>
  </si>
  <si>
    <t>Thảm dính bụi PS  
sticky mat 600*90 EA</t>
  </si>
  <si>
    <t>Khăn lau PS PL3008
Claearoom wipers  (Box)</t>
  </si>
  <si>
    <t>Cồn (Ancol)
 Nồng độ 99.9% (Lit)</t>
  </si>
  <si>
    <r>
      <rPr>
        <b/>
        <sz val="12"/>
        <color theme="1"/>
        <rFont val="바탕"/>
        <family val="1"/>
        <charset val="129"/>
      </rPr>
      <t xml:space="preserve">재고수량
</t>
    </r>
    <r>
      <rPr>
        <b/>
        <sz val="12"/>
        <color theme="1"/>
        <rFont val="Times New Roman"/>
        <family val="1"/>
      </rPr>
      <t>Số lượng 
tồn</t>
    </r>
  </si>
  <si>
    <r>
      <rPr>
        <b/>
        <sz val="12"/>
        <color theme="1"/>
        <rFont val="바탕"/>
        <family val="1"/>
        <charset val="129"/>
      </rPr>
      <t>발주수량
Số l</t>
    </r>
    <r>
      <rPr>
        <b/>
        <sz val="12"/>
        <color theme="1"/>
        <rFont val="Century"/>
        <family val="1"/>
      </rPr>
      <t>ư</t>
    </r>
    <r>
      <rPr>
        <b/>
        <sz val="12"/>
        <color theme="1"/>
        <rFont val="바탕"/>
        <family val="1"/>
        <charset val="129"/>
      </rPr>
      <t>ợng
đề xuất</t>
    </r>
  </si>
  <si>
    <r>
      <rPr>
        <b/>
        <sz val="12"/>
        <color theme="1"/>
        <rFont val="바탕"/>
        <family val="1"/>
        <charset val="129"/>
      </rPr>
      <t>총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재고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수량
Số lượng tồn</t>
    </r>
  </si>
  <si>
    <t>TEM PVC (PVC LABEL)
100mm*65mm*100mm (1470EA/Roll)</t>
  </si>
  <si>
    <r>
      <t xml:space="preserve">4 week </t>
    </r>
    <r>
      <rPr>
        <b/>
        <sz val="12"/>
        <color theme="1"/>
        <rFont val="바탕"/>
        <family val="1"/>
        <charset val="129"/>
      </rPr>
      <t>평균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사용량</t>
    </r>
  </si>
  <si>
    <t>테이프
Thảm dính bụi PS  
sticky mat 600*90 EA</t>
  </si>
  <si>
    <t>알코올
Cồn (Ancol)
 Nồng độ 99.9% (Lit)</t>
  </si>
  <si>
    <t>걸레 
Khăn lau PS PL3008
Claearoom wipers (Box)</t>
  </si>
  <si>
    <t>Tem PVC(PVC LABEL)
100X65 mm*100m (Roll)</t>
  </si>
  <si>
    <t>Mực in tem
(Ea)</t>
  </si>
  <si>
    <t>라벨 인쇄하는 잉크
Mực in tem (Ea)</t>
  </si>
  <si>
    <t>Kiểm tra 1
1 검토</t>
  </si>
  <si>
    <t>필요 수량
Số lượng cần sử dụng</t>
  </si>
  <si>
    <t xml:space="preserve">재고 수량
Số lượng 
tồn </t>
  </si>
  <si>
    <t>발주수량
Số lượng
đề xuất</t>
  </si>
  <si>
    <t>Mực in tem (Ea)</t>
  </si>
  <si>
    <t xml:space="preserve"> 장갑
Gang tay cao su (EA)
 </t>
  </si>
  <si>
    <t xml:space="preserve">
Mũ chụp tóc(EA)
 </t>
  </si>
  <si>
    <t>Mũ chụp tóc(Ea)</t>
  </si>
  <si>
    <t>Gang tay cao su (Ea)</t>
  </si>
  <si>
    <t>ngày</t>
  </si>
  <si>
    <t>trung bình</t>
  </si>
  <si>
    <t>Miếng vàng
(Ea)</t>
  </si>
  <si>
    <t>Setting</t>
  </si>
  <si>
    <t>생 산: 734명
QC: 150 명</t>
  </si>
  <si>
    <t>06.07.2020</t>
  </si>
  <si>
    <t>20.07.2020</t>
  </si>
  <si>
    <t>15.08.2020</t>
  </si>
  <si>
    <t>02.08.2020~02.09.2020</t>
  </si>
  <si>
    <t>02.08.2020</t>
  </si>
  <si>
    <t>Bọc ngón tĩnh điện có đai màu trắng</t>
  </si>
  <si>
    <t>Con lăn dính bụi /
 Sticky roller/스티키 롤러
20cm*17M   Roll</t>
  </si>
  <si>
    <t>Mực in tem (Ea)
라벨 잉크</t>
  </si>
  <si>
    <t>TÌNH HÌNH SỬ DỤNG 사용현황</t>
  </si>
  <si>
    <t>01.09.2020</t>
  </si>
  <si>
    <t>10.10.2020</t>
  </si>
  <si>
    <t>05.10.2020~05.11.2020</t>
  </si>
  <si>
    <t>Màng chít xanh
(Roll)
녹색 포장 비닌</t>
  </si>
  <si>
    <t>Màng chít trắng
(Roll)
하얀 포장 비닌</t>
  </si>
  <si>
    <t>ĐỀ XUẤT MUA HÀNG  T10-2020
2020년10월 구매 요청서</t>
  </si>
  <si>
    <t>5.10.2020</t>
  </si>
  <si>
    <t>CHI TIẾT YÊU CẦU MUA HÀNG T10-2020
2020년 10월 구매요청서 상세내역</t>
  </si>
  <si>
    <t>PO 재고
Số lượng tồn PO</t>
  </si>
  <si>
    <t>TEM RYCLE 
80MM*80MM*1000 (ea)</t>
  </si>
  <si>
    <t>Con lăn dính bụi /
 Sticky roller/스티키 롤러
15cm*17M   Roll</t>
  </si>
  <si>
    <t>Màng chít trắng (Roll)
하얀 포장 비닌</t>
  </si>
  <si>
    <t>Màng chít xanh  (Roll)
녹색 포장 비닌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</si>
</sst>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1" x14ac:knownFonts="1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25"/>
      <color theme="1"/>
      <name val="Times New Roman"/>
      <family val="1"/>
    </font>
    <font>
      <sz val="13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18"/>
      <color theme="1"/>
      <name val="Times New Roman"/>
      <family val="1"/>
    </font>
    <font>
      <b/>
      <sz val="40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바탕"/>
      <family val="1"/>
      <charset val="129"/>
    </font>
    <font>
      <b/>
      <sz val="12"/>
      <color theme="1"/>
      <name val="Century"/>
      <family val="1"/>
    </font>
    <font>
      <sz val="13"/>
      <name val="Times New Roman"/>
      <family val="1"/>
    </font>
    <font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3" fillId="0" borderId="0" xfId="2" applyFont="1"/>
    <xf numFmtId="0" fontId="9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2" applyFont="1"/>
    <xf numFmtId="0" fontId="11" fillId="0" borderId="0" xfId="0" applyFont="1"/>
    <xf numFmtId="3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3" fontId="18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 applyProtection="1">
      <protection locked="0"/>
    </xf>
    <xf numFmtId="0" fontId="25" fillId="0" borderId="1" xfId="1" applyFont="1" applyFill="1" applyBorder="1" applyAlignment="1" applyProtection="1">
      <alignment horizontal="center" vertical="center"/>
      <protection locked="0"/>
    </xf>
    <xf numFmtId="3" fontId="25" fillId="0" borderId="1" xfId="1" applyNumberFormat="1" applyFont="1" applyFill="1" applyBorder="1" applyAlignment="1" applyProtection="1">
      <alignment horizontal="center" vertical="center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0" applyFont="1"/>
    <xf numFmtId="3" fontId="25" fillId="0" borderId="1" xfId="4" applyNumberFormat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/>
    </xf>
    <xf numFmtId="3" fontId="0" fillId="0" borderId="0" xfId="0" applyNumberFormat="1"/>
    <xf numFmtId="0" fontId="6" fillId="0" borderId="0" xfId="0" applyFont="1"/>
    <xf numFmtId="0" fontId="0" fillId="0" borderId="10" xfId="0" applyBorder="1"/>
    <xf numFmtId="0" fontId="6" fillId="0" borderId="10" xfId="0" applyFont="1" applyBorder="1"/>
    <xf numFmtId="0" fontId="19" fillId="2" borderId="12" xfId="2" applyFont="1" applyFill="1" applyBorder="1" applyAlignment="1">
      <alignment horizontal="center" vertical="center" wrapText="1"/>
    </xf>
    <xf numFmtId="0" fontId="20" fillId="2" borderId="12" xfId="2" applyFont="1" applyFill="1" applyBorder="1" applyAlignment="1">
      <alignment horizontal="center" vertical="center" wrapText="1"/>
    </xf>
    <xf numFmtId="0" fontId="19" fillId="4" borderId="12" xfId="2" applyFont="1" applyFill="1" applyBorder="1" applyAlignment="1">
      <alignment horizontal="center" vertical="center"/>
    </xf>
    <xf numFmtId="0" fontId="3" fillId="0" borderId="14" xfId="2" applyFont="1" applyBorder="1"/>
    <xf numFmtId="0" fontId="3" fillId="0" borderId="0" xfId="2" applyFont="1" applyBorder="1"/>
    <xf numFmtId="0" fontId="3" fillId="0" borderId="10" xfId="2" applyFont="1" applyBorder="1"/>
    <xf numFmtId="0" fontId="27" fillId="0" borderId="1" xfId="0" applyFont="1" applyBorder="1" applyAlignment="1" applyProtection="1">
      <alignment horizontal="center" vertical="center" wrapText="1"/>
      <protection locked="0"/>
    </xf>
    <xf numFmtId="0" fontId="24" fillId="2" borderId="6" xfId="0" applyFont="1" applyFill="1" applyBorder="1" applyAlignment="1" applyProtection="1">
      <alignment horizontal="center" vertical="center" wrapText="1"/>
      <protection locked="0"/>
    </xf>
    <xf numFmtId="0" fontId="28" fillId="0" borderId="1" xfId="1" applyFont="1" applyFill="1" applyBorder="1" applyAlignment="1">
      <alignment horizontal="center" vertical="center" wrapText="1"/>
    </xf>
    <xf numFmtId="3" fontId="11" fillId="0" borderId="0" xfId="0" applyNumberFormat="1" applyFont="1"/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3" fontId="2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3" fontId="13" fillId="0" borderId="3" xfId="4" applyNumberFormat="1" applyFont="1" applyFill="1" applyBorder="1" applyAlignment="1">
      <alignment horizontal="center" vertical="center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3" fontId="13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6" fillId="3" borderId="1" xfId="1" applyFont="1" applyFill="1" applyBorder="1" applyAlignment="1">
      <alignment horizontal="center" vertical="center" wrapText="1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2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25" fillId="0" borderId="1" xfId="1" applyFont="1" applyBorder="1" applyAlignment="1" applyProtection="1">
      <alignment horizontal="center" vertical="center"/>
      <protection locked="0"/>
    </xf>
    <xf numFmtId="3" fontId="25" fillId="0" borderId="1" xfId="1" applyNumberFormat="1" applyFont="1" applyBorder="1" applyAlignment="1">
      <alignment horizontal="center" vertical="center"/>
    </xf>
    <xf numFmtId="3" fontId="25" fillId="0" borderId="1" xfId="1" applyNumberFormat="1" applyFont="1" applyBorder="1" applyAlignment="1" applyProtection="1">
      <alignment horizontal="center" vertical="center" wrapText="1"/>
      <protection locked="0"/>
    </xf>
    <xf numFmtId="0" fontId="29" fillId="0" borderId="0" xfId="0" applyFont="1"/>
    <xf numFmtId="3" fontId="25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center" vertical="center"/>
    </xf>
    <xf numFmtId="3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3" fontId="6" fillId="3" borderId="18" xfId="3" applyNumberFormat="1" applyFont="1" applyFill="1" applyBorder="1" applyAlignment="1">
      <alignment horizontal="center" vertical="center" wrapText="1"/>
    </xf>
    <xf numFmtId="3" fontId="6" fillId="3" borderId="18" xfId="2" applyNumberFormat="1" applyFont="1" applyFill="1" applyBorder="1" applyAlignment="1">
      <alignment horizontal="center" vertical="center" wrapText="1"/>
    </xf>
    <xf numFmtId="3" fontId="25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Border="1" applyAlignment="1">
      <alignment horizontal="center" vertical="center"/>
    </xf>
    <xf numFmtId="3" fontId="25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Border="1" applyAlignment="1">
      <alignment horizontal="center" vertical="center"/>
    </xf>
    <xf numFmtId="3" fontId="25" fillId="0" borderId="0" xfId="4" applyNumberFormat="1" applyFont="1" applyFill="1" applyBorder="1" applyAlignment="1">
      <alignment horizontal="center" vertical="center"/>
    </xf>
    <xf numFmtId="3" fontId="25" fillId="0" borderId="0" xfId="1" applyNumberFormat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3" fontId="25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 wrapText="1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3" fontId="12" fillId="0" borderId="2" xfId="0" applyNumberFormat="1" applyFont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0" fontId="26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3" fontId="13" fillId="0" borderId="3" xfId="4" applyNumberFormat="1" applyFont="1" applyFill="1" applyBorder="1" applyAlignment="1">
      <alignment horizontal="center" vertical="center"/>
    </xf>
    <xf numFmtId="3" fontId="13" fillId="0" borderId="2" xfId="4" applyNumberFormat="1" applyFont="1" applyFill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11" xfId="1" applyFont="1" applyFill="1" applyBorder="1" applyAlignment="1">
      <alignment horizontal="center" vertical="center" wrapText="1"/>
    </xf>
    <xf numFmtId="3" fontId="16" fillId="3" borderId="9" xfId="2" applyNumberFormat="1" applyFont="1" applyFill="1" applyBorder="1" applyAlignment="1">
      <alignment horizontal="center" vertical="center" wrapText="1"/>
    </xf>
    <xf numFmtId="3" fontId="16" fillId="3" borderId="1" xfId="2" applyNumberFormat="1" applyFont="1" applyFill="1" applyBorder="1" applyAlignment="1">
      <alignment horizontal="center" vertical="center" wrapText="1"/>
    </xf>
    <xf numFmtId="3" fontId="16" fillId="3" borderId="11" xfId="2" applyNumberFormat="1" applyFont="1" applyFill="1" applyBorder="1" applyAlignment="1">
      <alignment horizontal="center" vertical="center" wrapText="1"/>
    </xf>
    <xf numFmtId="0" fontId="16" fillId="0" borderId="9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1" xfId="2" applyFont="1" applyBorder="1" applyAlignment="1">
      <alignment horizontal="center"/>
    </xf>
    <xf numFmtId="0" fontId="6" fillId="3" borderId="1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3" fontId="6" fillId="3" borderId="9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3" fontId="6" fillId="3" borderId="11" xfId="2" applyNumberFormat="1" applyFont="1" applyFill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/>
    </xf>
    <xf numFmtId="3" fontId="6" fillId="0" borderId="11" xfId="2" applyNumberFormat="1" applyFont="1" applyBorder="1" applyAlignment="1">
      <alignment horizontal="center" vertical="center"/>
    </xf>
    <xf numFmtId="3" fontId="6" fillId="0" borderId="9" xfId="2" applyNumberFormat="1" applyFont="1" applyBorder="1" applyAlignment="1">
      <alignment horizontal="center" vertical="center"/>
    </xf>
    <xf numFmtId="3" fontId="6" fillId="3" borderId="1" xfId="3" applyNumberFormat="1" applyFont="1" applyFill="1" applyBorder="1" applyAlignment="1">
      <alignment horizontal="center" vertical="center" wrapText="1"/>
    </xf>
    <xf numFmtId="3" fontId="6" fillId="3" borderId="11" xfId="3" applyNumberFormat="1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8" xfId="2" applyFont="1" applyFill="1" applyBorder="1" applyAlignment="1">
      <alignment horizontal="center" vertical="center" wrapText="1"/>
    </xf>
    <xf numFmtId="0" fontId="17" fillId="3" borderId="7" xfId="2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1" xfId="0" applyFont="1" applyBorder="1"/>
    <xf numFmtId="0" fontId="6" fillId="0" borderId="9" xfId="0" applyFont="1" applyBorder="1"/>
    <xf numFmtId="3" fontId="6" fillId="3" borderId="9" xfId="2" quotePrefix="1" applyNumberFormat="1" applyFont="1" applyFill="1" applyBorder="1" applyAlignment="1">
      <alignment horizontal="center" vertical="center" wrapText="1"/>
    </xf>
    <xf numFmtId="3" fontId="6" fillId="3" borderId="1" xfId="2" quotePrefix="1" applyNumberFormat="1" applyFont="1" applyFill="1" applyBorder="1" applyAlignment="1">
      <alignment horizontal="center" vertical="center" wrapText="1"/>
    </xf>
    <xf numFmtId="3" fontId="8" fillId="3" borderId="1" xfId="3" applyNumberFormat="1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left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 wrapText="1"/>
    </xf>
    <xf numFmtId="3" fontId="16" fillId="3" borderId="1" xfId="3" applyNumberFormat="1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left" vertical="center" wrapText="1"/>
    </xf>
    <xf numFmtId="3" fontId="12" fillId="3" borderId="1" xfId="3" applyNumberFormat="1" applyFont="1" applyFill="1" applyBorder="1" applyAlignment="1">
      <alignment horizontal="center" vertical="center" wrapText="1"/>
    </xf>
    <xf numFmtId="3" fontId="12" fillId="3" borderId="1" xfId="2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7" fillId="3" borderId="1" xfId="2" applyFont="1" applyFill="1" applyBorder="1" applyAlignment="1">
      <alignment horizontal="left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3" fontId="16" fillId="0" borderId="1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22" fillId="0" borderId="9" xfId="4" applyNumberFormat="1" applyFont="1" applyFill="1" applyBorder="1" applyAlignment="1">
      <alignment horizontal="center" vertical="center"/>
    </xf>
    <xf numFmtId="3" fontId="22" fillId="0" borderId="1" xfId="4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20" fillId="2" borderId="12" xfId="2" applyFont="1" applyFill="1" applyBorder="1" applyAlignment="1">
      <alignment horizontal="center" vertical="center" wrapText="1"/>
    </xf>
    <xf numFmtId="0" fontId="19" fillId="2" borderId="12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6" fillId="0" borderId="2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22" fillId="0" borderId="19" xfId="1" applyFont="1" applyFill="1" applyBorder="1" applyAlignment="1">
      <alignment horizontal="center" vertical="center" wrapText="1"/>
    </xf>
    <xf numFmtId="0" fontId="22" fillId="0" borderId="18" xfId="1" applyFont="1" applyFill="1" applyBorder="1" applyAlignment="1">
      <alignment horizontal="center" vertical="center" wrapText="1"/>
    </xf>
    <xf numFmtId="0" fontId="22" fillId="0" borderId="20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" fontId="6" fillId="3" borderId="19" xfId="3" applyNumberFormat="1" applyFont="1" applyFill="1" applyBorder="1" applyAlignment="1">
      <alignment horizontal="center" vertical="center" wrapText="1"/>
    </xf>
    <xf numFmtId="3" fontId="6" fillId="3" borderId="21" xfId="3" applyNumberFormat="1" applyFont="1" applyFill="1" applyBorder="1" applyAlignment="1">
      <alignment horizontal="center" vertical="center" wrapText="1"/>
    </xf>
    <xf numFmtId="3" fontId="6" fillId="3" borderId="19" xfId="2" applyNumberFormat="1" applyFont="1" applyFill="1" applyBorder="1" applyAlignment="1">
      <alignment horizontal="center" vertical="center" wrapText="1"/>
    </xf>
    <xf numFmtId="3" fontId="6" fillId="3" borderId="21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Border="1" applyAlignment="1">
      <alignment horizontal="center" vertical="center"/>
    </xf>
    <xf numFmtId="3" fontId="6" fillId="0" borderId="21" xfId="2" applyNumberFormat="1" applyFont="1" applyBorder="1" applyAlignment="1">
      <alignment horizontal="center" vertical="center"/>
    </xf>
    <xf numFmtId="3" fontId="6" fillId="0" borderId="12" xfId="2" applyNumberFormat="1" applyFont="1" applyBorder="1" applyAlignment="1">
      <alignment horizontal="center" vertical="center"/>
    </xf>
    <xf numFmtId="3" fontId="6" fillId="0" borderId="20" xfId="2" applyNumberFormat="1" applyFont="1" applyBorder="1" applyAlignment="1">
      <alignment horizontal="center" vertical="center"/>
    </xf>
    <xf numFmtId="0" fontId="16" fillId="0" borderId="19" xfId="2" applyFont="1" applyBorder="1" applyAlignment="1">
      <alignment horizontal="center"/>
    </xf>
    <xf numFmtId="0" fontId="16" fillId="0" borderId="18" xfId="2" applyFont="1" applyBorder="1" applyAlignment="1">
      <alignment horizontal="center"/>
    </xf>
    <xf numFmtId="0" fontId="16" fillId="0" borderId="20" xfId="2" applyFont="1" applyBorder="1" applyAlignment="1">
      <alignment horizontal="center"/>
    </xf>
  </cellXfs>
  <cellStyles count="5">
    <cellStyle name="Comma [0] 2" xfId="4" xr:uid="{00000000-0005-0000-0000-000000000000}"/>
    <cellStyle name="Normal" xfId="0" builtinId="0"/>
    <cellStyle name="Normal 2" xfId="2" xr:uid="{00000000-0005-0000-0000-000002000000}"/>
    <cellStyle name="Normal 2 7" xfId="3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323850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323850"/>
          <a:ext cx="1936750" cy="14885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520438</xdr:colOff>
      <xdr:row>14</xdr:row>
      <xdr:rowOff>96320</xdr:rowOff>
    </xdr:from>
    <xdr:ext cx="1381684" cy="874130"/>
    <xdr:pic>
      <xdr:nvPicPr>
        <xdr:cNvPr id="2" name="Picture 1" descr="http://baohovietnam.com/wp-content/uploads/2013/11/gang-tay-cao-su-vang-trung-quoc-co-logo-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66814" y="2622050"/>
          <a:ext cx="1381684" cy="874130"/>
        </a:xfrm>
        <a:prstGeom prst="rect">
          <a:avLst/>
        </a:prstGeom>
        <a:noFill/>
      </xdr:spPr>
    </xdr:pic>
    <xdr:clientData/>
  </xdr:oneCellAnchor>
  <xdr:oneCellAnchor>
    <xdr:from>
      <xdr:col>0</xdr:col>
      <xdr:colOff>98704</xdr:colOff>
      <xdr:row>0</xdr:row>
      <xdr:rowOff>53511</xdr:rowOff>
    </xdr:from>
    <xdr:ext cx="1333500" cy="93274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04" y="53511"/>
          <a:ext cx="1333500" cy="93274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92</xdr:row>
      <xdr:rowOff>54428</xdr:rowOff>
    </xdr:from>
    <xdr:ext cx="10828571" cy="963809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3" y="16818428"/>
          <a:ext cx="10828571" cy="9638095"/>
        </a:xfrm>
        <a:prstGeom prst="rect">
          <a:avLst/>
        </a:prstGeom>
      </xdr:spPr>
    </xdr:pic>
    <xdr:clientData/>
  </xdr:oneCellAnchor>
  <xdr:oneCellAnchor>
    <xdr:from>
      <xdr:col>9</xdr:col>
      <xdr:colOff>141182</xdr:colOff>
      <xdr:row>13</xdr:row>
      <xdr:rowOff>186334</xdr:rowOff>
    </xdr:from>
    <xdr:ext cx="1389868" cy="1030788"/>
    <xdr:pic>
      <xdr:nvPicPr>
        <xdr:cNvPr id="10" name="Picture 8" descr="http://www.banthaotac.vn/Pictures/small_dhn1302885337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271519" y="2369592"/>
          <a:ext cx="1389868" cy="1030788"/>
        </a:xfrm>
        <a:prstGeom prst="rect">
          <a:avLst/>
        </a:prstGeom>
        <a:noFill/>
      </xdr:spPr>
    </xdr:pic>
    <xdr:clientData/>
  </xdr:oneCellAnchor>
  <xdr:twoCellAnchor editAs="oneCell">
    <xdr:from>
      <xdr:col>9</xdr:col>
      <xdr:colOff>370328</xdr:colOff>
      <xdr:row>25</xdr:row>
      <xdr:rowOff>73597</xdr:rowOff>
    </xdr:from>
    <xdr:to>
      <xdr:col>9</xdr:col>
      <xdr:colOff>1245982</xdr:colOff>
      <xdr:row>28</xdr:row>
      <xdr:rowOff>243220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00665" y="6024046"/>
          <a:ext cx="875654" cy="1068612"/>
        </a:xfrm>
        <a:prstGeom prst="rect">
          <a:avLst/>
        </a:prstGeom>
      </xdr:spPr>
    </xdr:pic>
    <xdr:clientData/>
  </xdr:twoCellAnchor>
  <xdr:twoCellAnchor editAs="oneCell">
    <xdr:from>
      <xdr:col>9</xdr:col>
      <xdr:colOff>195719</xdr:colOff>
      <xdr:row>29</xdr:row>
      <xdr:rowOff>52192</xdr:rowOff>
    </xdr:from>
    <xdr:to>
      <xdr:col>9</xdr:col>
      <xdr:colOff>1365933</xdr:colOff>
      <xdr:row>32</xdr:row>
      <xdr:rowOff>268743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69041" y="9864247"/>
          <a:ext cx="1170214" cy="1116861"/>
        </a:xfrm>
        <a:prstGeom prst="rect">
          <a:avLst/>
        </a:prstGeom>
      </xdr:spPr>
    </xdr:pic>
    <xdr:clientData/>
  </xdr:twoCellAnchor>
  <xdr:twoCellAnchor editAs="oneCell">
    <xdr:from>
      <xdr:col>9</xdr:col>
      <xdr:colOff>72276</xdr:colOff>
      <xdr:row>33</xdr:row>
      <xdr:rowOff>0</xdr:rowOff>
    </xdr:from>
    <xdr:to>
      <xdr:col>9</xdr:col>
      <xdr:colOff>1541123</xdr:colOff>
      <xdr:row>36</xdr:row>
      <xdr:rowOff>129315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06293" y="9866153"/>
          <a:ext cx="1468847" cy="1028304"/>
        </a:xfrm>
        <a:prstGeom prst="rect">
          <a:avLst/>
        </a:prstGeom>
      </xdr:spPr>
    </xdr:pic>
    <xdr:clientData/>
  </xdr:twoCellAnchor>
  <xdr:oneCellAnchor>
    <xdr:from>
      <xdr:col>9</xdr:col>
      <xdr:colOff>85618</xdr:colOff>
      <xdr:row>41</xdr:row>
      <xdr:rowOff>181938</xdr:rowOff>
    </xdr:from>
    <xdr:ext cx="1435455" cy="843643"/>
    <xdr:pic>
      <xdr:nvPicPr>
        <xdr:cNvPr id="16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l="11538" r="10462"/>
        <a:stretch>
          <a:fillRect/>
        </a:stretch>
      </xdr:blipFill>
      <xdr:spPr bwMode="auto">
        <a:xfrm>
          <a:off x="11119635" y="12243371"/>
          <a:ext cx="1435455" cy="843643"/>
        </a:xfrm>
        <a:prstGeom prst="rect">
          <a:avLst/>
        </a:prstGeom>
        <a:noFill/>
      </xdr:spPr>
    </xdr:pic>
    <xdr:clientData/>
  </xdr:oneCellAnchor>
  <xdr:oneCellAnchor>
    <xdr:from>
      <xdr:col>9</xdr:col>
      <xdr:colOff>107023</xdr:colOff>
      <xdr:row>33</xdr:row>
      <xdr:rowOff>74916</xdr:rowOff>
    </xdr:from>
    <xdr:ext cx="1367172" cy="1061357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41040" y="10937697"/>
          <a:ext cx="1367172" cy="1061357"/>
        </a:xfrm>
        <a:prstGeom prst="rect">
          <a:avLst/>
        </a:prstGeom>
      </xdr:spPr>
    </xdr:pic>
    <xdr:clientData/>
  </xdr:oneCellAnchor>
  <xdr:twoCellAnchor editAs="oneCell">
    <xdr:from>
      <xdr:col>10</xdr:col>
      <xdr:colOff>235449</xdr:colOff>
      <xdr:row>3</xdr:row>
      <xdr:rowOff>160534</xdr:rowOff>
    </xdr:from>
    <xdr:to>
      <xdr:col>12</xdr:col>
      <xdr:colOff>500372</xdr:colOff>
      <xdr:row>13</xdr:row>
      <xdr:rowOff>85619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1825" y="1145141"/>
          <a:ext cx="1484980" cy="1123736"/>
        </a:xfrm>
        <a:prstGeom prst="rect">
          <a:avLst/>
        </a:prstGeom>
      </xdr:spPr>
    </xdr:pic>
    <xdr:clientData/>
  </xdr:twoCellAnchor>
  <xdr:twoCellAnchor editAs="oneCell">
    <xdr:from>
      <xdr:col>10</xdr:col>
      <xdr:colOff>470900</xdr:colOff>
      <xdr:row>37</xdr:row>
      <xdr:rowOff>10702</xdr:rowOff>
    </xdr:from>
    <xdr:to>
      <xdr:col>13</xdr:col>
      <xdr:colOff>45525</xdr:colOff>
      <xdr:row>44</xdr:row>
      <xdr:rowOff>147400</xdr:rowOff>
    </xdr:to>
    <xdr:pic>
      <xdr:nvPicPr>
        <xdr:cNvPr id="12" name="Picture 11" descr="1445243095554_1692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7794" t="38389" r="20379" b="29858"/>
        <a:stretch>
          <a:fillRect/>
        </a:stretch>
      </xdr:blipFill>
      <xdr:spPr>
        <a:xfrm>
          <a:off x="13217276" y="8529691"/>
          <a:ext cx="1404710" cy="1046389"/>
        </a:xfrm>
        <a:prstGeom prst="rect">
          <a:avLst/>
        </a:prstGeom>
      </xdr:spPr>
    </xdr:pic>
    <xdr:clientData/>
  </xdr:twoCellAnchor>
  <xdr:twoCellAnchor editAs="oneCell">
    <xdr:from>
      <xdr:col>9</xdr:col>
      <xdr:colOff>10702</xdr:colOff>
      <xdr:row>17</xdr:row>
      <xdr:rowOff>128427</xdr:rowOff>
    </xdr:from>
    <xdr:to>
      <xdr:col>9</xdr:col>
      <xdr:colOff>1534512</xdr:colOff>
      <xdr:row>20</xdr:row>
      <xdr:rowOff>160534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41039" y="3681573"/>
          <a:ext cx="1523810" cy="1059523"/>
        </a:xfrm>
        <a:prstGeom prst="rect">
          <a:avLst/>
        </a:prstGeom>
      </xdr:spPr>
    </xdr:pic>
    <xdr:clientData/>
  </xdr:twoCellAnchor>
  <xdr:oneCellAnchor>
    <xdr:from>
      <xdr:col>12</xdr:col>
      <xdr:colOff>10702</xdr:colOff>
      <xdr:row>50</xdr:row>
      <xdr:rowOff>214045</xdr:rowOff>
    </xdr:from>
    <xdr:ext cx="1435455" cy="843643"/>
    <xdr:pic>
      <xdr:nvPicPr>
        <xdr:cNvPr id="15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l="11538" r="10462"/>
        <a:stretch>
          <a:fillRect/>
        </a:stretch>
      </xdr:blipFill>
      <xdr:spPr bwMode="auto">
        <a:xfrm>
          <a:off x="13977135" y="10231348"/>
          <a:ext cx="1435455" cy="843643"/>
        </a:xfrm>
        <a:prstGeom prst="rect">
          <a:avLst/>
        </a:prstGeom>
        <a:noFill/>
      </xdr:spPr>
    </xdr:pic>
    <xdr:clientData/>
  </xdr:oneCellAnchor>
  <xdr:oneCellAnchor>
    <xdr:from>
      <xdr:col>10</xdr:col>
      <xdr:colOff>470900</xdr:colOff>
      <xdr:row>45</xdr:row>
      <xdr:rowOff>10702</xdr:rowOff>
    </xdr:from>
    <xdr:ext cx="1404710" cy="1046389"/>
    <xdr:pic>
      <xdr:nvPicPr>
        <xdr:cNvPr id="18" name="Picture 17" descr="1445243095554_16925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7794" t="38389" r="20379" b="29858"/>
        <a:stretch>
          <a:fillRect/>
        </a:stretch>
      </xdr:blipFill>
      <xdr:spPr>
        <a:xfrm>
          <a:off x="13217276" y="8518989"/>
          <a:ext cx="1404710" cy="1046389"/>
        </a:xfrm>
        <a:prstGeom prst="rect">
          <a:avLst/>
        </a:prstGeom>
      </xdr:spPr>
    </xdr:pic>
    <xdr:clientData/>
  </xdr:oneCellAnchor>
  <xdr:oneCellAnchor>
    <xdr:from>
      <xdr:col>10</xdr:col>
      <xdr:colOff>438793</xdr:colOff>
      <xdr:row>53</xdr:row>
      <xdr:rowOff>139129</xdr:rowOff>
    </xdr:from>
    <xdr:ext cx="1435455" cy="843643"/>
    <xdr:pic>
      <xdr:nvPicPr>
        <xdr:cNvPr id="19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l="11538" r="10462"/>
        <a:stretch>
          <a:fillRect/>
        </a:stretch>
      </xdr:blipFill>
      <xdr:spPr bwMode="auto">
        <a:xfrm>
          <a:off x="13185169" y="11055421"/>
          <a:ext cx="1435455" cy="843643"/>
        </a:xfrm>
        <a:prstGeom prst="rect">
          <a:avLst/>
        </a:prstGeom>
        <a:noFill/>
      </xdr:spPr>
    </xdr:pic>
    <xdr:clientData/>
  </xdr:oneCellAnchor>
  <xdr:oneCellAnchor>
    <xdr:from>
      <xdr:col>10</xdr:col>
      <xdr:colOff>470900</xdr:colOff>
      <xdr:row>49</xdr:row>
      <xdr:rowOff>10702</xdr:rowOff>
    </xdr:from>
    <xdr:ext cx="1404710" cy="1046389"/>
    <xdr:pic>
      <xdr:nvPicPr>
        <xdr:cNvPr id="20" name="Picture 19" descr="1445243095554_16925.jp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7794" t="38389" r="20379" b="29858"/>
        <a:stretch>
          <a:fillRect/>
        </a:stretch>
      </xdr:blipFill>
      <xdr:spPr>
        <a:xfrm>
          <a:off x="13217276" y="9717640"/>
          <a:ext cx="1404710" cy="1046389"/>
        </a:xfrm>
        <a:prstGeom prst="rect">
          <a:avLst/>
        </a:prstGeom>
      </xdr:spPr>
    </xdr:pic>
    <xdr:clientData/>
  </xdr:oneCellAnchor>
  <xdr:twoCellAnchor editAs="oneCell">
    <xdr:from>
      <xdr:col>9</xdr:col>
      <xdr:colOff>171236</xdr:colOff>
      <xdr:row>49</xdr:row>
      <xdr:rowOff>64213</xdr:rowOff>
    </xdr:from>
    <xdr:to>
      <xdr:col>9</xdr:col>
      <xdr:colOff>1348483</xdr:colOff>
      <xdr:row>52</xdr:row>
      <xdr:rowOff>235449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01573" y="9781853"/>
          <a:ext cx="1177247" cy="107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128428</xdr:colOff>
      <xdr:row>56</xdr:row>
      <xdr:rowOff>246152</xdr:rowOff>
    </xdr:from>
    <xdr:to>
      <xdr:col>13</xdr:col>
      <xdr:colOff>85618</xdr:colOff>
      <xdr:row>60</xdr:row>
      <xdr:rowOff>117726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4832" y="12061433"/>
          <a:ext cx="1177247" cy="1070225"/>
        </a:xfrm>
        <a:prstGeom prst="rect">
          <a:avLst/>
        </a:prstGeom>
      </xdr:spPr>
    </xdr:pic>
    <xdr:clientData/>
  </xdr:twoCellAnchor>
  <xdr:oneCellAnchor>
    <xdr:from>
      <xdr:col>10</xdr:col>
      <xdr:colOff>438793</xdr:colOff>
      <xdr:row>57</xdr:row>
      <xdr:rowOff>139129</xdr:rowOff>
    </xdr:from>
    <xdr:ext cx="1435455" cy="843643"/>
    <xdr:pic>
      <xdr:nvPicPr>
        <xdr:cNvPr id="22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l="11538" r="10462"/>
        <a:stretch>
          <a:fillRect/>
        </a:stretch>
      </xdr:blipFill>
      <xdr:spPr bwMode="auto">
        <a:xfrm>
          <a:off x="13185169" y="11055421"/>
          <a:ext cx="1435455" cy="843643"/>
        </a:xfrm>
        <a:prstGeom prst="rect">
          <a:avLst/>
        </a:prstGeom>
        <a:noFill/>
      </xdr:spPr>
    </xdr:pic>
    <xdr:clientData/>
  </xdr:oneCellAnchor>
  <xdr:twoCellAnchor editAs="oneCell">
    <xdr:from>
      <xdr:col>9</xdr:col>
      <xdr:colOff>224748</xdr:colOff>
      <xdr:row>53</xdr:row>
      <xdr:rowOff>96320</xdr:rowOff>
    </xdr:from>
    <xdr:to>
      <xdr:col>9</xdr:col>
      <xdr:colOff>1401995</xdr:colOff>
      <xdr:row>56</xdr:row>
      <xdr:rowOff>267556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55085" y="11012612"/>
          <a:ext cx="1177247" cy="1070225"/>
        </a:xfrm>
        <a:prstGeom prst="rect">
          <a:avLst/>
        </a:prstGeom>
      </xdr:spPr>
    </xdr:pic>
    <xdr:clientData/>
  </xdr:twoCellAnchor>
  <xdr:twoCellAnchor editAs="oneCell">
    <xdr:from>
      <xdr:col>9</xdr:col>
      <xdr:colOff>256854</xdr:colOff>
      <xdr:row>57</xdr:row>
      <xdr:rowOff>117724</xdr:rowOff>
    </xdr:from>
    <xdr:to>
      <xdr:col>9</xdr:col>
      <xdr:colOff>1401995</xdr:colOff>
      <xdr:row>60</xdr:row>
      <xdr:rowOff>39324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87191" y="12232668"/>
          <a:ext cx="1145141" cy="820588"/>
        </a:xfrm>
        <a:prstGeom prst="rect">
          <a:avLst/>
        </a:prstGeom>
      </xdr:spPr>
    </xdr:pic>
    <xdr:clientData/>
  </xdr:twoCellAnchor>
  <xdr:twoCellAnchor editAs="oneCell">
    <xdr:from>
      <xdr:col>9</xdr:col>
      <xdr:colOff>64213</xdr:colOff>
      <xdr:row>21</xdr:row>
      <xdr:rowOff>74916</xdr:rowOff>
    </xdr:from>
    <xdr:to>
      <xdr:col>9</xdr:col>
      <xdr:colOff>1481000</xdr:colOff>
      <xdr:row>24</xdr:row>
      <xdr:rowOff>235451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94550" y="4997950"/>
          <a:ext cx="1416787" cy="10595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5"/>
  <sheetViews>
    <sheetView tabSelected="1" view="pageBreakPreview" topLeftCell="A9" zoomScale="60" zoomScaleNormal="78" workbookViewId="0">
      <selection activeCell="J37" sqref="J37:N37"/>
    </sheetView>
  </sheetViews>
  <sheetFormatPr defaultRowHeight="15" x14ac:dyDescent="0.25"/>
  <cols>
    <col min="1" max="1" width="6.42578125" style="2" customWidth="1"/>
    <col min="2" max="2" width="26" style="2" customWidth="1"/>
    <col min="3" max="3" width="34" style="2" customWidth="1"/>
    <col min="4" max="4" width="24.7109375" style="2" customWidth="1"/>
    <col min="5" max="5" width="25.28515625" style="2" customWidth="1"/>
    <col min="6" max="6" width="16.42578125" style="2" customWidth="1"/>
    <col min="7" max="8" width="16.28515625" style="2" customWidth="1"/>
    <col min="9" max="9" width="21" style="9" customWidth="1"/>
    <col min="10" max="10" width="16.28515625" style="2" customWidth="1"/>
    <col min="11" max="14" width="26.85546875" style="2" customWidth="1"/>
    <col min="17" max="17" width="18.140625" customWidth="1"/>
    <col min="18" max="19" width="13.140625" customWidth="1"/>
  </cols>
  <sheetData>
    <row r="1" spans="1:21" ht="33" customHeight="1" x14ac:dyDescent="0.25">
      <c r="A1" s="87"/>
      <c r="B1" s="87"/>
      <c r="C1" s="88" t="s">
        <v>70</v>
      </c>
      <c r="D1" s="88"/>
      <c r="E1" s="88"/>
      <c r="F1" s="88"/>
      <c r="G1" s="88"/>
      <c r="H1" s="88"/>
      <c r="I1" s="88"/>
      <c r="J1" s="88"/>
      <c r="K1" s="1" t="s">
        <v>16</v>
      </c>
      <c r="L1" s="1" t="s">
        <v>42</v>
      </c>
      <c r="M1" s="1" t="s">
        <v>17</v>
      </c>
      <c r="N1" s="1" t="s">
        <v>18</v>
      </c>
    </row>
    <row r="2" spans="1:21" ht="25.5" customHeight="1" x14ac:dyDescent="0.25">
      <c r="A2" s="87"/>
      <c r="B2" s="87"/>
      <c r="C2" s="88"/>
      <c r="D2" s="88"/>
      <c r="E2" s="88"/>
      <c r="F2" s="88"/>
      <c r="G2" s="88"/>
      <c r="H2" s="88"/>
      <c r="I2" s="88"/>
      <c r="J2" s="88"/>
      <c r="K2" s="89"/>
      <c r="L2" s="89"/>
      <c r="M2" s="89"/>
      <c r="N2" s="89"/>
    </row>
    <row r="3" spans="1:21" ht="25.5" customHeight="1" x14ac:dyDescent="0.25">
      <c r="A3" s="87"/>
      <c r="B3" s="87"/>
      <c r="C3" s="88"/>
      <c r="D3" s="88"/>
      <c r="E3" s="88"/>
      <c r="F3" s="88"/>
      <c r="G3" s="88"/>
      <c r="H3" s="88"/>
      <c r="I3" s="88"/>
      <c r="J3" s="88"/>
      <c r="K3" s="89"/>
      <c r="L3" s="89"/>
      <c r="M3" s="89"/>
      <c r="N3" s="89"/>
    </row>
    <row r="4" spans="1:21" ht="25.5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9"/>
      <c r="L4" s="89"/>
      <c r="M4" s="89"/>
      <c r="N4" s="89"/>
    </row>
    <row r="5" spans="1:21" ht="39" customHeight="1" x14ac:dyDescent="0.25">
      <c r="A5" s="87"/>
      <c r="B5" s="87"/>
      <c r="C5" s="88"/>
      <c r="D5" s="88"/>
      <c r="E5" s="88"/>
      <c r="F5" s="88"/>
      <c r="G5" s="88"/>
      <c r="H5" s="88"/>
      <c r="I5" s="88"/>
      <c r="J5" s="88"/>
      <c r="K5" s="89"/>
      <c r="L5" s="89"/>
      <c r="M5" s="89"/>
      <c r="N5" s="89"/>
    </row>
    <row r="6" spans="1:21" ht="37.5" customHeight="1" x14ac:dyDescent="0.3">
      <c r="A6" s="87"/>
      <c r="B6" s="87"/>
      <c r="C6" s="88"/>
      <c r="D6" s="88"/>
      <c r="E6" s="88"/>
      <c r="F6" s="88"/>
      <c r="G6" s="88"/>
      <c r="H6" s="88"/>
      <c r="I6" s="88"/>
      <c r="J6" s="88"/>
      <c r="K6" s="12"/>
      <c r="L6" s="12"/>
      <c r="M6" s="12"/>
      <c r="N6" s="12"/>
    </row>
    <row r="7" spans="1:21" s="7" customFormat="1" ht="27.75" customHeight="1" x14ac:dyDescent="0.3">
      <c r="A7" s="90" t="s">
        <v>0</v>
      </c>
      <c r="B7" s="91" t="s">
        <v>1</v>
      </c>
      <c r="C7" s="92" t="s">
        <v>2</v>
      </c>
      <c r="D7" s="92"/>
      <c r="E7" s="90" t="s">
        <v>3</v>
      </c>
      <c r="F7" s="90"/>
      <c r="G7" s="90"/>
      <c r="H7" s="90"/>
      <c r="I7" s="90"/>
      <c r="J7" s="90"/>
      <c r="K7" s="90"/>
      <c r="L7" s="91" t="s">
        <v>5</v>
      </c>
      <c r="M7" s="91" t="s">
        <v>6</v>
      </c>
      <c r="N7" s="91" t="s">
        <v>7</v>
      </c>
    </row>
    <row r="8" spans="1:21" s="7" customFormat="1" ht="36" customHeight="1" x14ac:dyDescent="0.3">
      <c r="A8" s="90"/>
      <c r="B8" s="91"/>
      <c r="C8" s="92"/>
      <c r="D8" s="92"/>
      <c r="E8" s="29" t="s">
        <v>43</v>
      </c>
      <c r="F8" s="93" t="s">
        <v>73</v>
      </c>
      <c r="G8" s="93"/>
      <c r="H8" s="93" t="s">
        <v>44</v>
      </c>
      <c r="I8" s="93"/>
      <c r="J8" s="93" t="s">
        <v>45</v>
      </c>
      <c r="K8" s="93"/>
      <c r="L8" s="91"/>
      <c r="M8" s="91"/>
      <c r="N8" s="91"/>
    </row>
    <row r="9" spans="1:21" s="7" customFormat="1" ht="48" customHeight="1" x14ac:dyDescent="0.3">
      <c r="A9" s="13">
        <v>1</v>
      </c>
      <c r="B9" s="14" t="s">
        <v>71</v>
      </c>
      <c r="C9" s="76" t="s">
        <v>28</v>
      </c>
      <c r="D9" s="76" t="s">
        <v>28</v>
      </c>
      <c r="E9" s="11">
        <v>1674</v>
      </c>
      <c r="F9" s="77">
        <v>0</v>
      </c>
      <c r="G9" s="77"/>
      <c r="H9" s="77">
        <v>358</v>
      </c>
      <c r="I9" s="77"/>
      <c r="J9" s="78">
        <f>E9-SUM(F9:I9)</f>
        <v>1316</v>
      </c>
      <c r="K9" s="79"/>
      <c r="L9" s="8" t="s">
        <v>66</v>
      </c>
      <c r="M9" s="34" t="s">
        <v>67</v>
      </c>
      <c r="N9" s="15"/>
      <c r="R9" s="43">
        <v>976</v>
      </c>
      <c r="S9" s="51">
        <v>764</v>
      </c>
    </row>
    <row r="10" spans="1:21" s="59" customFormat="1" ht="48" customHeight="1" x14ac:dyDescent="0.35">
      <c r="A10" s="56">
        <v>2</v>
      </c>
      <c r="B10" s="14" t="s">
        <v>71</v>
      </c>
      <c r="C10" s="76" t="s">
        <v>62</v>
      </c>
      <c r="D10" s="76"/>
      <c r="E10" s="57">
        <f>145+1414</f>
        <v>1559</v>
      </c>
      <c r="F10" s="74">
        <v>0</v>
      </c>
      <c r="G10" s="74"/>
      <c r="H10" s="74">
        <v>145</v>
      </c>
      <c r="I10" s="74"/>
      <c r="J10" s="75">
        <f>+E10-H10</f>
        <v>1414</v>
      </c>
      <c r="K10" s="75"/>
      <c r="L10" s="8" t="s">
        <v>66</v>
      </c>
      <c r="M10" s="34" t="s">
        <v>67</v>
      </c>
      <c r="N10" s="58"/>
      <c r="T10" s="60">
        <v>185</v>
      </c>
      <c r="U10" s="57">
        <v>85</v>
      </c>
    </row>
    <row r="11" spans="1:21" s="59" customFormat="1" ht="51.75" customHeight="1" x14ac:dyDescent="0.35">
      <c r="A11" s="56">
        <v>3</v>
      </c>
      <c r="B11" s="14" t="s">
        <v>71</v>
      </c>
      <c r="C11" s="76" t="s">
        <v>75</v>
      </c>
      <c r="D11" s="76"/>
      <c r="E11" s="70">
        <v>72</v>
      </c>
      <c r="F11" s="74">
        <v>0</v>
      </c>
      <c r="G11" s="74"/>
      <c r="H11" s="74">
        <v>25</v>
      </c>
      <c r="I11" s="74"/>
      <c r="J11" s="75">
        <f>+E11-H11</f>
        <v>47</v>
      </c>
      <c r="K11" s="75"/>
      <c r="L11" s="8" t="s">
        <v>66</v>
      </c>
      <c r="M11" s="34" t="s">
        <v>67</v>
      </c>
      <c r="N11" s="58"/>
      <c r="T11" s="71"/>
      <c r="U11" s="72"/>
    </row>
    <row r="12" spans="1:21" s="16" customFormat="1" ht="48" customHeight="1" x14ac:dyDescent="0.3">
      <c r="A12" s="13">
        <v>4</v>
      </c>
      <c r="B12" s="14" t="s">
        <v>71</v>
      </c>
      <c r="C12" s="76" t="s">
        <v>34</v>
      </c>
      <c r="D12" s="76" t="s">
        <v>34</v>
      </c>
      <c r="E12" s="11">
        <f>56+247</f>
        <v>303</v>
      </c>
      <c r="F12" s="77">
        <v>0</v>
      </c>
      <c r="G12" s="77"/>
      <c r="H12" s="77">
        <v>71</v>
      </c>
      <c r="I12" s="77"/>
      <c r="J12" s="78">
        <f t="shared" ref="J12" si="0">E12-SUM(F12:I12)</f>
        <v>232</v>
      </c>
      <c r="K12" s="79"/>
      <c r="L12" s="8" t="s">
        <v>66</v>
      </c>
      <c r="M12" s="34" t="s">
        <v>67</v>
      </c>
      <c r="N12" s="15"/>
      <c r="R12" s="43">
        <v>148</v>
      </c>
      <c r="S12" s="51">
        <v>92</v>
      </c>
    </row>
    <row r="13" spans="1:21" s="16" customFormat="1" ht="48" customHeight="1" x14ac:dyDescent="0.3">
      <c r="A13" s="13">
        <v>5</v>
      </c>
      <c r="B13" s="14" t="s">
        <v>71</v>
      </c>
      <c r="C13" s="76" t="s">
        <v>63</v>
      </c>
      <c r="D13" s="76" t="s">
        <v>40</v>
      </c>
      <c r="E13" s="11">
        <f>51+65</f>
        <v>116</v>
      </c>
      <c r="F13" s="77">
        <v>0</v>
      </c>
      <c r="G13" s="77"/>
      <c r="H13" s="77">
        <v>51</v>
      </c>
      <c r="I13" s="77"/>
      <c r="J13" s="78">
        <f>E13-SUM(F13:I13)</f>
        <v>65</v>
      </c>
      <c r="K13" s="79"/>
      <c r="L13" s="8" t="s">
        <v>66</v>
      </c>
      <c r="M13" s="34" t="s">
        <v>67</v>
      </c>
      <c r="N13" s="15"/>
      <c r="R13" s="43">
        <v>54</v>
      </c>
      <c r="S13" s="51">
        <v>36</v>
      </c>
    </row>
    <row r="14" spans="1:21" s="7" customFormat="1" ht="48" customHeight="1" x14ac:dyDescent="0.3">
      <c r="A14" s="13">
        <v>6</v>
      </c>
      <c r="B14" s="14" t="s">
        <v>71</v>
      </c>
      <c r="C14" s="76" t="s">
        <v>30</v>
      </c>
      <c r="D14" s="76" t="s">
        <v>30</v>
      </c>
      <c r="E14" s="11">
        <f>114+350</f>
        <v>464</v>
      </c>
      <c r="F14" s="77">
        <v>0</v>
      </c>
      <c r="G14" s="77"/>
      <c r="H14" s="77">
        <v>114</v>
      </c>
      <c r="I14" s="77"/>
      <c r="J14" s="78">
        <f t="shared" ref="J14" si="1">E14-SUM(F14:I14)</f>
        <v>350</v>
      </c>
      <c r="K14" s="79"/>
      <c r="L14" s="8" t="s">
        <v>66</v>
      </c>
      <c r="M14" s="34" t="s">
        <v>67</v>
      </c>
      <c r="N14" s="15"/>
      <c r="R14" s="43">
        <v>270</v>
      </c>
      <c r="S14" s="51">
        <v>210</v>
      </c>
    </row>
    <row r="15" spans="1:21" s="7" customFormat="1" ht="42.75" customHeight="1" x14ac:dyDescent="0.3">
      <c r="A15" s="13">
        <v>7</v>
      </c>
      <c r="B15" s="14" t="s">
        <v>71</v>
      </c>
      <c r="C15" s="76" t="s">
        <v>29</v>
      </c>
      <c r="D15" s="76" t="s">
        <v>29</v>
      </c>
      <c r="E15" s="11">
        <f>596+159</f>
        <v>755</v>
      </c>
      <c r="F15" s="77">
        <v>0</v>
      </c>
      <c r="G15" s="77"/>
      <c r="H15" s="77">
        <v>159</v>
      </c>
      <c r="I15" s="77"/>
      <c r="J15" s="78">
        <f>E15-SUM(F15:I15)</f>
        <v>596</v>
      </c>
      <c r="K15" s="79"/>
      <c r="L15" s="8" t="s">
        <v>66</v>
      </c>
      <c r="M15" s="34" t="s">
        <v>67</v>
      </c>
      <c r="N15" s="15"/>
      <c r="R15" s="43">
        <v>272</v>
      </c>
      <c r="S15" s="51">
        <v>208</v>
      </c>
    </row>
    <row r="16" spans="1:21" s="59" customFormat="1" ht="49.5" customHeight="1" x14ac:dyDescent="0.35">
      <c r="A16" s="64">
        <v>8</v>
      </c>
      <c r="B16" s="14" t="s">
        <v>71</v>
      </c>
      <c r="C16" s="97" t="s">
        <v>77</v>
      </c>
      <c r="D16" s="98"/>
      <c r="E16" s="57">
        <v>10</v>
      </c>
      <c r="F16" s="74">
        <v>0</v>
      </c>
      <c r="G16" s="74"/>
      <c r="H16" s="74">
        <v>4</v>
      </c>
      <c r="I16" s="74"/>
      <c r="J16" s="75">
        <f>+E16-H16</f>
        <v>6</v>
      </c>
      <c r="K16" s="75"/>
      <c r="L16" s="8" t="s">
        <v>66</v>
      </c>
      <c r="M16" s="34" t="s">
        <v>67</v>
      </c>
      <c r="N16" s="58"/>
      <c r="T16" s="60">
        <v>34</v>
      </c>
      <c r="U16" s="57">
        <v>11</v>
      </c>
    </row>
    <row r="17" spans="1:19" s="59" customFormat="1" ht="45.75" customHeight="1" x14ac:dyDescent="0.35">
      <c r="A17" s="56">
        <v>9</v>
      </c>
      <c r="B17" s="14" t="s">
        <v>71</v>
      </c>
      <c r="C17" s="76" t="s">
        <v>76</v>
      </c>
      <c r="D17" s="76"/>
      <c r="E17" s="57">
        <v>12</v>
      </c>
      <c r="F17" s="74">
        <v>0</v>
      </c>
      <c r="G17" s="74"/>
      <c r="H17" s="74">
        <v>2</v>
      </c>
      <c r="I17" s="74"/>
      <c r="J17" s="75">
        <f>+E17-H17</f>
        <v>10</v>
      </c>
      <c r="K17" s="75"/>
      <c r="L17" s="8" t="s">
        <v>66</v>
      </c>
      <c r="M17" s="34" t="s">
        <v>67</v>
      </c>
      <c r="N17" s="58"/>
    </row>
    <row r="18" spans="1:19" s="7" customFormat="1" ht="48" hidden="1" customHeight="1" x14ac:dyDescent="0.3">
      <c r="A18" s="13"/>
      <c r="B18" s="14"/>
      <c r="C18" s="42"/>
      <c r="D18" s="42"/>
      <c r="E18" s="11"/>
      <c r="F18" s="43"/>
      <c r="G18" s="43"/>
      <c r="H18" s="43"/>
      <c r="I18" s="43"/>
      <c r="J18" s="44"/>
      <c r="K18" s="45"/>
      <c r="L18" s="8"/>
      <c r="M18" s="34"/>
      <c r="N18" s="15"/>
      <c r="R18" s="62"/>
      <c r="S18" s="63"/>
    </row>
    <row r="19" spans="1:19" s="7" customFormat="1" ht="48.75" hidden="1" customHeight="1" x14ac:dyDescent="0.3">
      <c r="A19" s="49"/>
      <c r="B19" s="47"/>
      <c r="C19" s="50"/>
      <c r="D19" s="50"/>
      <c r="E19" s="48"/>
      <c r="F19" s="48"/>
      <c r="G19" s="48"/>
      <c r="H19" s="48"/>
      <c r="I19" s="48"/>
      <c r="J19" s="48"/>
      <c r="K19" s="48"/>
      <c r="L19" s="47"/>
      <c r="M19" s="47"/>
      <c r="N19" s="47"/>
    </row>
    <row r="20" spans="1:19" s="7" customFormat="1" ht="48" hidden="1" customHeight="1" x14ac:dyDescent="0.3">
      <c r="A20" s="13">
        <v>1</v>
      </c>
      <c r="B20" s="14" t="s">
        <v>60</v>
      </c>
      <c r="C20" s="76" t="s">
        <v>50</v>
      </c>
      <c r="D20" s="76"/>
      <c r="E20" s="11" t="e">
        <f>+P45*30</f>
        <v>#VALUE!</v>
      </c>
      <c r="F20" s="77">
        <v>0</v>
      </c>
      <c r="G20" s="77"/>
      <c r="H20" s="77">
        <v>40215</v>
      </c>
      <c r="I20" s="77"/>
      <c r="J20" s="78" t="e">
        <f>E20-SUM(F20:I20)</f>
        <v>#VALUE!</v>
      </c>
      <c r="K20" s="79"/>
      <c r="L20" s="8" t="s">
        <v>58</v>
      </c>
      <c r="M20" s="34" t="s">
        <v>59</v>
      </c>
      <c r="N20" s="15">
        <v>0</v>
      </c>
      <c r="R20" s="37">
        <v>22510</v>
      </c>
      <c r="S20" s="38">
        <v>25550</v>
      </c>
    </row>
    <row r="21" spans="1:19" s="7" customFormat="1" ht="48" hidden="1" customHeight="1" x14ac:dyDescent="0.3">
      <c r="A21" s="13">
        <v>2</v>
      </c>
      <c r="B21" s="14" t="s">
        <v>60</v>
      </c>
      <c r="C21" s="76" t="s">
        <v>49</v>
      </c>
      <c r="D21" s="76"/>
      <c r="E21" s="11">
        <f t="shared" ref="E21:E25" si="2">+P46*30</f>
        <v>30549</v>
      </c>
      <c r="F21" s="77">
        <v>0</v>
      </c>
      <c r="G21" s="77"/>
      <c r="H21" s="77">
        <v>9450</v>
      </c>
      <c r="I21" s="77"/>
      <c r="J21" s="78">
        <f>E21-SUM(F21:I21)</f>
        <v>21099</v>
      </c>
      <c r="K21" s="79"/>
      <c r="L21" s="8" t="s">
        <v>58</v>
      </c>
      <c r="M21" s="34" t="s">
        <v>59</v>
      </c>
      <c r="N21" s="15"/>
      <c r="P21" s="32"/>
      <c r="R21" s="37">
        <v>11900</v>
      </c>
      <c r="S21" s="38">
        <v>1000</v>
      </c>
    </row>
    <row r="22" spans="1:19" s="7" customFormat="1" ht="48" hidden="1" customHeight="1" x14ac:dyDescent="0.3">
      <c r="A22" s="13">
        <v>3</v>
      </c>
      <c r="B22" s="14" t="s">
        <v>60</v>
      </c>
      <c r="C22" s="76" t="s">
        <v>28</v>
      </c>
      <c r="D22" s="76" t="s">
        <v>28</v>
      </c>
      <c r="E22" s="11">
        <f>+P47*30</f>
        <v>3117</v>
      </c>
      <c r="F22" s="77">
        <v>0</v>
      </c>
      <c r="G22" s="77"/>
      <c r="H22" s="77">
        <v>987</v>
      </c>
      <c r="I22" s="77"/>
      <c r="J22" s="78">
        <f>E22-SUM(F22:I22)</f>
        <v>2130</v>
      </c>
      <c r="K22" s="79"/>
      <c r="L22" s="8" t="s">
        <v>58</v>
      </c>
      <c r="M22" s="34" t="s">
        <v>59</v>
      </c>
      <c r="N22" s="15"/>
      <c r="R22" s="37">
        <v>976</v>
      </c>
      <c r="S22" s="38">
        <v>764</v>
      </c>
    </row>
    <row r="23" spans="1:19" s="7" customFormat="1" ht="48" hidden="1" customHeight="1" x14ac:dyDescent="0.3">
      <c r="A23" s="13">
        <v>4</v>
      </c>
      <c r="B23" s="14" t="s">
        <v>60</v>
      </c>
      <c r="C23" s="76" t="s">
        <v>30</v>
      </c>
      <c r="D23" s="76" t="s">
        <v>30</v>
      </c>
      <c r="E23" s="11">
        <f t="shared" si="2"/>
        <v>624</v>
      </c>
      <c r="F23" s="77">
        <v>0</v>
      </c>
      <c r="G23" s="77"/>
      <c r="H23" s="77">
        <v>251</v>
      </c>
      <c r="I23" s="77"/>
      <c r="J23" s="78">
        <f t="shared" ref="J23:J25" si="3">E23-SUM(F23:I23)</f>
        <v>373</v>
      </c>
      <c r="K23" s="79"/>
      <c r="L23" s="8" t="s">
        <v>58</v>
      </c>
      <c r="M23" s="34" t="s">
        <v>59</v>
      </c>
      <c r="N23" s="15"/>
      <c r="R23" s="37">
        <v>270</v>
      </c>
      <c r="S23" s="38">
        <v>210</v>
      </c>
    </row>
    <row r="24" spans="1:19" s="7" customFormat="1" ht="48" hidden="1" customHeight="1" x14ac:dyDescent="0.3">
      <c r="A24" s="13">
        <v>5</v>
      </c>
      <c r="B24" s="14" t="s">
        <v>60</v>
      </c>
      <c r="C24" s="76" t="s">
        <v>29</v>
      </c>
      <c r="D24" s="76" t="s">
        <v>29</v>
      </c>
      <c r="E24" s="11">
        <f t="shared" si="2"/>
        <v>924</v>
      </c>
      <c r="F24" s="77">
        <v>0</v>
      </c>
      <c r="G24" s="77"/>
      <c r="H24" s="77">
        <v>289</v>
      </c>
      <c r="I24" s="77"/>
      <c r="J24" s="78">
        <f>E24-SUM(F24:I24)</f>
        <v>635</v>
      </c>
      <c r="K24" s="79"/>
      <c r="L24" s="8" t="s">
        <v>58</v>
      </c>
      <c r="M24" s="34" t="s">
        <v>59</v>
      </c>
      <c r="N24" s="15"/>
      <c r="R24" s="37">
        <v>272</v>
      </c>
      <c r="S24" s="38">
        <v>208</v>
      </c>
    </row>
    <row r="25" spans="1:19" s="16" customFormat="1" ht="48" hidden="1" customHeight="1" x14ac:dyDescent="0.3">
      <c r="A25" s="13">
        <v>6</v>
      </c>
      <c r="B25" s="14" t="s">
        <v>60</v>
      </c>
      <c r="C25" s="76" t="s">
        <v>34</v>
      </c>
      <c r="D25" s="76" t="s">
        <v>34</v>
      </c>
      <c r="E25" s="11">
        <f t="shared" si="2"/>
        <v>-12</v>
      </c>
      <c r="F25" s="77">
        <v>0</v>
      </c>
      <c r="G25" s="77"/>
      <c r="H25" s="77">
        <v>124</v>
      </c>
      <c r="I25" s="77"/>
      <c r="J25" s="78">
        <f t="shared" si="3"/>
        <v>-136</v>
      </c>
      <c r="K25" s="79"/>
      <c r="L25" s="8" t="s">
        <v>58</v>
      </c>
      <c r="M25" s="34" t="s">
        <v>59</v>
      </c>
      <c r="N25" s="15"/>
      <c r="R25" s="37">
        <v>148</v>
      </c>
      <c r="S25" s="38">
        <v>92</v>
      </c>
    </row>
    <row r="26" spans="1:19" s="16" customFormat="1" ht="48" hidden="1" customHeight="1" x14ac:dyDescent="0.3">
      <c r="A26" s="13">
        <v>7</v>
      </c>
      <c r="B26" s="14" t="s">
        <v>60</v>
      </c>
      <c r="C26" s="97" t="s">
        <v>53</v>
      </c>
      <c r="D26" s="98"/>
      <c r="E26" s="11">
        <f t="shared" ref="E26" si="4">+P51*30</f>
        <v>3</v>
      </c>
      <c r="F26" s="95">
        <v>0</v>
      </c>
      <c r="G26" s="96"/>
      <c r="H26" s="95">
        <v>131</v>
      </c>
      <c r="I26" s="96"/>
      <c r="J26" s="80">
        <f>E26-SUM(F26:I26)</f>
        <v>-128</v>
      </c>
      <c r="K26" s="81"/>
      <c r="L26" s="8" t="s">
        <v>58</v>
      </c>
      <c r="M26" s="34" t="s">
        <v>59</v>
      </c>
      <c r="N26" s="15"/>
      <c r="R26" s="36">
        <v>51</v>
      </c>
      <c r="S26" s="38">
        <v>99</v>
      </c>
    </row>
    <row r="27" spans="1:19" s="16" customFormat="1" ht="48" hidden="1" customHeight="1" x14ac:dyDescent="0.3">
      <c r="A27" s="13">
        <v>8</v>
      </c>
      <c r="B27" s="14" t="s">
        <v>60</v>
      </c>
      <c r="C27" s="76" t="s">
        <v>46</v>
      </c>
      <c r="D27" s="76" t="s">
        <v>40</v>
      </c>
      <c r="E27" s="11">
        <f>+P52*30</f>
        <v>129</v>
      </c>
      <c r="F27" s="77">
        <v>0</v>
      </c>
      <c r="G27" s="77"/>
      <c r="H27" s="77">
        <v>59</v>
      </c>
      <c r="I27" s="77"/>
      <c r="J27" s="78">
        <f>E27-SUM(F27:I27)</f>
        <v>70</v>
      </c>
      <c r="K27" s="79"/>
      <c r="L27" s="8" t="s">
        <v>58</v>
      </c>
      <c r="M27" s="34" t="s">
        <v>59</v>
      </c>
      <c r="N27" s="15"/>
      <c r="R27" s="37">
        <v>54</v>
      </c>
      <c r="S27" s="38">
        <v>36</v>
      </c>
    </row>
    <row r="28" spans="1:19" s="16" customFormat="1" ht="48" hidden="1" customHeight="1" x14ac:dyDescent="0.3">
      <c r="A28" s="13">
        <v>9</v>
      </c>
      <c r="B28" s="14" t="s">
        <v>60</v>
      </c>
      <c r="C28" s="76" t="s">
        <v>61</v>
      </c>
      <c r="D28" s="76"/>
      <c r="E28" s="11"/>
      <c r="F28" s="77"/>
      <c r="G28" s="77"/>
      <c r="H28" s="77"/>
      <c r="I28" s="77"/>
      <c r="J28" s="78"/>
      <c r="K28" s="79"/>
      <c r="L28" s="8"/>
      <c r="M28" s="34"/>
      <c r="N28" s="15"/>
      <c r="R28" s="39"/>
      <c r="S28" s="41"/>
    </row>
    <row r="29" spans="1:19" s="59" customFormat="1" ht="50.25" customHeight="1" x14ac:dyDescent="0.35">
      <c r="A29" s="56">
        <v>10</v>
      </c>
      <c r="B29" s="14" t="s">
        <v>71</v>
      </c>
      <c r="C29" s="76" t="s">
        <v>74</v>
      </c>
      <c r="D29" s="76"/>
      <c r="E29" s="68">
        <v>10517</v>
      </c>
      <c r="F29" s="74">
        <v>0</v>
      </c>
      <c r="G29" s="74"/>
      <c r="H29" s="74">
        <v>1000</v>
      </c>
      <c r="I29" s="74"/>
      <c r="J29" s="75">
        <f>+E29-H29</f>
        <v>9517</v>
      </c>
      <c r="K29" s="75"/>
      <c r="L29" s="8" t="s">
        <v>66</v>
      </c>
      <c r="M29" s="34" t="s">
        <v>67</v>
      </c>
      <c r="N29" s="58"/>
    </row>
    <row r="30" spans="1:19" s="16" customFormat="1" ht="21" customHeight="1" x14ac:dyDescent="0.3">
      <c r="A30" s="83" t="s">
        <v>64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 spans="1:19" s="16" customFormat="1" ht="13.5" customHeight="1" x14ac:dyDescent="0.3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</row>
    <row r="32" spans="1:19" ht="27.75" customHeight="1" x14ac:dyDescent="0.25">
      <c r="A32" s="84" t="s">
        <v>0</v>
      </c>
      <c r="B32" s="85" t="s">
        <v>8</v>
      </c>
      <c r="C32" s="85" t="s">
        <v>9</v>
      </c>
      <c r="D32" s="85" t="s">
        <v>10</v>
      </c>
      <c r="E32" s="86" t="s">
        <v>12</v>
      </c>
      <c r="F32" s="86"/>
      <c r="G32" s="86"/>
      <c r="H32" s="86"/>
      <c r="I32" s="86"/>
      <c r="J32" s="86"/>
      <c r="K32" s="86"/>
      <c r="L32" s="86"/>
      <c r="M32" s="86"/>
      <c r="N32" s="86"/>
    </row>
    <row r="33" spans="1:18" ht="35.25" customHeight="1" x14ac:dyDescent="0.25">
      <c r="A33" s="84"/>
      <c r="B33" s="85"/>
      <c r="C33" s="85"/>
      <c r="D33" s="85"/>
      <c r="E33" s="33" t="s">
        <v>11</v>
      </c>
      <c r="F33" s="33" t="s">
        <v>13</v>
      </c>
      <c r="G33" s="33" t="s">
        <v>14</v>
      </c>
      <c r="H33" s="33" t="s">
        <v>4</v>
      </c>
      <c r="I33" s="33" t="s">
        <v>15</v>
      </c>
      <c r="J33" s="94" t="s">
        <v>7</v>
      </c>
      <c r="K33" s="94"/>
      <c r="L33" s="94"/>
      <c r="M33" s="94"/>
      <c r="N33" s="94"/>
      <c r="O33" s="30" t="s">
        <v>51</v>
      </c>
      <c r="P33" s="30" t="s">
        <v>52</v>
      </c>
    </row>
    <row r="34" spans="1:18" s="20" customFormat="1" ht="45.75" customHeight="1" x14ac:dyDescent="0.25">
      <c r="A34" s="13">
        <v>1</v>
      </c>
      <c r="B34" s="31" t="str">
        <f>+C9</f>
        <v>Thảm dính bụi PS  
sticky mat 600*90 EA</v>
      </c>
      <c r="C34" s="17">
        <f>4002+790+1032+732+815</f>
        <v>7371</v>
      </c>
      <c r="D34" s="17">
        <f>C34-H9</f>
        <v>7013</v>
      </c>
      <c r="E34" s="10" t="str">
        <f>+P34&amp;" EA"&amp;" ("&amp;O34&amp;"DAY)"</f>
        <v>37 EA (35DAY)</v>
      </c>
      <c r="F34" s="18" t="s">
        <v>65</v>
      </c>
      <c r="G34" s="46">
        <v>815</v>
      </c>
      <c r="H34" s="46">
        <v>835</v>
      </c>
      <c r="I34" s="46">
        <f>G34+H34-H9-F9</f>
        <v>1292</v>
      </c>
      <c r="J34" s="82"/>
      <c r="K34" s="82"/>
      <c r="L34" s="82"/>
      <c r="M34" s="82"/>
      <c r="N34" s="82"/>
      <c r="O34" s="19">
        <v>35</v>
      </c>
      <c r="P34">
        <f>+ROUNDUP(I34/O34,0)</f>
        <v>37</v>
      </c>
    </row>
    <row r="35" spans="1:18" s="59" customFormat="1" ht="50.25" customHeight="1" x14ac:dyDescent="0.35">
      <c r="A35" s="56">
        <v>2</v>
      </c>
      <c r="B35" s="73" t="str">
        <f>+C10</f>
        <v>Con lăn dính bụi /
 Sticky roller/스티키 롤러
20cm*17M   Roll</v>
      </c>
      <c r="C35" s="57">
        <f>80+125+75+89+89</f>
        <v>458</v>
      </c>
      <c r="D35" s="61">
        <f>C35-H23</f>
        <v>207</v>
      </c>
      <c r="E35" s="61" t="str">
        <f>+P35&amp;" EA"&amp;" ("&amp;O35&amp;"DAY)"</f>
        <v>1 EA (35DAY)</v>
      </c>
      <c r="F35" s="18" t="s">
        <v>65</v>
      </c>
      <c r="G35" s="60">
        <v>89</v>
      </c>
      <c r="H35" s="60">
        <v>91</v>
      </c>
      <c r="I35" s="60">
        <f>G35+H35-H10</f>
        <v>35</v>
      </c>
      <c r="J35" s="75"/>
      <c r="K35" s="75"/>
      <c r="L35" s="75"/>
      <c r="M35" s="75"/>
      <c r="N35" s="75"/>
      <c r="O35" s="19">
        <v>35</v>
      </c>
      <c r="P35" s="59">
        <f t="shared" ref="P35" si="5">+ROUNDUP(I35/O35,0)</f>
        <v>1</v>
      </c>
    </row>
    <row r="36" spans="1:18" s="59" customFormat="1" ht="50.25" customHeight="1" x14ac:dyDescent="0.35">
      <c r="A36" s="56">
        <v>3</v>
      </c>
      <c r="B36" s="73" t="s">
        <v>75</v>
      </c>
      <c r="C36" s="70">
        <v>358</v>
      </c>
      <c r="D36" s="61">
        <f>C36-H24</f>
        <v>69</v>
      </c>
      <c r="E36" s="61" t="str">
        <f>+P36&amp;" EA"&amp;" ("&amp;O36&amp;"DAY)"</f>
        <v>1 EA (35DAY)</v>
      </c>
      <c r="F36" s="18" t="s">
        <v>65</v>
      </c>
      <c r="G36" s="69">
        <v>41</v>
      </c>
      <c r="H36" s="69">
        <v>19</v>
      </c>
      <c r="I36" s="69">
        <f>G36+H36-H11</f>
        <v>35</v>
      </c>
      <c r="J36" s="75"/>
      <c r="K36" s="75"/>
      <c r="L36" s="75"/>
      <c r="M36" s="75"/>
      <c r="N36" s="75"/>
      <c r="O36" s="19">
        <v>35</v>
      </c>
      <c r="P36" s="59">
        <f>+ROUNDUP(I36/O36,0)</f>
        <v>1</v>
      </c>
      <c r="R36" s="18" t="s">
        <v>65</v>
      </c>
    </row>
    <row r="37" spans="1:18" ht="44.25" customHeight="1" x14ac:dyDescent="0.25">
      <c r="A37" s="13">
        <v>4</v>
      </c>
      <c r="B37" s="31" t="str">
        <f t="shared" ref="B37:B42" si="6">+C12</f>
        <v>TEM PVC (PVC LABEL)
100mm*65mm*100mm (1470EA/Roll)</v>
      </c>
      <c r="C37" s="17">
        <f>632+120+165+68+102</f>
        <v>1087</v>
      </c>
      <c r="D37" s="17">
        <f>C37-H10</f>
        <v>942</v>
      </c>
      <c r="E37" s="10" t="str">
        <f t="shared" ref="E37:E39" si="7">+P37&amp;" EA"&amp;" ("&amp;O37&amp;"DAY)"</f>
        <v>2 EA (35DAY)</v>
      </c>
      <c r="F37" s="18" t="s">
        <v>65</v>
      </c>
      <c r="G37" s="46">
        <v>102</v>
      </c>
      <c r="H37" s="46">
        <v>108</v>
      </c>
      <c r="I37" s="46">
        <f>G37+H37-H10-F10</f>
        <v>65</v>
      </c>
      <c r="J37" s="82"/>
      <c r="K37" s="82"/>
      <c r="L37" s="82"/>
      <c r="M37" s="82"/>
      <c r="N37" s="82"/>
      <c r="O37" s="19">
        <v>35</v>
      </c>
      <c r="P37">
        <f>+ROUNDUP(I37/O37,0)</f>
        <v>2</v>
      </c>
    </row>
    <row r="38" spans="1:18" ht="38.25" customHeight="1" x14ac:dyDescent="0.25">
      <c r="A38" s="56">
        <v>5</v>
      </c>
      <c r="B38" s="31" t="str">
        <f t="shared" si="6"/>
        <v>Mực in tem (Ea)
라벨 잉크</v>
      </c>
      <c r="C38" s="17">
        <f>207+45+34+39+42</f>
        <v>367</v>
      </c>
      <c r="D38" s="17">
        <f>C38-H12</f>
        <v>296</v>
      </c>
      <c r="E38" s="10" t="str">
        <f t="shared" si="7"/>
        <v>1 EA (35DAY)</v>
      </c>
      <c r="F38" s="18" t="s">
        <v>65</v>
      </c>
      <c r="G38" s="46">
        <v>42</v>
      </c>
      <c r="H38" s="46">
        <v>48</v>
      </c>
      <c r="I38" s="46">
        <f>G38+H38-H12-F12</f>
        <v>19</v>
      </c>
      <c r="J38" s="82"/>
      <c r="K38" s="82"/>
      <c r="L38" s="82"/>
      <c r="M38" s="82"/>
      <c r="N38" s="82"/>
      <c r="O38" s="19">
        <v>35</v>
      </c>
      <c r="P38">
        <f t="shared" ref="P38:P39" si="8">+ROUNDUP(I38/O38,0)</f>
        <v>1</v>
      </c>
    </row>
    <row r="39" spans="1:18" s="20" customFormat="1" ht="39.75" customHeight="1" x14ac:dyDescent="0.25">
      <c r="A39" s="13">
        <v>6</v>
      </c>
      <c r="B39" s="31" t="str">
        <f t="shared" si="6"/>
        <v>Cồn (Ancol)
 Nồng độ 99.9% (Lit)</v>
      </c>
      <c r="C39" s="17">
        <f>1864+277+168+140+204</f>
        <v>2653</v>
      </c>
      <c r="D39" s="17">
        <f>C39-H16</f>
        <v>2649</v>
      </c>
      <c r="E39" s="10" t="str">
        <f t="shared" si="7"/>
        <v>12 EA (35DAY)</v>
      </c>
      <c r="F39" s="18" t="s">
        <v>65</v>
      </c>
      <c r="G39" s="46">
        <v>204</v>
      </c>
      <c r="H39" s="46">
        <v>216</v>
      </c>
      <c r="I39" s="46">
        <f>G39+H39-H16-F16</f>
        <v>416</v>
      </c>
      <c r="J39" s="82"/>
      <c r="K39" s="82"/>
      <c r="L39" s="82"/>
      <c r="M39" s="82"/>
      <c r="N39" s="82"/>
      <c r="O39" s="19">
        <v>35</v>
      </c>
      <c r="P39">
        <f t="shared" si="8"/>
        <v>12</v>
      </c>
    </row>
    <row r="40" spans="1:18" s="21" customFormat="1" ht="47.25" customHeight="1" thickBot="1" x14ac:dyDescent="0.3">
      <c r="A40" s="56">
        <v>7</v>
      </c>
      <c r="B40" s="31" t="str">
        <f t="shared" si="6"/>
        <v>Khăn lau PS PL3008
Claearoom wipers  (Box)</v>
      </c>
      <c r="C40" s="17">
        <f>1410+247+325+235+272</f>
        <v>2489</v>
      </c>
      <c r="D40" s="17">
        <f>C40-H17</f>
        <v>2487</v>
      </c>
      <c r="E40" s="18" t="s">
        <v>56</v>
      </c>
      <c r="F40" s="18" t="s">
        <v>65</v>
      </c>
      <c r="G40" s="46">
        <v>272</v>
      </c>
      <c r="H40" s="46">
        <v>238</v>
      </c>
      <c r="I40" s="46">
        <f>G40+H40-H17-F17</f>
        <v>508</v>
      </c>
      <c r="J40" s="82"/>
      <c r="K40" s="82"/>
      <c r="L40" s="82"/>
      <c r="M40" s="82"/>
      <c r="N40" s="82"/>
      <c r="O40" s="19">
        <v>35</v>
      </c>
      <c r="P40">
        <f>+ROUNDUP(I40/O40,0)</f>
        <v>15</v>
      </c>
      <c r="Q40" s="22"/>
    </row>
    <row r="41" spans="1:18" s="59" customFormat="1" ht="43.5" customHeight="1" x14ac:dyDescent="0.35">
      <c r="A41" s="13">
        <v>8</v>
      </c>
      <c r="B41" s="73" t="str">
        <f t="shared" si="6"/>
        <v>Màng chít xanh  (Roll)
녹색 포장 비닌</v>
      </c>
      <c r="C41" s="64">
        <f>48+25+12+20+13</f>
        <v>118</v>
      </c>
      <c r="D41" s="61">
        <f>C41-H31</f>
        <v>118</v>
      </c>
      <c r="E41" s="61" t="str">
        <f t="shared" ref="E41:E42" si="9">+P41&amp;" EA"&amp;" ("&amp;O41&amp;"DAY)"</f>
        <v>1.1 EA (35DAY)</v>
      </c>
      <c r="F41" s="18" t="s">
        <v>65</v>
      </c>
      <c r="G41" s="60">
        <v>13</v>
      </c>
      <c r="H41" s="60">
        <v>26</v>
      </c>
      <c r="I41" s="60">
        <f>G41+H41-H28</f>
        <v>39</v>
      </c>
      <c r="J41" s="75"/>
      <c r="K41" s="75"/>
      <c r="L41" s="75"/>
      <c r="M41" s="75"/>
      <c r="N41" s="75"/>
      <c r="O41" s="19">
        <v>35</v>
      </c>
      <c r="P41" s="59">
        <f t="shared" ref="P41:P54" si="10">+ROUND(I41/O41,1)</f>
        <v>1.1000000000000001</v>
      </c>
    </row>
    <row r="42" spans="1:18" s="59" customFormat="1" ht="50.25" customHeight="1" x14ac:dyDescent="0.35">
      <c r="A42" s="56">
        <v>9</v>
      </c>
      <c r="B42" s="73" t="str">
        <f t="shared" si="6"/>
        <v>Màng chít trắng (Roll)
하얀 포장 비닌</v>
      </c>
      <c r="C42" s="64">
        <f>48+15+27+15</f>
        <v>105</v>
      </c>
      <c r="D42" s="61">
        <f>C42-H32</f>
        <v>105</v>
      </c>
      <c r="E42" s="61" t="str">
        <f t="shared" si="9"/>
        <v>1.2 EA (35DAY)</v>
      </c>
      <c r="F42" s="18" t="s">
        <v>65</v>
      </c>
      <c r="G42" s="60">
        <v>15</v>
      </c>
      <c r="H42" s="60">
        <v>27</v>
      </c>
      <c r="I42" s="60">
        <f t="shared" ref="I42:I47" si="11">G42+H42-H30</f>
        <v>42</v>
      </c>
      <c r="J42" s="75"/>
      <c r="K42" s="75"/>
      <c r="L42" s="75"/>
      <c r="M42" s="75"/>
      <c r="N42" s="75"/>
      <c r="O42" s="19">
        <v>35</v>
      </c>
      <c r="P42" s="59">
        <f t="shared" si="10"/>
        <v>1.2</v>
      </c>
    </row>
    <row r="43" spans="1:18" ht="44.25" hidden="1" customHeight="1" x14ac:dyDescent="0.35">
      <c r="A43" s="55"/>
      <c r="B43" s="53"/>
      <c r="C43" s="53"/>
      <c r="D43" s="53"/>
      <c r="E43" s="54"/>
      <c r="F43" s="54"/>
      <c r="G43" s="54"/>
      <c r="H43" s="54"/>
      <c r="I43" s="67">
        <f t="shared" si="11"/>
        <v>0</v>
      </c>
      <c r="J43" s="54"/>
      <c r="K43" s="54"/>
      <c r="L43" s="54"/>
      <c r="M43" s="54"/>
      <c r="N43" s="54"/>
      <c r="O43" s="52"/>
      <c r="P43" s="59" t="e">
        <f t="shared" si="10"/>
        <v>#DIV/0!</v>
      </c>
    </row>
    <row r="44" spans="1:18" ht="44.25" hidden="1" customHeight="1" x14ac:dyDescent="0.35">
      <c r="A44" s="55"/>
      <c r="B44" s="53"/>
      <c r="C44" s="53"/>
      <c r="D44" s="53"/>
      <c r="E44" s="54"/>
      <c r="F44" s="54"/>
      <c r="G44" s="54"/>
      <c r="H44" s="54"/>
      <c r="I44" s="67">
        <f t="shared" si="11"/>
        <v>0</v>
      </c>
      <c r="J44" s="54"/>
      <c r="K44" s="54"/>
      <c r="L44" s="54"/>
      <c r="M44" s="54"/>
      <c r="N44" s="54"/>
      <c r="O44" s="52"/>
      <c r="P44" s="59" t="e">
        <f t="shared" si="10"/>
        <v>#DIV/0!</v>
      </c>
    </row>
    <row r="45" spans="1:18" ht="45.75" hidden="1" customHeight="1" x14ac:dyDescent="0.35">
      <c r="A45" s="13">
        <v>1</v>
      </c>
      <c r="B45" s="31" t="str">
        <f t="shared" ref="B45:B54" si="12">+C20</f>
        <v>Gang tay cao su (Ea)</v>
      </c>
      <c r="C45" s="17">
        <f>179180+13740+31500+55830+58050</f>
        <v>338300</v>
      </c>
      <c r="D45" s="17">
        <f t="shared" ref="D45:D52" si="13">C45-H20</f>
        <v>298085</v>
      </c>
      <c r="E45" s="10" t="e">
        <f>+P45&amp;" EA"&amp;" ("&amp;O45&amp;"DAY)"</f>
        <v>#VALUE!</v>
      </c>
      <c r="F45" s="18" t="s">
        <v>57</v>
      </c>
      <c r="G45" s="35">
        <v>58050</v>
      </c>
      <c r="H45" s="35">
        <v>17850</v>
      </c>
      <c r="I45" s="67" t="e">
        <f t="shared" si="11"/>
        <v>#VALUE!</v>
      </c>
      <c r="J45" s="82"/>
      <c r="K45" s="82"/>
      <c r="L45" s="82"/>
      <c r="M45" s="82"/>
      <c r="N45" s="82"/>
      <c r="O45" s="19">
        <v>15</v>
      </c>
      <c r="P45" s="59" t="e">
        <f t="shared" si="10"/>
        <v>#VALUE!</v>
      </c>
    </row>
    <row r="46" spans="1:18" ht="45.75" hidden="1" customHeight="1" x14ac:dyDescent="0.35">
      <c r="A46" s="13">
        <v>2</v>
      </c>
      <c r="B46" s="31" t="str">
        <f t="shared" si="12"/>
        <v>Mũ chụp tóc(Ea)</v>
      </c>
      <c r="C46" s="17">
        <f>31590+5330+7980+11390+7960</f>
        <v>64250</v>
      </c>
      <c r="D46" s="17">
        <f t="shared" si="13"/>
        <v>54800</v>
      </c>
      <c r="E46" s="10" t="str">
        <f t="shared" ref="E46:E52" si="14">+P46&amp;" EA"&amp;" ("&amp;O46&amp;"DAY)"</f>
        <v>1018.3 EA (15DAY)</v>
      </c>
      <c r="F46" s="18" t="s">
        <v>57</v>
      </c>
      <c r="G46" s="35">
        <v>7960</v>
      </c>
      <c r="H46" s="35">
        <v>8150</v>
      </c>
      <c r="I46" s="67">
        <f t="shared" si="11"/>
        <v>15275</v>
      </c>
      <c r="J46" s="82"/>
      <c r="K46" s="82"/>
      <c r="L46" s="82"/>
      <c r="M46" s="82"/>
      <c r="N46" s="82"/>
      <c r="O46" s="19">
        <v>15</v>
      </c>
      <c r="P46" s="59">
        <f t="shared" si="10"/>
        <v>1018.3</v>
      </c>
    </row>
    <row r="47" spans="1:18" s="20" customFormat="1" ht="45.75" hidden="1" customHeight="1" x14ac:dyDescent="0.35">
      <c r="A47" s="13">
        <v>3</v>
      </c>
      <c r="B47" s="31" t="str">
        <f t="shared" si="12"/>
        <v>Thảm dính bụi PS  
sticky mat 600*90 EA</v>
      </c>
      <c r="C47" s="17">
        <f>4002+790+1032+732+815</f>
        <v>7371</v>
      </c>
      <c r="D47" s="17">
        <f t="shared" si="13"/>
        <v>6384</v>
      </c>
      <c r="E47" s="10" t="str">
        <f t="shared" si="14"/>
        <v>103.9 EA (15DAY)</v>
      </c>
      <c r="F47" s="18" t="s">
        <v>57</v>
      </c>
      <c r="G47" s="35">
        <v>815</v>
      </c>
      <c r="H47" s="35">
        <v>835</v>
      </c>
      <c r="I47" s="67">
        <f t="shared" si="11"/>
        <v>1559</v>
      </c>
      <c r="J47" s="82"/>
      <c r="K47" s="82"/>
      <c r="L47" s="82"/>
      <c r="M47" s="82"/>
      <c r="N47" s="82"/>
      <c r="O47" s="19">
        <v>15</v>
      </c>
      <c r="P47" s="59">
        <f t="shared" si="10"/>
        <v>103.9</v>
      </c>
    </row>
    <row r="48" spans="1:18" s="20" customFormat="1" ht="45.75" hidden="1" customHeight="1" x14ac:dyDescent="0.35">
      <c r="A48" s="13">
        <v>4</v>
      </c>
      <c r="B48" s="31" t="str">
        <f t="shared" si="12"/>
        <v>Cồn (Ancol)
 Nồng độ 99.9% (Lit)</v>
      </c>
      <c r="C48" s="17">
        <f>1864+277+168+140+204</f>
        <v>2653</v>
      </c>
      <c r="D48" s="17">
        <f t="shared" si="13"/>
        <v>2402</v>
      </c>
      <c r="E48" s="10" t="str">
        <f t="shared" si="14"/>
        <v>20.8 EA (15DAY)</v>
      </c>
      <c r="F48" s="18" t="s">
        <v>57</v>
      </c>
      <c r="G48" s="35">
        <v>204</v>
      </c>
      <c r="H48" s="35">
        <v>216</v>
      </c>
      <c r="I48" s="67">
        <f t="shared" ref="I48:I54" si="15">G48+H48-H37</f>
        <v>312</v>
      </c>
      <c r="J48" s="82"/>
      <c r="K48" s="82"/>
      <c r="L48" s="82"/>
      <c r="M48" s="82"/>
      <c r="N48" s="82"/>
      <c r="O48" s="19">
        <v>15</v>
      </c>
      <c r="P48" s="59">
        <f t="shared" si="10"/>
        <v>20.8</v>
      </c>
    </row>
    <row r="49" spans="1:17" s="21" customFormat="1" ht="45.75" hidden="1" customHeight="1" thickBot="1" x14ac:dyDescent="0.4">
      <c r="A49" s="13">
        <v>5</v>
      </c>
      <c r="B49" s="31" t="str">
        <f t="shared" si="12"/>
        <v>Khăn lau PS PL3008
Claearoom wipers  (Box)</v>
      </c>
      <c r="C49" s="17">
        <f>1410+247+325+235+272</f>
        <v>2489</v>
      </c>
      <c r="D49" s="17">
        <f t="shared" si="13"/>
        <v>2200</v>
      </c>
      <c r="E49" s="18" t="s">
        <v>56</v>
      </c>
      <c r="F49" s="18" t="s">
        <v>57</v>
      </c>
      <c r="G49" s="35">
        <v>272</v>
      </c>
      <c r="H49" s="35">
        <v>238</v>
      </c>
      <c r="I49" s="67">
        <f t="shared" si="15"/>
        <v>462</v>
      </c>
      <c r="J49" s="82"/>
      <c r="K49" s="82"/>
      <c r="L49" s="82"/>
      <c r="M49" s="82"/>
      <c r="N49" s="82"/>
      <c r="O49" s="19">
        <v>15</v>
      </c>
      <c r="P49" s="59">
        <f t="shared" si="10"/>
        <v>30.8</v>
      </c>
      <c r="Q49" s="22"/>
    </row>
    <row r="50" spans="1:17" ht="45.75" hidden="1" customHeight="1" x14ac:dyDescent="0.35">
      <c r="A50" s="13">
        <v>6</v>
      </c>
      <c r="B50" s="31" t="str">
        <f t="shared" si="12"/>
        <v>TEM PVC (PVC LABEL)
100mm*65mm*100mm (1470EA/Roll)</v>
      </c>
      <c r="C50" s="17">
        <f>632+120+165+68+102</f>
        <v>1087</v>
      </c>
      <c r="D50" s="17">
        <f t="shared" si="13"/>
        <v>963</v>
      </c>
      <c r="E50" s="10" t="str">
        <f t="shared" si="14"/>
        <v>-0.4 EA (15DAY)</v>
      </c>
      <c r="F50" s="18" t="s">
        <v>57</v>
      </c>
      <c r="G50" s="35">
        <v>102</v>
      </c>
      <c r="H50" s="35">
        <v>108</v>
      </c>
      <c r="I50" s="67">
        <f t="shared" si="15"/>
        <v>-6</v>
      </c>
      <c r="J50" s="82"/>
      <c r="K50" s="82"/>
      <c r="L50" s="82"/>
      <c r="M50" s="82"/>
      <c r="N50" s="82"/>
      <c r="O50" s="19">
        <v>15</v>
      </c>
      <c r="P50" s="59">
        <f t="shared" si="10"/>
        <v>-0.4</v>
      </c>
    </row>
    <row r="51" spans="1:17" ht="45.75" hidden="1" customHeight="1" x14ac:dyDescent="0.35">
      <c r="A51" s="13">
        <v>7</v>
      </c>
      <c r="B51" s="31" t="str">
        <f t="shared" si="12"/>
        <v>Miếng vàng
(Ea)</v>
      </c>
      <c r="C51" s="17">
        <f>50+109+151</f>
        <v>310</v>
      </c>
      <c r="D51" s="17">
        <f t="shared" si="13"/>
        <v>179</v>
      </c>
      <c r="E51" s="10" t="str">
        <f>+P51&amp;" EA"&amp;" ("&amp;O51&amp;"DAY)"</f>
        <v>0.1 EA (15DAY)</v>
      </c>
      <c r="F51" s="18" t="s">
        <v>57</v>
      </c>
      <c r="G51" s="35">
        <v>142</v>
      </c>
      <c r="H51" s="35">
        <v>98</v>
      </c>
      <c r="I51" s="67">
        <f t="shared" si="15"/>
        <v>2</v>
      </c>
      <c r="J51" s="82"/>
      <c r="K51" s="82"/>
      <c r="L51" s="82"/>
      <c r="M51" s="82"/>
      <c r="N51" s="82"/>
      <c r="O51" s="19">
        <v>15</v>
      </c>
      <c r="P51" s="59">
        <f t="shared" si="10"/>
        <v>0.1</v>
      </c>
    </row>
    <row r="52" spans="1:17" ht="45.75" hidden="1" customHeight="1" x14ac:dyDescent="0.35">
      <c r="A52" s="13">
        <v>8</v>
      </c>
      <c r="B52" s="31" t="str">
        <f t="shared" si="12"/>
        <v>Mực in tem (Ea)</v>
      </c>
      <c r="C52" s="17">
        <f>207+45+34+39+42</f>
        <v>367</v>
      </c>
      <c r="D52" s="17">
        <f t="shared" si="13"/>
        <v>308</v>
      </c>
      <c r="E52" s="10" t="str">
        <f t="shared" si="14"/>
        <v>4.3 EA (15DAY)</v>
      </c>
      <c r="F52" s="18" t="s">
        <v>57</v>
      </c>
      <c r="G52" s="35">
        <v>42</v>
      </c>
      <c r="H52" s="35">
        <v>48</v>
      </c>
      <c r="I52" s="67">
        <f t="shared" si="15"/>
        <v>64</v>
      </c>
      <c r="J52" s="82"/>
      <c r="K52" s="82"/>
      <c r="L52" s="82"/>
      <c r="M52" s="82"/>
      <c r="N52" s="82"/>
      <c r="O52" s="19">
        <v>15</v>
      </c>
      <c r="P52" s="59">
        <f t="shared" si="10"/>
        <v>4.3</v>
      </c>
    </row>
    <row r="53" spans="1:17" ht="45.75" hidden="1" customHeight="1" x14ac:dyDescent="0.35">
      <c r="A53" s="13">
        <v>9</v>
      </c>
      <c r="B53" s="31" t="str">
        <f t="shared" si="12"/>
        <v>Bọc ngón tĩnh điện có đai màu trắng</v>
      </c>
      <c r="C53" s="17"/>
      <c r="D53" s="17"/>
      <c r="E53" s="10"/>
      <c r="F53" s="18"/>
      <c r="G53" s="40"/>
      <c r="H53" s="40"/>
      <c r="I53" s="67">
        <f t="shared" si="15"/>
        <v>-27</v>
      </c>
      <c r="J53" s="82"/>
      <c r="K53" s="82"/>
      <c r="L53" s="82"/>
      <c r="M53" s="82"/>
      <c r="N53" s="82"/>
      <c r="O53" s="19"/>
      <c r="P53" s="59" t="e">
        <f t="shared" si="10"/>
        <v>#DIV/0!</v>
      </c>
    </row>
    <row r="54" spans="1:17" s="59" customFormat="1" ht="43.5" customHeight="1" x14ac:dyDescent="0.35">
      <c r="A54" s="56">
        <v>10</v>
      </c>
      <c r="B54" s="73" t="str">
        <f t="shared" si="12"/>
        <v>TEM RYCLE 
80MM*80MM*1000 (ea)</v>
      </c>
      <c r="C54" s="64">
        <v>5000</v>
      </c>
      <c r="D54" s="61">
        <v>1000</v>
      </c>
      <c r="E54" s="61" t="str">
        <f>+P54&amp;" EA"&amp;" ("&amp;O54&amp;"DAY)"</f>
        <v>157.1 EA (35DAY)</v>
      </c>
      <c r="F54" s="18" t="s">
        <v>65</v>
      </c>
      <c r="G54" s="67">
        <v>500</v>
      </c>
      <c r="H54" s="67">
        <v>5000</v>
      </c>
      <c r="I54" s="67">
        <f t="shared" si="15"/>
        <v>5500</v>
      </c>
      <c r="J54" s="75"/>
      <c r="K54" s="75"/>
      <c r="L54" s="75"/>
      <c r="M54" s="75"/>
      <c r="N54" s="75"/>
      <c r="O54" s="19">
        <v>35</v>
      </c>
      <c r="P54" s="59">
        <f t="shared" si="10"/>
        <v>157.1</v>
      </c>
    </row>
    <row r="55" spans="1:17" x14ac:dyDescent="0.25">
      <c r="P55" t="e">
        <f>+I55/O55</f>
        <v>#DIV/0!</v>
      </c>
    </row>
  </sheetData>
  <sheetProtection formatCells="0" formatRows="0" insertColumns="0" insertRows="0" insertHyperlinks="0" deleteRows="0" selectLockedCells="1" sort="0" autoFilter="0" pivotTables="0" selectUnlockedCells="1"/>
  <mergeCells count="118">
    <mergeCell ref="H24:I24"/>
    <mergeCell ref="C25:D25"/>
    <mergeCell ref="F25:G25"/>
    <mergeCell ref="H25:I25"/>
    <mergeCell ref="C24:D24"/>
    <mergeCell ref="F24:G24"/>
    <mergeCell ref="F22:G22"/>
    <mergeCell ref="H22:I22"/>
    <mergeCell ref="J53:N53"/>
    <mergeCell ref="J33:N33"/>
    <mergeCell ref="J45:N45"/>
    <mergeCell ref="J47:N47"/>
    <mergeCell ref="J52:N52"/>
    <mergeCell ref="J51:N51"/>
    <mergeCell ref="J34:N34"/>
    <mergeCell ref="J37:N37"/>
    <mergeCell ref="J38:N38"/>
    <mergeCell ref="J41:N41"/>
    <mergeCell ref="J42:N42"/>
    <mergeCell ref="J39:N39"/>
    <mergeCell ref="J40:N40"/>
    <mergeCell ref="J35:N35"/>
    <mergeCell ref="N2:N5"/>
    <mergeCell ref="N7:N8"/>
    <mergeCell ref="C20:D20"/>
    <mergeCell ref="F20:G20"/>
    <mergeCell ref="H20:I20"/>
    <mergeCell ref="J20:K20"/>
    <mergeCell ref="M7:M8"/>
    <mergeCell ref="L7:L8"/>
    <mergeCell ref="F8:G8"/>
    <mergeCell ref="H8:I8"/>
    <mergeCell ref="J8:K8"/>
    <mergeCell ref="C9:D9"/>
    <mergeCell ref="F9:G9"/>
    <mergeCell ref="H9:I9"/>
    <mergeCell ref="J12:K12"/>
    <mergeCell ref="C13:D13"/>
    <mergeCell ref="C11:D11"/>
    <mergeCell ref="F11:G11"/>
    <mergeCell ref="F13:G13"/>
    <mergeCell ref="H13:I13"/>
    <mergeCell ref="J13:K13"/>
    <mergeCell ref="C14:D14"/>
    <mergeCell ref="F14:G14"/>
    <mergeCell ref="M2:M5"/>
    <mergeCell ref="A1:B6"/>
    <mergeCell ref="C1:J6"/>
    <mergeCell ref="K2:K5"/>
    <mergeCell ref="L2:L5"/>
    <mergeCell ref="C23:D23"/>
    <mergeCell ref="F23:G23"/>
    <mergeCell ref="H23:I23"/>
    <mergeCell ref="J23:K23"/>
    <mergeCell ref="A7:A8"/>
    <mergeCell ref="B7:B8"/>
    <mergeCell ref="C7:D8"/>
    <mergeCell ref="E7:K7"/>
    <mergeCell ref="J9:K9"/>
    <mergeCell ref="C10:D10"/>
    <mergeCell ref="F10:G10"/>
    <mergeCell ref="H10:I10"/>
    <mergeCell ref="J16:K16"/>
    <mergeCell ref="J17:K17"/>
    <mergeCell ref="F15:G15"/>
    <mergeCell ref="C12:D12"/>
    <mergeCell ref="F12:G12"/>
    <mergeCell ref="H12:I12"/>
    <mergeCell ref="J21:K21"/>
    <mergeCell ref="J10:K10"/>
    <mergeCell ref="C32:C33"/>
    <mergeCell ref="J48:N48"/>
    <mergeCell ref="J46:N46"/>
    <mergeCell ref="D32:D33"/>
    <mergeCell ref="E32:N32"/>
    <mergeCell ref="C28:D28"/>
    <mergeCell ref="F28:G28"/>
    <mergeCell ref="H28:I28"/>
    <mergeCell ref="H14:I14"/>
    <mergeCell ref="J14:K14"/>
    <mergeCell ref="C15:D15"/>
    <mergeCell ref="H26:I26"/>
    <mergeCell ref="F26:G26"/>
    <mergeCell ref="C26:D26"/>
    <mergeCell ref="F21:G21"/>
    <mergeCell ref="C21:D21"/>
    <mergeCell ref="H21:I21"/>
    <mergeCell ref="C22:D22"/>
    <mergeCell ref="C16:D16"/>
    <mergeCell ref="F16:G16"/>
    <mergeCell ref="H16:I16"/>
    <mergeCell ref="C17:D17"/>
    <mergeCell ref="F17:G17"/>
    <mergeCell ref="H17:I17"/>
    <mergeCell ref="H11:I11"/>
    <mergeCell ref="J11:K11"/>
    <mergeCell ref="J36:N36"/>
    <mergeCell ref="C29:D29"/>
    <mergeCell ref="F29:G29"/>
    <mergeCell ref="H29:I29"/>
    <mergeCell ref="J29:K29"/>
    <mergeCell ref="J54:N54"/>
    <mergeCell ref="H15:I15"/>
    <mergeCell ref="J15:K15"/>
    <mergeCell ref="J26:K26"/>
    <mergeCell ref="J22:K22"/>
    <mergeCell ref="J24:K24"/>
    <mergeCell ref="J25:K25"/>
    <mergeCell ref="J50:N50"/>
    <mergeCell ref="J28:K28"/>
    <mergeCell ref="C27:D27"/>
    <mergeCell ref="F27:G27"/>
    <mergeCell ref="H27:I27"/>
    <mergeCell ref="J27:K27"/>
    <mergeCell ref="J49:N49"/>
    <mergeCell ref="A30:N31"/>
    <mergeCell ref="A32:A33"/>
    <mergeCell ref="B32:B33"/>
  </mergeCells>
  <phoneticPr fontId="30" type="noConversion"/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9900"/>
    <pageSetUpPr fitToPage="1"/>
  </sheetPr>
  <dimension ref="A1:J83"/>
  <sheetViews>
    <sheetView view="pageBreakPreview" topLeftCell="A14" zoomScale="89" zoomScaleNormal="73" zoomScaleSheetLayoutView="89" workbookViewId="0">
      <selection activeCell="S29" sqref="R29:S29"/>
    </sheetView>
  </sheetViews>
  <sheetFormatPr defaultColWidth="9.140625" defaultRowHeight="15" x14ac:dyDescent="0.25"/>
  <cols>
    <col min="1" max="1" width="9.140625" style="3"/>
    <col min="2" max="2" width="26.5703125" style="3" customWidth="1"/>
    <col min="3" max="3" width="30" style="5" customWidth="1"/>
    <col min="4" max="4" width="20.140625" style="4" customWidth="1"/>
    <col min="5" max="9" width="16.140625" style="3" customWidth="1"/>
    <col min="10" max="10" width="24.28515625" style="3" customWidth="1"/>
    <col min="11" max="16384" width="9.140625" style="3"/>
  </cols>
  <sheetData>
    <row r="1" spans="1:10" ht="35.25" customHeight="1" x14ac:dyDescent="0.25">
      <c r="A1" s="152" t="s">
        <v>72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21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</row>
    <row r="3" spans="1:10" ht="21" customHeight="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</row>
    <row r="4" spans="1:10" s="6" customFormat="1" ht="37.5" customHeight="1" x14ac:dyDescent="0.3">
      <c r="A4" s="153" t="s">
        <v>19</v>
      </c>
      <c r="B4" s="153"/>
      <c r="C4" s="156" t="s">
        <v>20</v>
      </c>
      <c r="D4" s="156"/>
      <c r="E4" s="156"/>
      <c r="F4" s="156"/>
      <c r="G4" s="156"/>
      <c r="H4" s="156"/>
      <c r="I4" s="156"/>
      <c r="J4" s="156"/>
    </row>
    <row r="5" spans="1:10" ht="56.25" customHeight="1" thickBot="1" x14ac:dyDescent="0.3">
      <c r="A5" s="23" t="s">
        <v>0</v>
      </c>
      <c r="B5" s="23" t="s">
        <v>21</v>
      </c>
      <c r="C5" s="154" t="s">
        <v>22</v>
      </c>
      <c r="D5" s="155"/>
      <c r="E5" s="23" t="s">
        <v>35</v>
      </c>
      <c r="F5" s="23" t="s">
        <v>31</v>
      </c>
      <c r="G5" s="23" t="s">
        <v>32</v>
      </c>
      <c r="H5" s="24" t="s">
        <v>26</v>
      </c>
      <c r="I5" s="23" t="s">
        <v>33</v>
      </c>
      <c r="J5" s="25" t="s">
        <v>23</v>
      </c>
    </row>
    <row r="6" spans="1:10" s="26" customFormat="1" ht="23.25" hidden="1" customHeight="1" x14ac:dyDescent="0.25">
      <c r="A6" s="99">
        <v>1</v>
      </c>
      <c r="B6" s="102" t="s">
        <v>47</v>
      </c>
      <c r="C6" s="121" t="s">
        <v>55</v>
      </c>
      <c r="D6" s="128"/>
      <c r="E6" s="113" t="e">
        <f>'gang tay, khẩu trang..'!E20</f>
        <v>#VALUE!</v>
      </c>
      <c r="F6" s="113">
        <f>SUM('gang tay, khẩu trang..'!F20:I20)</f>
        <v>40215</v>
      </c>
      <c r="G6" s="113" t="e">
        <f>+E6-F6</f>
        <v>#VALUE!</v>
      </c>
      <c r="H6" s="113" t="e">
        <f>+E6</f>
        <v>#VALUE!</v>
      </c>
      <c r="I6" s="118" t="e">
        <f>+G6+F6-H6</f>
        <v>#VALUE!</v>
      </c>
      <c r="J6" s="108"/>
    </row>
    <row r="7" spans="1:10" s="27" customFormat="1" ht="23.25" hidden="1" customHeight="1" x14ac:dyDescent="0.25">
      <c r="A7" s="100"/>
      <c r="B7" s="103"/>
      <c r="C7" s="126"/>
      <c r="D7" s="126"/>
      <c r="E7" s="114"/>
      <c r="F7" s="114"/>
      <c r="G7" s="114"/>
      <c r="H7" s="114"/>
      <c r="I7" s="116"/>
      <c r="J7" s="109"/>
    </row>
    <row r="8" spans="1:10" s="27" customFormat="1" ht="23.25" hidden="1" customHeight="1" x14ac:dyDescent="0.25">
      <c r="A8" s="100"/>
      <c r="B8" s="103"/>
      <c r="C8" s="111" t="s">
        <v>25</v>
      </c>
      <c r="D8" s="126"/>
      <c r="E8" s="119"/>
      <c r="F8" s="114"/>
      <c r="G8" s="114"/>
      <c r="H8" s="114"/>
      <c r="I8" s="114"/>
      <c r="J8" s="109"/>
    </row>
    <row r="9" spans="1:10" s="27" customFormat="1" ht="23.25" hidden="1" customHeight="1" thickBot="1" x14ac:dyDescent="0.3">
      <c r="A9" s="101"/>
      <c r="B9" s="104"/>
      <c r="C9" s="127"/>
      <c r="D9" s="127"/>
      <c r="E9" s="120"/>
      <c r="F9" s="115"/>
      <c r="G9" s="115"/>
      <c r="H9" s="115"/>
      <c r="I9" s="115"/>
      <c r="J9" s="110"/>
    </row>
    <row r="10" spans="1:10" s="26" customFormat="1" ht="23.25" hidden="1" customHeight="1" x14ac:dyDescent="0.25">
      <c r="A10" s="99">
        <v>2</v>
      </c>
      <c r="B10" s="102" t="s">
        <v>48</v>
      </c>
      <c r="C10" s="121" t="s">
        <v>55</v>
      </c>
      <c r="D10" s="128"/>
      <c r="E10" s="113">
        <f>'gang tay, khẩu trang..'!E21</f>
        <v>30549</v>
      </c>
      <c r="F10" s="113">
        <f>SUM('gang tay, khẩu trang..'!F21:I21)</f>
        <v>9450</v>
      </c>
      <c r="G10" s="113">
        <f>+E10-F10</f>
        <v>21099</v>
      </c>
      <c r="H10" s="113">
        <f>+E10</f>
        <v>30549</v>
      </c>
      <c r="I10" s="118">
        <f>+G10+F10-H10</f>
        <v>0</v>
      </c>
      <c r="J10" s="108"/>
    </row>
    <row r="11" spans="1:10" s="27" customFormat="1" ht="23.25" hidden="1" customHeight="1" x14ac:dyDescent="0.25">
      <c r="A11" s="100"/>
      <c r="B11" s="103"/>
      <c r="C11" s="126"/>
      <c r="D11" s="126"/>
      <c r="E11" s="114"/>
      <c r="F11" s="114"/>
      <c r="G11" s="114"/>
      <c r="H11" s="114"/>
      <c r="I11" s="116"/>
      <c r="J11" s="109"/>
    </row>
    <row r="12" spans="1:10" s="27" customFormat="1" ht="23.25" hidden="1" customHeight="1" x14ac:dyDescent="0.25">
      <c r="A12" s="100"/>
      <c r="B12" s="103"/>
      <c r="C12" s="111" t="s">
        <v>25</v>
      </c>
      <c r="D12" s="126"/>
      <c r="E12" s="119"/>
      <c r="F12" s="114"/>
      <c r="G12" s="114"/>
      <c r="H12" s="114"/>
      <c r="I12" s="114"/>
      <c r="J12" s="109"/>
    </row>
    <row r="13" spans="1:10" s="27" customFormat="1" ht="23.25" hidden="1" customHeight="1" thickBot="1" x14ac:dyDescent="0.3">
      <c r="A13" s="101"/>
      <c r="B13" s="104"/>
      <c r="C13" s="127"/>
      <c r="D13" s="127"/>
      <c r="E13" s="120"/>
      <c r="F13" s="115"/>
      <c r="G13" s="115"/>
      <c r="H13" s="115"/>
      <c r="I13" s="115"/>
      <c r="J13" s="110"/>
    </row>
    <row r="14" spans="1:10" s="26" customFormat="1" ht="27" customHeight="1" x14ac:dyDescent="0.25">
      <c r="A14" s="99">
        <v>1</v>
      </c>
      <c r="B14" s="102" t="s">
        <v>36</v>
      </c>
      <c r="C14" s="121" t="s">
        <v>24</v>
      </c>
      <c r="D14" s="128"/>
      <c r="E14" s="113">
        <f>'gang tay, khẩu trang..'!E22</f>
        <v>3117</v>
      </c>
      <c r="F14" s="113">
        <f>SUM('gang tay, khẩu trang..'!F22:I22)</f>
        <v>987</v>
      </c>
      <c r="G14" s="113">
        <f>+E14-F14</f>
        <v>2130</v>
      </c>
      <c r="H14" s="113">
        <f>+G14+F14</f>
        <v>3117</v>
      </c>
      <c r="I14" s="118">
        <f>+G14+F14-H14</f>
        <v>0</v>
      </c>
      <c r="J14" s="108"/>
    </row>
    <row r="15" spans="1:10" s="27" customFormat="1" ht="27" customHeight="1" x14ac:dyDescent="0.25">
      <c r="A15" s="100"/>
      <c r="B15" s="103"/>
      <c r="C15" s="126"/>
      <c r="D15" s="126"/>
      <c r="E15" s="114"/>
      <c r="F15" s="114"/>
      <c r="G15" s="114"/>
      <c r="H15" s="114"/>
      <c r="I15" s="116"/>
      <c r="J15" s="109"/>
    </row>
    <row r="16" spans="1:10" s="27" customFormat="1" ht="27" customHeight="1" x14ac:dyDescent="0.25">
      <c r="A16" s="100"/>
      <c r="B16" s="103"/>
      <c r="C16" s="111"/>
      <c r="D16" s="126"/>
      <c r="E16" s="119"/>
      <c r="F16" s="114"/>
      <c r="G16" s="114"/>
      <c r="H16" s="114"/>
      <c r="I16" s="116"/>
      <c r="J16" s="109"/>
    </row>
    <row r="17" spans="1:10" s="28" customFormat="1" ht="27" customHeight="1" thickBot="1" x14ac:dyDescent="0.3">
      <c r="A17" s="101"/>
      <c r="B17" s="104"/>
      <c r="C17" s="127"/>
      <c r="D17" s="127"/>
      <c r="E17" s="120"/>
      <c r="F17" s="115"/>
      <c r="G17" s="115"/>
      <c r="H17" s="115"/>
      <c r="I17" s="117"/>
      <c r="J17" s="110"/>
    </row>
    <row r="18" spans="1:10" s="27" customFormat="1" ht="27" customHeight="1" x14ac:dyDescent="0.25">
      <c r="A18" s="157">
        <v>2</v>
      </c>
      <c r="B18" s="160" t="s">
        <v>62</v>
      </c>
      <c r="C18" s="121" t="s">
        <v>24</v>
      </c>
      <c r="D18" s="128"/>
      <c r="E18" s="167">
        <f>+'gang tay, khẩu trang..'!E10</f>
        <v>1559</v>
      </c>
      <c r="F18" s="113">
        <f>SUM('gang tay, khẩu trang..'!F10:I10)</f>
        <v>145</v>
      </c>
      <c r="G18" s="169">
        <f>+E18-F18</f>
        <v>1414</v>
      </c>
      <c r="H18" s="169">
        <f>+G18+F18</f>
        <v>1559</v>
      </c>
      <c r="I18" s="171">
        <v>0</v>
      </c>
      <c r="J18" s="175"/>
    </row>
    <row r="19" spans="1:10" s="27" customFormat="1" ht="27" customHeight="1" x14ac:dyDescent="0.25">
      <c r="A19" s="158"/>
      <c r="B19" s="161"/>
      <c r="C19" s="126"/>
      <c r="D19" s="126"/>
      <c r="E19" s="168"/>
      <c r="F19" s="114"/>
      <c r="G19" s="170"/>
      <c r="H19" s="170"/>
      <c r="I19" s="172"/>
      <c r="J19" s="176"/>
    </row>
    <row r="20" spans="1:10" s="27" customFormat="1" ht="27" customHeight="1" x14ac:dyDescent="0.25">
      <c r="A20" s="158"/>
      <c r="B20" s="161"/>
      <c r="C20" s="163"/>
      <c r="D20" s="164"/>
      <c r="E20" s="65"/>
      <c r="F20" s="66"/>
      <c r="G20" s="66"/>
      <c r="H20" s="66"/>
      <c r="I20" s="173"/>
      <c r="J20" s="176"/>
    </row>
    <row r="21" spans="1:10" s="27" customFormat="1" ht="27" customHeight="1" thickBot="1" x14ac:dyDescent="0.3">
      <c r="A21" s="159"/>
      <c r="B21" s="162"/>
      <c r="C21" s="165"/>
      <c r="D21" s="166"/>
      <c r="E21" s="65"/>
      <c r="F21" s="66"/>
      <c r="G21" s="66"/>
      <c r="H21" s="66"/>
      <c r="I21" s="174"/>
      <c r="J21" s="177"/>
    </row>
    <row r="22" spans="1:10" s="26" customFormat="1" ht="23.25" customHeight="1" x14ac:dyDescent="0.25">
      <c r="A22" s="99">
        <v>3</v>
      </c>
      <c r="B22" s="102" t="s">
        <v>75</v>
      </c>
      <c r="C22" s="121" t="s">
        <v>24</v>
      </c>
      <c r="D22" s="121"/>
      <c r="E22" s="113">
        <v>72</v>
      </c>
      <c r="F22" s="113">
        <v>25</v>
      </c>
      <c r="G22" s="113">
        <f>+E22-F22</f>
        <v>47</v>
      </c>
      <c r="H22" s="113">
        <f>+E22</f>
        <v>72</v>
      </c>
      <c r="I22" s="118">
        <f>+G22+F22-H22</f>
        <v>0</v>
      </c>
      <c r="J22" s="108"/>
    </row>
    <row r="23" spans="1:10" s="27" customFormat="1" ht="23.25" customHeight="1" x14ac:dyDescent="0.25">
      <c r="A23" s="100"/>
      <c r="B23" s="103"/>
      <c r="C23" s="111"/>
      <c r="D23" s="111"/>
      <c r="E23" s="114"/>
      <c r="F23" s="114"/>
      <c r="G23" s="114"/>
      <c r="H23" s="114"/>
      <c r="I23" s="116"/>
      <c r="J23" s="109"/>
    </row>
    <row r="24" spans="1:10" s="27" customFormat="1" ht="23.25" customHeight="1" x14ac:dyDescent="0.25">
      <c r="A24" s="100"/>
      <c r="B24" s="103"/>
      <c r="C24" s="111"/>
      <c r="D24" s="126"/>
      <c r="E24" s="119"/>
      <c r="F24" s="114"/>
      <c r="G24" s="114"/>
      <c r="H24" s="114"/>
      <c r="I24" s="116"/>
      <c r="J24" s="109"/>
    </row>
    <row r="25" spans="1:10" s="28" customFormat="1" ht="23.25" customHeight="1" thickBot="1" x14ac:dyDescent="0.3">
      <c r="A25" s="101"/>
      <c r="B25" s="104"/>
      <c r="C25" s="127"/>
      <c r="D25" s="127"/>
      <c r="E25" s="120"/>
      <c r="F25" s="115"/>
      <c r="G25" s="115"/>
      <c r="H25" s="115"/>
      <c r="I25" s="117"/>
      <c r="J25" s="110"/>
    </row>
    <row r="26" spans="1:10" s="26" customFormat="1" ht="23.25" customHeight="1" x14ac:dyDescent="0.25">
      <c r="A26" s="99">
        <v>3</v>
      </c>
      <c r="B26" s="102" t="s">
        <v>37</v>
      </c>
      <c r="C26" s="121" t="s">
        <v>24</v>
      </c>
      <c r="D26" s="121"/>
      <c r="E26" s="113">
        <f>+'gang tay, khẩu trang..'!E14</f>
        <v>464</v>
      </c>
      <c r="F26" s="113">
        <f>SUM('gang tay, khẩu trang..'!F14:I14)</f>
        <v>114</v>
      </c>
      <c r="G26" s="113">
        <f>+E26-F26</f>
        <v>350</v>
      </c>
      <c r="H26" s="113">
        <f>+E26</f>
        <v>464</v>
      </c>
      <c r="I26" s="118">
        <f>+G26+F26-H26</f>
        <v>0</v>
      </c>
      <c r="J26" s="108"/>
    </row>
    <row r="27" spans="1:10" s="27" customFormat="1" ht="23.25" customHeight="1" x14ac:dyDescent="0.25">
      <c r="A27" s="100"/>
      <c r="B27" s="103"/>
      <c r="C27" s="111"/>
      <c r="D27" s="111"/>
      <c r="E27" s="114"/>
      <c r="F27" s="114"/>
      <c r="G27" s="114"/>
      <c r="H27" s="114"/>
      <c r="I27" s="116"/>
      <c r="J27" s="109"/>
    </row>
    <row r="28" spans="1:10" s="27" customFormat="1" ht="23.25" customHeight="1" x14ac:dyDescent="0.25">
      <c r="A28" s="100"/>
      <c r="B28" s="103"/>
      <c r="C28" s="111"/>
      <c r="D28" s="126"/>
      <c r="E28" s="119"/>
      <c r="F28" s="114"/>
      <c r="G28" s="114"/>
      <c r="H28" s="114"/>
      <c r="I28" s="116"/>
      <c r="J28" s="109"/>
    </row>
    <row r="29" spans="1:10" s="28" customFormat="1" ht="23.25" customHeight="1" thickBot="1" x14ac:dyDescent="0.3">
      <c r="A29" s="101"/>
      <c r="B29" s="104"/>
      <c r="C29" s="127"/>
      <c r="D29" s="127"/>
      <c r="E29" s="120"/>
      <c r="F29" s="115"/>
      <c r="G29" s="115"/>
      <c r="H29" s="115"/>
      <c r="I29" s="117"/>
      <c r="J29" s="110"/>
    </row>
    <row r="30" spans="1:10" s="26" customFormat="1" ht="23.25" customHeight="1" x14ac:dyDescent="0.25">
      <c r="A30" s="99">
        <v>4</v>
      </c>
      <c r="B30" s="102" t="s">
        <v>38</v>
      </c>
      <c r="C30" s="121" t="s">
        <v>24</v>
      </c>
      <c r="D30" s="121"/>
      <c r="E30" s="113">
        <f>+'gang tay, khẩu trang..'!E15</f>
        <v>755</v>
      </c>
      <c r="F30" s="113">
        <f>SUM('gang tay, khẩu trang..'!F15:I15)</f>
        <v>159</v>
      </c>
      <c r="G30" s="113">
        <f>+E30-F30</f>
        <v>596</v>
      </c>
      <c r="H30" s="113">
        <f>+E30</f>
        <v>755</v>
      </c>
      <c r="I30" s="118">
        <f>+G30+F30-H30</f>
        <v>0</v>
      </c>
      <c r="J30" s="108"/>
    </row>
    <row r="31" spans="1:10" s="27" customFormat="1" ht="23.25" customHeight="1" x14ac:dyDescent="0.25">
      <c r="A31" s="100"/>
      <c r="B31" s="103"/>
      <c r="C31" s="111"/>
      <c r="D31" s="111"/>
      <c r="E31" s="114"/>
      <c r="F31" s="114"/>
      <c r="G31" s="114"/>
      <c r="H31" s="114"/>
      <c r="I31" s="116"/>
      <c r="J31" s="109"/>
    </row>
    <row r="32" spans="1:10" s="27" customFormat="1" ht="23.25" customHeight="1" x14ac:dyDescent="0.25">
      <c r="A32" s="100"/>
      <c r="B32" s="103"/>
      <c r="C32" s="111"/>
      <c r="D32" s="111"/>
      <c r="E32" s="119"/>
      <c r="F32" s="114"/>
      <c r="G32" s="114"/>
      <c r="H32" s="114"/>
      <c r="I32" s="116"/>
      <c r="J32" s="109"/>
    </row>
    <row r="33" spans="1:10" s="28" customFormat="1" ht="23.25" customHeight="1" thickBot="1" x14ac:dyDescent="0.3">
      <c r="A33" s="101"/>
      <c r="B33" s="104"/>
      <c r="C33" s="112"/>
      <c r="D33" s="112"/>
      <c r="E33" s="120"/>
      <c r="F33" s="115"/>
      <c r="G33" s="115"/>
      <c r="H33" s="115"/>
      <c r="I33" s="117"/>
      <c r="J33" s="110"/>
    </row>
    <row r="34" spans="1:10" s="26" customFormat="1" ht="23.25" customHeight="1" x14ac:dyDescent="0.25">
      <c r="A34" s="99">
        <v>5</v>
      </c>
      <c r="B34" s="121" t="s">
        <v>39</v>
      </c>
      <c r="C34" s="121" t="s">
        <v>27</v>
      </c>
      <c r="D34" s="128"/>
      <c r="E34" s="113">
        <f>+'gang tay, khẩu trang..'!E12</f>
        <v>303</v>
      </c>
      <c r="F34" s="150">
        <f>SUM('gang tay, khẩu trang..'!F12:I12)</f>
        <v>71</v>
      </c>
      <c r="G34" s="113">
        <f>E34-F34</f>
        <v>232</v>
      </c>
      <c r="H34" s="113">
        <f>+E34</f>
        <v>303</v>
      </c>
      <c r="I34" s="118">
        <f>+G34-H34+F34</f>
        <v>0</v>
      </c>
      <c r="J34" s="105"/>
    </row>
    <row r="35" spans="1:10" s="27" customFormat="1" ht="23.25" customHeight="1" x14ac:dyDescent="0.25">
      <c r="A35" s="100"/>
      <c r="B35" s="126"/>
      <c r="C35" s="126"/>
      <c r="D35" s="126"/>
      <c r="E35" s="114"/>
      <c r="F35" s="151"/>
      <c r="G35" s="114"/>
      <c r="H35" s="114"/>
      <c r="I35" s="116"/>
      <c r="J35" s="106"/>
    </row>
    <row r="36" spans="1:10" s="27" customFormat="1" ht="23.25" customHeight="1" x14ac:dyDescent="0.25">
      <c r="A36" s="100"/>
      <c r="B36" s="126"/>
      <c r="C36" s="122"/>
      <c r="D36" s="123"/>
      <c r="E36" s="119"/>
      <c r="F36" s="114"/>
      <c r="G36" s="119"/>
      <c r="H36" s="114"/>
      <c r="I36" s="119"/>
      <c r="J36" s="106"/>
    </row>
    <row r="37" spans="1:10" s="28" customFormat="1" ht="23.25" customHeight="1" thickBot="1" x14ac:dyDescent="0.3">
      <c r="A37" s="101"/>
      <c r="B37" s="127"/>
      <c r="C37" s="124"/>
      <c r="D37" s="125"/>
      <c r="E37" s="120"/>
      <c r="F37" s="115"/>
      <c r="G37" s="120"/>
      <c r="H37" s="115"/>
      <c r="I37" s="120"/>
      <c r="J37" s="107"/>
    </row>
    <row r="38" spans="1:10" s="26" customFormat="1" ht="23.25" hidden="1" customHeight="1" x14ac:dyDescent="0.25">
      <c r="A38" s="99">
        <v>8</v>
      </c>
      <c r="B38" s="102" t="s">
        <v>53</v>
      </c>
      <c r="C38" s="121" t="s">
        <v>24</v>
      </c>
      <c r="D38" s="121"/>
      <c r="E38" s="129">
        <f>+'gang tay, khẩu trang..'!E26</f>
        <v>3</v>
      </c>
      <c r="F38" s="113">
        <f>+SUM('gang tay, khẩu trang..'!F26:I26)</f>
        <v>131</v>
      </c>
      <c r="G38" s="113">
        <f>E38-F38</f>
        <v>-128</v>
      </c>
      <c r="H38" s="113">
        <f>+G38+F38</f>
        <v>3</v>
      </c>
      <c r="I38" s="118">
        <f>+H38-F38-G38</f>
        <v>0</v>
      </c>
      <c r="J38" s="105"/>
    </row>
    <row r="39" spans="1:10" s="27" customFormat="1" ht="23.25" hidden="1" customHeight="1" x14ac:dyDescent="0.25">
      <c r="A39" s="100"/>
      <c r="B39" s="103"/>
      <c r="C39" s="111"/>
      <c r="D39" s="111"/>
      <c r="E39" s="130"/>
      <c r="F39" s="114"/>
      <c r="G39" s="114"/>
      <c r="H39" s="114"/>
      <c r="I39" s="116"/>
      <c r="J39" s="106"/>
    </row>
    <row r="40" spans="1:10" s="27" customFormat="1" ht="23.25" hidden="1" customHeight="1" x14ac:dyDescent="0.25">
      <c r="A40" s="100"/>
      <c r="B40" s="103"/>
      <c r="C40" s="122" t="s">
        <v>54</v>
      </c>
      <c r="D40" s="123"/>
      <c r="E40" s="119"/>
      <c r="F40" s="114"/>
      <c r="G40" s="119"/>
      <c r="H40" s="114"/>
      <c r="I40" s="119"/>
      <c r="J40" s="106"/>
    </row>
    <row r="41" spans="1:10" s="28" customFormat="1" ht="23.25" hidden="1" customHeight="1" thickBot="1" x14ac:dyDescent="0.3">
      <c r="A41" s="101"/>
      <c r="B41" s="104"/>
      <c r="C41" s="124"/>
      <c r="D41" s="125"/>
      <c r="E41" s="120"/>
      <c r="F41" s="115"/>
      <c r="G41" s="120"/>
      <c r="H41" s="115"/>
      <c r="I41" s="120"/>
      <c r="J41" s="107"/>
    </row>
    <row r="42" spans="1:10" s="26" customFormat="1" ht="23.25" customHeight="1" x14ac:dyDescent="0.25">
      <c r="A42" s="99">
        <v>6</v>
      </c>
      <c r="B42" s="102" t="s">
        <v>41</v>
      </c>
      <c r="C42" s="121" t="s">
        <v>24</v>
      </c>
      <c r="D42" s="121"/>
      <c r="E42" s="129">
        <f>+'gang tay, khẩu trang..'!E13</f>
        <v>116</v>
      </c>
      <c r="F42" s="113">
        <f>SUM('gang tay, khẩu trang..'!F13:I13)</f>
        <v>51</v>
      </c>
      <c r="G42" s="113">
        <f>E42-F42</f>
        <v>65</v>
      </c>
      <c r="H42" s="113">
        <f>+G42+F42</f>
        <v>116</v>
      </c>
      <c r="I42" s="118">
        <f>+H42-F42-G42</f>
        <v>0</v>
      </c>
      <c r="J42" s="105"/>
    </row>
    <row r="43" spans="1:10" s="27" customFormat="1" ht="23.25" customHeight="1" x14ac:dyDescent="0.25">
      <c r="A43" s="100"/>
      <c r="B43" s="103"/>
      <c r="C43" s="111"/>
      <c r="D43" s="111"/>
      <c r="E43" s="130"/>
      <c r="F43" s="114"/>
      <c r="G43" s="114"/>
      <c r="H43" s="114"/>
      <c r="I43" s="116"/>
      <c r="J43" s="106"/>
    </row>
    <row r="44" spans="1:10" s="27" customFormat="1" ht="23.25" customHeight="1" x14ac:dyDescent="0.25">
      <c r="A44" s="100"/>
      <c r="B44" s="103"/>
      <c r="C44" s="122"/>
      <c r="D44" s="123"/>
      <c r="E44" s="119"/>
      <c r="F44" s="114"/>
      <c r="G44" s="119"/>
      <c r="H44" s="114"/>
      <c r="I44" s="119"/>
      <c r="J44" s="106"/>
    </row>
    <row r="45" spans="1:10" s="28" customFormat="1" ht="23.25" customHeight="1" thickBot="1" x14ac:dyDescent="0.3">
      <c r="A45" s="101"/>
      <c r="B45" s="104"/>
      <c r="C45" s="124"/>
      <c r="D45" s="125"/>
      <c r="E45" s="120"/>
      <c r="F45" s="115"/>
      <c r="G45" s="120"/>
      <c r="H45" s="115"/>
      <c r="I45" s="120"/>
      <c r="J45" s="107"/>
    </row>
    <row r="46" spans="1:10" s="26" customFormat="1" ht="23.25" hidden="1" customHeight="1" x14ac:dyDescent="0.25">
      <c r="A46" s="99">
        <v>11</v>
      </c>
      <c r="B46" s="121" t="s">
        <v>53</v>
      </c>
      <c r="C46" s="121" t="s">
        <v>54</v>
      </c>
      <c r="D46" s="128"/>
      <c r="E46" s="113">
        <f>+'gang tay, khẩu trang..'!E26</f>
        <v>3</v>
      </c>
      <c r="F46" s="150">
        <v>11</v>
      </c>
      <c r="G46" s="113">
        <f>E46-F46</f>
        <v>-8</v>
      </c>
      <c r="H46" s="113">
        <f>+E46</f>
        <v>3</v>
      </c>
      <c r="I46" s="118">
        <f>+G46-H46+F46</f>
        <v>0</v>
      </c>
      <c r="J46" s="105"/>
    </row>
    <row r="47" spans="1:10" s="27" customFormat="1" ht="23.25" hidden="1" customHeight="1" x14ac:dyDescent="0.25">
      <c r="A47" s="100"/>
      <c r="B47" s="126"/>
      <c r="C47" s="126"/>
      <c r="D47" s="126"/>
      <c r="E47" s="114"/>
      <c r="F47" s="151"/>
      <c r="G47" s="114"/>
      <c r="H47" s="114"/>
      <c r="I47" s="116"/>
      <c r="J47" s="106"/>
    </row>
    <row r="48" spans="1:10" s="27" customFormat="1" ht="23.25" hidden="1" customHeight="1" x14ac:dyDescent="0.25">
      <c r="A48" s="100"/>
      <c r="B48" s="126"/>
      <c r="C48" s="122"/>
      <c r="D48" s="123"/>
      <c r="E48" s="119"/>
      <c r="F48" s="114"/>
      <c r="G48" s="119"/>
      <c r="H48" s="119"/>
      <c r="I48" s="119"/>
      <c r="J48" s="106"/>
    </row>
    <row r="49" spans="1:10" s="28" customFormat="1" ht="23.25" hidden="1" customHeight="1" thickBot="1" x14ac:dyDescent="0.3">
      <c r="A49" s="101"/>
      <c r="B49" s="127"/>
      <c r="C49" s="124"/>
      <c r="D49" s="125"/>
      <c r="E49" s="120"/>
      <c r="F49" s="115"/>
      <c r="G49" s="120"/>
      <c r="H49" s="120"/>
      <c r="I49" s="120"/>
      <c r="J49" s="107"/>
    </row>
    <row r="50" spans="1:10" s="26" customFormat="1" ht="23.25" customHeight="1" x14ac:dyDescent="0.25">
      <c r="A50" s="99">
        <v>7</v>
      </c>
      <c r="B50" s="102" t="s">
        <v>68</v>
      </c>
      <c r="C50" s="121" t="s">
        <v>24</v>
      </c>
      <c r="D50" s="121"/>
      <c r="E50" s="129">
        <f>+'gang tay, khẩu trang..'!E16</f>
        <v>10</v>
      </c>
      <c r="F50" s="113">
        <f>SUM('gang tay, khẩu trang..'!F16:I16)</f>
        <v>4</v>
      </c>
      <c r="G50" s="113">
        <f>E50-F50</f>
        <v>6</v>
      </c>
      <c r="H50" s="113">
        <f>+G50+F50</f>
        <v>10</v>
      </c>
      <c r="I50" s="118">
        <f>+H50-F50-G50</f>
        <v>0</v>
      </c>
      <c r="J50" s="105"/>
    </row>
    <row r="51" spans="1:10" s="27" customFormat="1" ht="23.25" customHeight="1" x14ac:dyDescent="0.25">
      <c r="A51" s="100"/>
      <c r="B51" s="103"/>
      <c r="C51" s="111"/>
      <c r="D51" s="111"/>
      <c r="E51" s="130"/>
      <c r="F51" s="114"/>
      <c r="G51" s="114"/>
      <c r="H51" s="114"/>
      <c r="I51" s="116"/>
      <c r="J51" s="106"/>
    </row>
    <row r="52" spans="1:10" s="27" customFormat="1" ht="23.25" customHeight="1" x14ac:dyDescent="0.25">
      <c r="A52" s="100"/>
      <c r="B52" s="103"/>
      <c r="C52" s="122"/>
      <c r="D52" s="123"/>
      <c r="E52" s="119"/>
      <c r="F52" s="114"/>
      <c r="G52" s="119"/>
      <c r="H52" s="114"/>
      <c r="I52" s="119"/>
      <c r="J52" s="106"/>
    </row>
    <row r="53" spans="1:10" s="28" customFormat="1" ht="23.25" customHeight="1" thickBot="1" x14ac:dyDescent="0.3">
      <c r="A53" s="101"/>
      <c r="B53" s="104"/>
      <c r="C53" s="124"/>
      <c r="D53" s="125"/>
      <c r="E53" s="120"/>
      <c r="F53" s="115"/>
      <c r="G53" s="120"/>
      <c r="H53" s="115"/>
      <c r="I53" s="120"/>
      <c r="J53" s="107"/>
    </row>
    <row r="54" spans="1:10" s="26" customFormat="1" ht="23.25" customHeight="1" x14ac:dyDescent="0.25">
      <c r="A54" s="99">
        <v>8</v>
      </c>
      <c r="B54" s="102" t="s">
        <v>69</v>
      </c>
      <c r="C54" s="121" t="s">
        <v>24</v>
      </c>
      <c r="D54" s="121"/>
      <c r="E54" s="129">
        <f>+'gang tay, khẩu trang..'!E17</f>
        <v>12</v>
      </c>
      <c r="F54" s="113">
        <f>SUM('gang tay, khẩu trang..'!F17:I17)</f>
        <v>2</v>
      </c>
      <c r="G54" s="113">
        <f>E54-F54</f>
        <v>10</v>
      </c>
      <c r="H54" s="113">
        <f>+G54+F54</f>
        <v>12</v>
      </c>
      <c r="I54" s="118">
        <f>+H54-F54-G54</f>
        <v>0</v>
      </c>
      <c r="J54" s="105"/>
    </row>
    <row r="55" spans="1:10" s="27" customFormat="1" ht="23.25" customHeight="1" x14ac:dyDescent="0.25">
      <c r="A55" s="100"/>
      <c r="B55" s="103"/>
      <c r="C55" s="111"/>
      <c r="D55" s="111"/>
      <c r="E55" s="130"/>
      <c r="F55" s="114"/>
      <c r="G55" s="114"/>
      <c r="H55" s="114"/>
      <c r="I55" s="116"/>
      <c r="J55" s="106"/>
    </row>
    <row r="56" spans="1:10" s="27" customFormat="1" ht="23.25" customHeight="1" x14ac:dyDescent="0.25">
      <c r="A56" s="100"/>
      <c r="B56" s="103"/>
      <c r="C56" s="122"/>
      <c r="D56" s="123"/>
      <c r="E56" s="119"/>
      <c r="F56" s="114"/>
      <c r="G56" s="119"/>
      <c r="H56" s="114"/>
      <c r="I56" s="119"/>
      <c r="J56" s="106"/>
    </row>
    <row r="57" spans="1:10" s="28" customFormat="1" ht="23.25" customHeight="1" thickBot="1" x14ac:dyDescent="0.3">
      <c r="A57" s="101"/>
      <c r="B57" s="104"/>
      <c r="C57" s="124"/>
      <c r="D57" s="125"/>
      <c r="E57" s="120"/>
      <c r="F57" s="115"/>
      <c r="G57" s="120"/>
      <c r="H57" s="115"/>
      <c r="I57" s="120"/>
      <c r="J57" s="107"/>
    </row>
    <row r="58" spans="1:10" s="26" customFormat="1" ht="23.25" customHeight="1" x14ac:dyDescent="0.25">
      <c r="A58" s="99">
        <v>8</v>
      </c>
      <c r="B58" s="102" t="s">
        <v>74</v>
      </c>
      <c r="C58" s="121" t="s">
        <v>24</v>
      </c>
      <c r="D58" s="121"/>
      <c r="E58" s="129">
        <f>9517+1000</f>
        <v>10517</v>
      </c>
      <c r="F58" s="113">
        <v>1000</v>
      </c>
      <c r="G58" s="113">
        <f>E58-F58</f>
        <v>9517</v>
      </c>
      <c r="H58" s="113">
        <f>+G58+F58</f>
        <v>10517</v>
      </c>
      <c r="I58" s="118">
        <f>+H58-F58-G58</f>
        <v>0</v>
      </c>
      <c r="J58" s="105"/>
    </row>
    <row r="59" spans="1:10" s="27" customFormat="1" ht="23.25" customHeight="1" x14ac:dyDescent="0.25">
      <c r="A59" s="100"/>
      <c r="B59" s="103"/>
      <c r="C59" s="111"/>
      <c r="D59" s="111"/>
      <c r="E59" s="130"/>
      <c r="F59" s="114"/>
      <c r="G59" s="114"/>
      <c r="H59" s="114"/>
      <c r="I59" s="116"/>
      <c r="J59" s="106"/>
    </row>
    <row r="60" spans="1:10" s="27" customFormat="1" ht="23.25" customHeight="1" x14ac:dyDescent="0.25">
      <c r="A60" s="100"/>
      <c r="B60" s="103"/>
      <c r="C60" s="122"/>
      <c r="D60" s="123"/>
      <c r="E60" s="119"/>
      <c r="F60" s="114"/>
      <c r="G60" s="119"/>
      <c r="H60" s="114"/>
      <c r="I60" s="119"/>
      <c r="J60" s="106"/>
    </row>
    <row r="61" spans="1:10" s="28" customFormat="1" ht="23.25" customHeight="1" thickBot="1" x14ac:dyDescent="0.3">
      <c r="A61" s="101"/>
      <c r="B61" s="104"/>
      <c r="C61" s="124"/>
      <c r="D61" s="125"/>
      <c r="E61" s="120"/>
      <c r="F61" s="115"/>
      <c r="G61" s="120"/>
      <c r="H61" s="115"/>
      <c r="I61" s="120"/>
      <c r="J61" s="107"/>
    </row>
    <row r="62" spans="1:10" ht="26.25" customHeight="1" x14ac:dyDescent="0.25">
      <c r="A62" s="134"/>
      <c r="B62" s="135"/>
      <c r="C62" s="135"/>
      <c r="D62" s="135"/>
      <c r="E62" s="136"/>
      <c r="F62" s="106"/>
      <c r="G62" s="136"/>
      <c r="H62" s="136"/>
      <c r="I62" s="148"/>
      <c r="J62" s="109"/>
    </row>
    <row r="63" spans="1:10" ht="26.25" customHeight="1" x14ac:dyDescent="0.25">
      <c r="A63" s="134"/>
      <c r="B63" s="135"/>
      <c r="C63" s="135"/>
      <c r="D63" s="135"/>
      <c r="E63" s="136"/>
      <c r="F63" s="106"/>
      <c r="G63" s="136"/>
      <c r="H63" s="136"/>
      <c r="I63" s="148"/>
      <c r="J63" s="109"/>
    </row>
    <row r="64" spans="1:10" ht="26.25" customHeight="1" x14ac:dyDescent="0.25">
      <c r="A64" s="137"/>
      <c r="B64" s="138"/>
      <c r="C64" s="132"/>
      <c r="D64" s="133"/>
      <c r="E64" s="140"/>
      <c r="F64" s="141"/>
      <c r="G64" s="140"/>
      <c r="H64" s="140"/>
      <c r="I64" s="149"/>
      <c r="J64" s="143"/>
    </row>
    <row r="65" spans="1:10" ht="26.25" customHeight="1" x14ac:dyDescent="0.25">
      <c r="A65" s="137"/>
      <c r="B65" s="138"/>
      <c r="C65" s="132"/>
      <c r="D65" s="133"/>
      <c r="E65" s="140"/>
      <c r="F65" s="141"/>
      <c r="G65" s="140"/>
      <c r="H65" s="140"/>
      <c r="I65" s="149"/>
      <c r="J65" s="143"/>
    </row>
    <row r="66" spans="1:10" ht="26.25" customHeight="1" x14ac:dyDescent="0.25">
      <c r="A66" s="137"/>
      <c r="B66" s="139"/>
      <c r="C66" s="132"/>
      <c r="D66" s="133"/>
      <c r="E66" s="140"/>
      <c r="F66" s="141"/>
      <c r="G66" s="140"/>
      <c r="H66" s="140"/>
      <c r="I66" s="149"/>
      <c r="J66" s="143"/>
    </row>
    <row r="67" spans="1:10" ht="26.25" customHeight="1" x14ac:dyDescent="0.25">
      <c r="A67" s="137"/>
      <c r="B67" s="139"/>
      <c r="C67" s="132"/>
      <c r="D67" s="133"/>
      <c r="E67" s="140"/>
      <c r="F67" s="141"/>
      <c r="G67" s="140"/>
      <c r="H67" s="140"/>
      <c r="I67" s="149"/>
      <c r="J67" s="143"/>
    </row>
    <row r="68" spans="1:10" ht="26.25" customHeight="1" x14ac:dyDescent="0.25">
      <c r="A68" s="142"/>
      <c r="B68" s="111"/>
      <c r="C68" s="111"/>
      <c r="D68" s="111"/>
      <c r="E68" s="119"/>
      <c r="F68" s="114"/>
      <c r="G68" s="131"/>
      <c r="H68" s="131"/>
      <c r="I68" s="116"/>
      <c r="J68" s="143"/>
    </row>
    <row r="69" spans="1:10" ht="26.25" customHeight="1" x14ac:dyDescent="0.25">
      <c r="A69" s="142"/>
      <c r="B69" s="111"/>
      <c r="C69" s="111"/>
      <c r="D69" s="111"/>
      <c r="E69" s="119"/>
      <c r="F69" s="114"/>
      <c r="G69" s="131"/>
      <c r="H69" s="131"/>
      <c r="I69" s="116"/>
      <c r="J69" s="143"/>
    </row>
    <row r="70" spans="1:10" ht="26.25" customHeight="1" x14ac:dyDescent="0.25">
      <c r="A70" s="142"/>
      <c r="B70" s="147"/>
      <c r="C70" s="145"/>
      <c r="D70" s="146"/>
      <c r="E70" s="119"/>
      <c r="F70" s="114"/>
      <c r="G70" s="131"/>
      <c r="H70" s="131"/>
      <c r="I70" s="116"/>
      <c r="J70" s="143"/>
    </row>
    <row r="71" spans="1:10" ht="26.25" customHeight="1" x14ac:dyDescent="0.25">
      <c r="A71" s="142"/>
      <c r="B71" s="147"/>
      <c r="C71" s="145"/>
      <c r="D71" s="146"/>
      <c r="E71" s="119"/>
      <c r="F71" s="114"/>
      <c r="G71" s="131"/>
      <c r="H71" s="131"/>
      <c r="I71" s="116"/>
      <c r="J71" s="143"/>
    </row>
    <row r="72" spans="1:10" ht="26.25" customHeight="1" x14ac:dyDescent="0.25">
      <c r="A72" s="142"/>
      <c r="B72" s="111"/>
      <c r="C72" s="111"/>
      <c r="D72" s="111"/>
      <c r="E72" s="119"/>
      <c r="F72" s="114"/>
      <c r="G72" s="131"/>
      <c r="H72" s="131"/>
      <c r="I72" s="116"/>
      <c r="J72" s="143"/>
    </row>
    <row r="73" spans="1:10" ht="26.25" customHeight="1" x14ac:dyDescent="0.25">
      <c r="A73" s="142"/>
      <c r="B73" s="111"/>
      <c r="C73" s="111"/>
      <c r="D73" s="111"/>
      <c r="E73" s="119"/>
      <c r="F73" s="114"/>
      <c r="G73" s="131"/>
      <c r="H73" s="131"/>
      <c r="I73" s="116"/>
      <c r="J73" s="143"/>
    </row>
    <row r="74" spans="1:10" ht="26.25" customHeight="1" x14ac:dyDescent="0.25">
      <c r="A74" s="142"/>
      <c r="B74" s="147"/>
      <c r="C74" s="145"/>
      <c r="D74" s="146"/>
      <c r="E74" s="119"/>
      <c r="F74" s="114"/>
      <c r="G74" s="131"/>
      <c r="H74" s="131"/>
      <c r="I74" s="116"/>
      <c r="J74" s="143"/>
    </row>
    <row r="75" spans="1:10" ht="26.25" customHeight="1" x14ac:dyDescent="0.25">
      <c r="A75" s="142"/>
      <c r="B75" s="147"/>
      <c r="C75" s="145"/>
      <c r="D75" s="146"/>
      <c r="E75" s="119"/>
      <c r="F75" s="114"/>
      <c r="G75" s="131"/>
      <c r="H75" s="131"/>
      <c r="I75" s="116"/>
      <c r="J75" s="143"/>
    </row>
    <row r="76" spans="1:10" ht="26.25" customHeight="1" x14ac:dyDescent="0.25">
      <c r="A76" s="142"/>
      <c r="B76" s="111"/>
      <c r="C76" s="111"/>
      <c r="D76" s="111"/>
      <c r="E76" s="119"/>
      <c r="F76" s="114"/>
      <c r="G76" s="131"/>
      <c r="H76" s="131"/>
      <c r="I76" s="116"/>
      <c r="J76" s="143"/>
    </row>
    <row r="77" spans="1:10" ht="26.25" customHeight="1" x14ac:dyDescent="0.25">
      <c r="A77" s="142"/>
      <c r="B77" s="111"/>
      <c r="C77" s="111"/>
      <c r="D77" s="111"/>
      <c r="E77" s="119"/>
      <c r="F77" s="114"/>
      <c r="G77" s="131"/>
      <c r="H77" s="131"/>
      <c r="I77" s="116"/>
      <c r="J77" s="143"/>
    </row>
    <row r="78" spans="1:10" ht="26.25" customHeight="1" x14ac:dyDescent="0.25">
      <c r="A78" s="142"/>
      <c r="B78" s="144"/>
      <c r="C78" s="145"/>
      <c r="D78" s="146"/>
      <c r="E78" s="119"/>
      <c r="F78" s="114"/>
      <c r="G78" s="131"/>
      <c r="H78" s="131"/>
      <c r="I78" s="116"/>
      <c r="J78" s="143"/>
    </row>
    <row r="79" spans="1:10" ht="26.25" customHeight="1" x14ac:dyDescent="0.25">
      <c r="A79" s="142"/>
      <c r="B79" s="144"/>
      <c r="C79" s="145"/>
      <c r="D79" s="146"/>
      <c r="E79" s="119"/>
      <c r="F79" s="114"/>
      <c r="G79" s="131"/>
      <c r="H79" s="131"/>
      <c r="I79" s="116"/>
      <c r="J79" s="143"/>
    </row>
    <row r="80" spans="1:10" ht="26.25" customHeight="1" x14ac:dyDescent="0.25">
      <c r="A80" s="142"/>
      <c r="B80" s="144"/>
      <c r="C80" s="145"/>
      <c r="D80" s="146"/>
      <c r="E80" s="119"/>
      <c r="F80" s="114"/>
      <c r="G80" s="131"/>
      <c r="H80" s="131"/>
      <c r="I80" s="116"/>
      <c r="J80" s="143"/>
    </row>
    <row r="81" spans="1:10" ht="26.25" customHeight="1" x14ac:dyDescent="0.25">
      <c r="A81" s="142"/>
      <c r="B81" s="144"/>
      <c r="C81" s="145"/>
      <c r="D81" s="146"/>
      <c r="E81" s="119"/>
      <c r="F81" s="114"/>
      <c r="G81" s="131"/>
      <c r="H81" s="131"/>
      <c r="I81" s="116"/>
      <c r="J81" s="143"/>
    </row>
    <row r="82" spans="1:10" ht="26.25" customHeight="1" x14ac:dyDescent="0.25">
      <c r="A82" s="142"/>
      <c r="B82" s="111"/>
      <c r="C82" s="111"/>
      <c r="D82" s="111"/>
      <c r="E82" s="119"/>
      <c r="F82" s="114"/>
      <c r="G82" s="131"/>
      <c r="H82" s="131"/>
      <c r="I82" s="116"/>
      <c r="J82" s="143"/>
    </row>
    <row r="83" spans="1:10" ht="26.25" customHeight="1" x14ac:dyDescent="0.25">
      <c r="A83" s="142"/>
      <c r="B83" s="111"/>
      <c r="C83" s="111"/>
      <c r="D83" s="111"/>
      <c r="E83" s="119"/>
      <c r="F83" s="114"/>
      <c r="G83" s="131"/>
      <c r="H83" s="131"/>
      <c r="I83" s="116"/>
      <c r="J83" s="143"/>
    </row>
  </sheetData>
  <mergeCells count="311">
    <mergeCell ref="J72:J73"/>
    <mergeCell ref="J74:J75"/>
    <mergeCell ref="A76:A77"/>
    <mergeCell ref="B76:B77"/>
    <mergeCell ref="C76:D77"/>
    <mergeCell ref="E76:E77"/>
    <mergeCell ref="F76:F77"/>
    <mergeCell ref="G76:G77"/>
    <mergeCell ref="H76:H77"/>
    <mergeCell ref="I76:I77"/>
    <mergeCell ref="J76:J77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G18:G19"/>
    <mergeCell ref="H18:H19"/>
    <mergeCell ref="I18:I19"/>
    <mergeCell ref="I20:I21"/>
    <mergeCell ref="J18:J21"/>
    <mergeCell ref="J34:J37"/>
    <mergeCell ref="F34:F35"/>
    <mergeCell ref="G34:G35"/>
    <mergeCell ref="E36:E37"/>
    <mergeCell ref="I34:I35"/>
    <mergeCell ref="H34:H35"/>
    <mergeCell ref="E34:E35"/>
    <mergeCell ref="E22:E23"/>
    <mergeCell ref="F22:F23"/>
    <mergeCell ref="G22:G23"/>
    <mergeCell ref="H22:H23"/>
    <mergeCell ref="I22:I23"/>
    <mergeCell ref="J22:J25"/>
    <mergeCell ref="E24:E25"/>
    <mergeCell ref="F24:F25"/>
    <mergeCell ref="G24:G25"/>
    <mergeCell ref="H24:H25"/>
    <mergeCell ref="I24:I25"/>
    <mergeCell ref="H14:H15"/>
    <mergeCell ref="E28:E29"/>
    <mergeCell ref="A14:A17"/>
    <mergeCell ref="G30:G31"/>
    <mergeCell ref="J80:J81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50:J53"/>
    <mergeCell ref="A54:A57"/>
    <mergeCell ref="B54:B57"/>
    <mergeCell ref="J54:J57"/>
    <mergeCell ref="A18:A21"/>
    <mergeCell ref="B18:B21"/>
    <mergeCell ref="C18:D19"/>
    <mergeCell ref="C20:D21"/>
    <mergeCell ref="E18:E19"/>
    <mergeCell ref="F18:F19"/>
    <mergeCell ref="A34:A37"/>
    <mergeCell ref="A42:A45"/>
    <mergeCell ref="B42:B45"/>
    <mergeCell ref="C42:D43"/>
    <mergeCell ref="C36:D37"/>
    <mergeCell ref="C44:D45"/>
    <mergeCell ref="B34:B37"/>
    <mergeCell ref="C34:D35"/>
    <mergeCell ref="B14:B17"/>
    <mergeCell ref="B30:B33"/>
    <mergeCell ref="C30:D31"/>
    <mergeCell ref="A22:A25"/>
    <mergeCell ref="B22:B25"/>
    <mergeCell ref="C22:D23"/>
    <mergeCell ref="C24:D25"/>
    <mergeCell ref="I10:I11"/>
    <mergeCell ref="C16:D17"/>
    <mergeCell ref="E16:E17"/>
    <mergeCell ref="F16:F17"/>
    <mergeCell ref="G16:G17"/>
    <mergeCell ref="H16:H17"/>
    <mergeCell ref="J14:J17"/>
    <mergeCell ref="E14:E15"/>
    <mergeCell ref="C26:D27"/>
    <mergeCell ref="J26:J29"/>
    <mergeCell ref="C28:D29"/>
    <mergeCell ref="F28:F29"/>
    <mergeCell ref="G28:G29"/>
    <mergeCell ref="I14:I15"/>
    <mergeCell ref="H26:H27"/>
    <mergeCell ref="C14:D15"/>
    <mergeCell ref="I16:I17"/>
    <mergeCell ref="C10:D11"/>
    <mergeCell ref="E10:E11"/>
    <mergeCell ref="F10:F11"/>
    <mergeCell ref="G10:G11"/>
    <mergeCell ref="H10:H11"/>
    <mergeCell ref="F14:F15"/>
    <mergeCell ref="G14:G15"/>
    <mergeCell ref="A10:A13"/>
    <mergeCell ref="B10:B13"/>
    <mergeCell ref="A1:J3"/>
    <mergeCell ref="A4:B4"/>
    <mergeCell ref="C5:D5"/>
    <mergeCell ref="A6:A9"/>
    <mergeCell ref="B6:B9"/>
    <mergeCell ref="C6:D7"/>
    <mergeCell ref="E6:E7"/>
    <mergeCell ref="F6:F7"/>
    <mergeCell ref="G6:G7"/>
    <mergeCell ref="H6:H7"/>
    <mergeCell ref="I6:I7"/>
    <mergeCell ref="J6:J9"/>
    <mergeCell ref="C8:D9"/>
    <mergeCell ref="E8:E9"/>
    <mergeCell ref="F8:F9"/>
    <mergeCell ref="G8:I9"/>
    <mergeCell ref="C4:J4"/>
    <mergeCell ref="J10:J13"/>
    <mergeCell ref="C12:D13"/>
    <mergeCell ref="E12:E13"/>
    <mergeCell ref="F12:F13"/>
    <mergeCell ref="G12:I13"/>
    <mergeCell ref="J42:J45"/>
    <mergeCell ref="E42:E43"/>
    <mergeCell ref="F44:F45"/>
    <mergeCell ref="E44:E45"/>
    <mergeCell ref="I42:I43"/>
    <mergeCell ref="G36:G37"/>
    <mergeCell ref="H36:H37"/>
    <mergeCell ref="I36:I37"/>
    <mergeCell ref="I38:I39"/>
    <mergeCell ref="J38:J41"/>
    <mergeCell ref="I40:I41"/>
    <mergeCell ref="F42:F43"/>
    <mergeCell ref="G42:G43"/>
    <mergeCell ref="H42:H43"/>
    <mergeCell ref="G44:G45"/>
    <mergeCell ref="H44:H45"/>
    <mergeCell ref="F36:F37"/>
    <mergeCell ref="I44:I45"/>
    <mergeCell ref="J46:J49"/>
    <mergeCell ref="F48:F49"/>
    <mergeCell ref="E52:E53"/>
    <mergeCell ref="F52:F53"/>
    <mergeCell ref="G48:G49"/>
    <mergeCell ref="F46:F47"/>
    <mergeCell ref="G46:G47"/>
    <mergeCell ref="E48:E49"/>
    <mergeCell ref="E46:E47"/>
    <mergeCell ref="H48:H49"/>
    <mergeCell ref="I48:I49"/>
    <mergeCell ref="H46:H47"/>
    <mergeCell ref="I46:I47"/>
    <mergeCell ref="I52:I53"/>
    <mergeCell ref="G52:G53"/>
    <mergeCell ref="H52:H53"/>
    <mergeCell ref="E50:E51"/>
    <mergeCell ref="F50:F51"/>
    <mergeCell ref="J62:J63"/>
    <mergeCell ref="F60:F61"/>
    <mergeCell ref="G60:G61"/>
    <mergeCell ref="H60:H61"/>
    <mergeCell ref="I60:I61"/>
    <mergeCell ref="G62:G63"/>
    <mergeCell ref="H62:H63"/>
    <mergeCell ref="I62:I63"/>
    <mergeCell ref="J68:J69"/>
    <mergeCell ref="J64:J65"/>
    <mergeCell ref="G66:G67"/>
    <mergeCell ref="H66:H67"/>
    <mergeCell ref="I66:I67"/>
    <mergeCell ref="J66:J67"/>
    <mergeCell ref="G68:G69"/>
    <mergeCell ref="H68:H69"/>
    <mergeCell ref="I68:I69"/>
    <mergeCell ref="G64:G65"/>
    <mergeCell ref="H64:H65"/>
    <mergeCell ref="I64:I65"/>
    <mergeCell ref="F64:F65"/>
    <mergeCell ref="J82:J83"/>
    <mergeCell ref="J70:J71"/>
    <mergeCell ref="A78:A79"/>
    <mergeCell ref="B78:B79"/>
    <mergeCell ref="C78:C79"/>
    <mergeCell ref="D78:D79"/>
    <mergeCell ref="E78:E79"/>
    <mergeCell ref="I78:I79"/>
    <mergeCell ref="J78:J7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82:A83"/>
    <mergeCell ref="B82:B83"/>
    <mergeCell ref="C82:D83"/>
    <mergeCell ref="A72:A73"/>
    <mergeCell ref="B72:B73"/>
    <mergeCell ref="C72:D73"/>
    <mergeCell ref="A66:A67"/>
    <mergeCell ref="B66:B67"/>
    <mergeCell ref="C66:C67"/>
    <mergeCell ref="D66:D67"/>
    <mergeCell ref="E66:E67"/>
    <mergeCell ref="F66:F67"/>
    <mergeCell ref="A68:A69"/>
    <mergeCell ref="B68:B69"/>
    <mergeCell ref="C68:D69"/>
    <mergeCell ref="E68:E69"/>
    <mergeCell ref="F68:F69"/>
    <mergeCell ref="C64:C65"/>
    <mergeCell ref="D64:D65"/>
    <mergeCell ref="G58:G59"/>
    <mergeCell ref="H58:H59"/>
    <mergeCell ref="A62:A63"/>
    <mergeCell ref="B62:B63"/>
    <mergeCell ref="C62:D63"/>
    <mergeCell ref="E62:E63"/>
    <mergeCell ref="F62:F63"/>
    <mergeCell ref="A64:A65"/>
    <mergeCell ref="B64:B65"/>
    <mergeCell ref="E64:E65"/>
    <mergeCell ref="E82:E83"/>
    <mergeCell ref="F82:F83"/>
    <mergeCell ref="G82:G83"/>
    <mergeCell ref="H82:H83"/>
    <mergeCell ref="I82:I83"/>
    <mergeCell ref="F78:F79"/>
    <mergeCell ref="G78:G79"/>
    <mergeCell ref="H78:H79"/>
    <mergeCell ref="E58:E59"/>
    <mergeCell ref="F58:F59"/>
    <mergeCell ref="E72:E73"/>
    <mergeCell ref="F72:F73"/>
    <mergeCell ref="G72:G73"/>
    <mergeCell ref="H72:H73"/>
    <mergeCell ref="I72:I73"/>
    <mergeCell ref="B38:B41"/>
    <mergeCell ref="G50:G51"/>
    <mergeCell ref="H50:H51"/>
    <mergeCell ref="I58:I59"/>
    <mergeCell ref="E56:E57"/>
    <mergeCell ref="F56:F57"/>
    <mergeCell ref="G56:G57"/>
    <mergeCell ref="H56:H57"/>
    <mergeCell ref="E60:E61"/>
    <mergeCell ref="C58:D59"/>
    <mergeCell ref="C56:D57"/>
    <mergeCell ref="C60:D61"/>
    <mergeCell ref="I56:I57"/>
    <mergeCell ref="E54:E55"/>
    <mergeCell ref="F54:F55"/>
    <mergeCell ref="G54:G55"/>
    <mergeCell ref="H54:H55"/>
    <mergeCell ref="I54:I55"/>
    <mergeCell ref="C38:D39"/>
    <mergeCell ref="E38:E39"/>
    <mergeCell ref="F38:F39"/>
    <mergeCell ref="G38:G39"/>
    <mergeCell ref="H38:H39"/>
    <mergeCell ref="C40:D41"/>
    <mergeCell ref="E40:E41"/>
    <mergeCell ref="F40:F41"/>
    <mergeCell ref="G40:G41"/>
    <mergeCell ref="H40:H41"/>
    <mergeCell ref="I50:I51"/>
    <mergeCell ref="A46:A49"/>
    <mergeCell ref="C50:D51"/>
    <mergeCell ref="C54:D55"/>
    <mergeCell ref="C52:D53"/>
    <mergeCell ref="B46:B49"/>
    <mergeCell ref="C46:D47"/>
    <mergeCell ref="C48:D49"/>
    <mergeCell ref="A50:A53"/>
    <mergeCell ref="B50:B53"/>
    <mergeCell ref="A58:A61"/>
    <mergeCell ref="B58:B61"/>
    <mergeCell ref="J58:J61"/>
    <mergeCell ref="J30:J33"/>
    <mergeCell ref="C32:D33"/>
    <mergeCell ref="A26:A29"/>
    <mergeCell ref="E26:E27"/>
    <mergeCell ref="F26:F27"/>
    <mergeCell ref="G26:G27"/>
    <mergeCell ref="H28:H29"/>
    <mergeCell ref="I28:I29"/>
    <mergeCell ref="H30:H31"/>
    <mergeCell ref="I30:I31"/>
    <mergeCell ref="I32:I33"/>
    <mergeCell ref="E30:E31"/>
    <mergeCell ref="F30:F31"/>
    <mergeCell ref="I26:I27"/>
    <mergeCell ref="G32:G33"/>
    <mergeCell ref="H32:H33"/>
    <mergeCell ref="E32:E33"/>
    <mergeCell ref="F32:F33"/>
    <mergeCell ref="B26:B29"/>
    <mergeCell ref="A30:A33"/>
    <mergeCell ref="A38:A41"/>
  </mergeCells>
  <printOptions horizontalCentered="1" verticalCentered="1"/>
  <pageMargins left="0" right="0" top="0" bottom="0" header="0" footer="0"/>
  <pageSetup paperSize="9" scale="52" fitToHeight="0" orientation="portrait" r:id="rId1"/>
  <rowBreaks count="1" manualBreakCount="1">
    <brk id="8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gang tay, khẩu trang..</vt:lpstr>
      <vt:lpstr>+găng tay + line tape</vt:lpstr>
      <vt:lpstr>'+găng tay + line tape'!Print_Area</vt:lpstr>
      <vt:lpstr>'gang tay, khẩu trang..'!Print_Area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2020-10-07T02:13:41Z</cp:lastPrinted>
  <dcterms:created xsi:type="dcterms:W3CDTF">2019-08-22T07:15:07Z</dcterms:created>
  <dcterms:modified xsi:type="dcterms:W3CDTF">2020-10-07T05:35:56Z</dcterms:modified>
</cp:coreProperties>
</file>