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F:\CƯƠNG_2020\ĐXMH 2020\T10\"/>
    </mc:Choice>
  </mc:AlternateContent>
  <xr:revisionPtr revIDLastSave="0" documentId="13_ncr:1_{77A67458-6C2A-49F7-A5D7-99970F493338}" xr6:coauthVersionLast="45" xr6:coauthVersionMax="45" xr10:uidLastSave="{00000000-0000-0000-0000-000000000000}"/>
  <bookViews>
    <workbookView xWindow="-120" yWindow="-120" windowWidth="20730" windowHeight="11160" firstSheet="1" activeTab="1" xr2:uid="{56580C2E-B1F3-4E87-8C8B-B1F6B24FB437}"/>
  </bookViews>
  <sheets>
    <sheet name="bảng tổng sl cấp  (2)" sheetId="2" state="hidden" r:id="rId1"/>
    <sheet name="căn cứ mua găng tay ngày 21.09" sheetId="1" r:id="rId2"/>
    <sheet name="Bọc ngón" sheetId="3" r:id="rId3"/>
    <sheet name="Mũ chụp tóc" sheetId="4" r:id="rId4"/>
  </sheets>
  <definedNames>
    <definedName name="_xlnm.Print_Area" localSheetId="0">'bảng tổng sl cấp  (2)'!$A$1:$M$41</definedName>
    <definedName name="_xlnm.Print_Area" localSheetId="1">'căn cứ mua găng tay ngày 21.09'!$A$1:$O$41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 i="4" l="1"/>
  <c r="B9" i="4" l="1"/>
  <c r="C9" i="4"/>
  <c r="C4" i="4"/>
  <c r="D9" i="4" l="1"/>
  <c r="D4" i="4" l="1"/>
  <c r="Q10" i="1"/>
  <c r="Q9" i="1"/>
  <c r="D3" i="3" l="1"/>
  <c r="G9" i="3"/>
  <c r="F9" i="3"/>
  <c r="E9" i="3"/>
  <c r="D9" i="3"/>
  <c r="C9" i="3"/>
  <c r="B9" i="3"/>
  <c r="G8" i="3"/>
  <c r="G11" i="3" s="1"/>
  <c r="F8" i="3"/>
  <c r="D8" i="3"/>
  <c r="E10" i="3"/>
  <c r="H10" i="3" s="1"/>
  <c r="I10" i="3" s="1"/>
  <c r="C8" i="3"/>
  <c r="C11" i="3" s="1"/>
  <c r="B8" i="3"/>
  <c r="D11" i="3" l="1"/>
  <c r="H9" i="3" s="1"/>
  <c r="I9" i="3" s="1"/>
  <c r="B11" i="3"/>
  <c r="F11" i="3"/>
  <c r="H8" i="3"/>
  <c r="I8" i="3" s="1"/>
  <c r="I11" i="3" s="1"/>
  <c r="E11" i="3"/>
  <c r="H11" i="3" l="1"/>
  <c r="B14" i="3" s="1"/>
  <c r="M9" i="1" l="1"/>
  <c r="M12" i="1" s="1"/>
  <c r="M10" i="1"/>
  <c r="M11" i="1"/>
  <c r="L9" i="1" l="1"/>
  <c r="C4" i="1" l="1"/>
  <c r="D4" i="1" l="1"/>
  <c r="E4" i="1" s="1"/>
  <c r="L10" i="1" l="1"/>
  <c r="L11" i="1"/>
  <c r="K12" i="1" l="1"/>
  <c r="J12" i="1"/>
  <c r="I12" i="1"/>
  <c r="H12" i="1"/>
  <c r="G12" i="1"/>
  <c r="F12" i="1"/>
  <c r="E12" i="1"/>
  <c r="D12" i="1"/>
  <c r="C12" i="1"/>
  <c r="B12" i="1"/>
  <c r="N11" i="1"/>
  <c r="N10" i="1"/>
  <c r="N9" i="1"/>
  <c r="G37" i="2"/>
  <c r="D37" i="2"/>
  <c r="C37" i="2"/>
  <c r="E36" i="2"/>
  <c r="H36" i="2" s="1"/>
  <c r="I36" i="2" s="1"/>
  <c r="G35" i="2"/>
  <c r="F35" i="2"/>
  <c r="E35" i="2"/>
  <c r="D35" i="2"/>
  <c r="H35" i="2" s="1"/>
  <c r="I35" i="2" s="1"/>
  <c r="C35" i="2"/>
  <c r="B35" i="2"/>
  <c r="G34" i="2"/>
  <c r="F34" i="2"/>
  <c r="F37" i="2" s="1"/>
  <c r="E34" i="2"/>
  <c r="D34" i="2"/>
  <c r="H34" i="2" s="1"/>
  <c r="C34" i="2"/>
  <c r="B34" i="2"/>
  <c r="B37" i="2" s="1"/>
  <c r="K28" i="2"/>
  <c r="J28" i="2"/>
  <c r="I28" i="2"/>
  <c r="H28" i="2"/>
  <c r="G28" i="2"/>
  <c r="F28" i="2"/>
  <c r="E28" i="2"/>
  <c r="D28" i="2"/>
  <c r="C28" i="2"/>
  <c r="B28" i="2"/>
  <c r="L28" i="2" s="1"/>
  <c r="M28" i="2" s="1"/>
  <c r="L27" i="2"/>
  <c r="M27" i="2" s="1"/>
  <c r="L26" i="2"/>
  <c r="M26" i="2" s="1"/>
  <c r="L25" i="2"/>
  <c r="M25" i="2" s="1"/>
  <c r="L12" i="1" l="1"/>
  <c r="N12" i="1" s="1"/>
  <c r="E37" i="2"/>
  <c r="I34" i="2"/>
  <c r="I37" i="2" s="1"/>
  <c r="H37" i="2"/>
  <c r="B40" i="2" s="1"/>
</calcChain>
</file>

<file path=xl/sharedStrings.xml><?xml version="1.0" encoding="utf-8"?>
<sst xmlns="http://schemas.openxmlformats.org/spreadsheetml/2006/main" count="162" uniqueCount="70">
  <si>
    <t>THỐNG KÊ SỐ LƯỢNG SỬ DỤNG GANG TAY
 BAO NGÓN
장갑, 고무장갑 사용 현황</t>
  </si>
  <si>
    <t>1. Gang tay chỉ sử dụng cho hàng Panel, vệ sinh và công nhân vận chuyển,các tổ trưởng quản lý, và sử dụng cho tất cả công nhân viên khi có Audit
 Panel, 청소, 지원 인원, 조장들, 관리자들은 장갑 적용</t>
  </si>
  <si>
    <t>2. Các hàng khác sẽ sử dụng bao ngón thay thế
Metal, 후가공 ( panel 제외) 고무 장갑 적용</t>
  </si>
  <si>
    <t>3. Các bộ phận thực hiện theo thông báo này từ ngày 17/09/2020
  2020년9월17일부터 장갑 적용 규칙 준수 요청</t>
  </si>
  <si>
    <t>Bộ phận
부서</t>
  </si>
  <si>
    <t>Găng tay 
장갑</t>
  </si>
  <si>
    <t>Bọc ngón
고무 장갑</t>
  </si>
  <si>
    <t>Sản xuất 
생산</t>
  </si>
  <si>
    <t>Đứng máy
설비</t>
  </si>
  <si>
    <t>Rotary
로타리</t>
  </si>
  <si>
    <t>Máy dập
고속</t>
  </si>
  <si>
    <t>○</t>
  </si>
  <si>
    <t>Hoàn thiện
후가공</t>
  </si>
  <si>
    <t>Panel</t>
  </si>
  <si>
    <t>Tape</t>
  </si>
  <si>
    <t>Hỗ trợ +VC+ Vệ sinh
지원팀</t>
  </si>
  <si>
    <t>Tổ trưởng
조장들</t>
  </si>
  <si>
    <t>Quản lý
관리자</t>
  </si>
  <si>
    <t>Chất Lượng
품질</t>
  </si>
  <si>
    <t>Chất lượng bán
양산 품질</t>
  </si>
  <si>
    <t>Hàng khác
기타 제품</t>
  </si>
  <si>
    <t>Chất lượng mẫu
개발 품질</t>
  </si>
  <si>
    <t>Chất lượng bán Roll
롤 검사 품질</t>
  </si>
  <si>
    <t xml:space="preserve"> Phát triển
개발</t>
  </si>
  <si>
    <t>Phát triển sản xuất
양산 개발</t>
  </si>
  <si>
    <t>Đứng máy 
설비</t>
  </si>
  <si>
    <t>Phát triển kinh doanh
영업 개발</t>
  </si>
  <si>
    <t>Quản lý
관리</t>
  </si>
  <si>
    <t>Bộ phận sử dụng găng tay
장갑 사용 현황</t>
  </si>
  <si>
    <t>Nội dung
구분</t>
  </si>
  <si>
    <t>Kiểm tra Panel
panel 후가공</t>
  </si>
  <si>
    <t>Vận chuyển +Vệ sinh
이동 + 청소</t>
  </si>
  <si>
    <t>Tổ trưởng
조장</t>
  </si>
  <si>
    <t>Tổ trưởng</t>
  </si>
  <si>
    <t>Quản lý</t>
  </si>
  <si>
    <t>TOTAL CẦN/ Ngày</t>
  </si>
  <si>
    <t>TOTAL 
CẦN/30 NGÀY</t>
  </si>
  <si>
    <t>Ngày
주간</t>
  </si>
  <si>
    <t>Đêm
야간</t>
  </si>
  <si>
    <t>Sản Xuất
생산</t>
  </si>
  <si>
    <t>Phát Triển
개발</t>
  </si>
  <si>
    <t>Số Lượng Cần Dùng
필요 수량</t>
  </si>
  <si>
    <t>Bộ phận sử dụng bọc ngón
골무 사용 현황</t>
  </si>
  <si>
    <t xml:space="preserve">Số lượng người
인원 </t>
  </si>
  <si>
    <t>Số lượng bao ngón cần sử dụng
골무사용량</t>
  </si>
  <si>
    <t>Metal</t>
  </si>
  <si>
    <t>TOTAL CẦN/ Ngày(ea)
필요량/ 일/ 개</t>
  </si>
  <si>
    <t>TOTAL 
CẦN/30 NGÀY
(box)
필요량/ 월/  box</t>
  </si>
  <si>
    <t>Số Lượng Cần Dùng
필요량</t>
  </si>
  <si>
    <t>고무 장갑/ 개/ box</t>
  </si>
  <si>
    <t>Số lượng sử / ngày (box)
사용량/ 일/ box</t>
  </si>
  <si>
    <t>Số lượng sử /tháng (box)
사용량/ 월/ box</t>
  </si>
  <si>
    <t>Sử dụng 1 ngày bình thường</t>
  </si>
  <si>
    <t>Sử dụng 1 ngày khi Audit</t>
  </si>
  <si>
    <t>Sử dụng 1 tháng có 2 lần Audit</t>
  </si>
  <si>
    <t>Số lượng cần mua thêm</t>
  </si>
  <si>
    <t>Tồn hiện tại/현재고</t>
  </si>
  <si>
    <t>Số lượng còn thiếu /부족수량</t>
  </si>
  <si>
    <t>Tồn hiện tại/현재고( box)</t>
  </si>
  <si>
    <t>Sử dụng 1 ngày bình thường/하루 사용량 평균 (box)</t>
  </si>
  <si>
    <t>Số lượng sử dụng 30 ngày /1달 사용량(box)</t>
  </si>
  <si>
    <t>Số lượng cần mua thêm/필요수량(box)</t>
  </si>
  <si>
    <t>Số lượng sử dụng chi tiết hàng ngày găng tay</t>
  </si>
  <si>
    <t>Hình Ảnh</t>
  </si>
  <si>
    <t xml:space="preserve">Sử dụng 1 ngày bình thường/하루 사용량 평균 </t>
  </si>
  <si>
    <t>Số lượng sử dụng 30 ngày /1달 사용</t>
  </si>
  <si>
    <t>Số lượng cần mua thêm/필요수량</t>
  </si>
  <si>
    <t>Khẩu trang/마스크</t>
  </si>
  <si>
    <t>Mũ Chụp Tóc/머리 망</t>
  </si>
  <si>
    <t>Số lượng chi tiết sử dụng hàng ngày bọc ngón/골무 사용량 구체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</si>
</sst>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43" formatCode="_(* #,##0.00_);_(* \(#,##0.00\);_(* &quot;-&quot;??_);_(@_)"/>
    <numFmt numFmtId="164" formatCode="_(* #,##0_);_(* \(#,##0\);_(* &quot;-&quot;??_);_(@_)"/>
  </numFmts>
  <fonts count="7" x14ac:knownFonts="1">
    <font>
      <sz val="11"/>
      <color theme="1"/>
      <name val="Calibri"/>
      <family val="2"/>
      <scheme val="minor"/>
    </font>
    <font>
      <sz val="11"/>
      <color theme="1"/>
      <name val="Calibri"/>
      <family val="2"/>
      <scheme val="minor"/>
    </font>
    <font>
      <b/>
      <sz val="18"/>
      <color theme="1"/>
      <name val="Times New Roman"/>
      <family val="1"/>
    </font>
    <font>
      <sz val="10"/>
      <color theme="1"/>
      <name val="Times New Roman"/>
      <family val="1"/>
    </font>
    <font>
      <b/>
      <sz val="10"/>
      <color theme="1"/>
      <name val="Times New Roman"/>
      <family val="1"/>
    </font>
    <font>
      <b/>
      <sz val="10"/>
      <color theme="8"/>
      <name val="Calibri"/>
      <family val="2"/>
    </font>
    <font>
      <b/>
      <sz val="14"/>
      <color theme="1"/>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2"/>
        <bgColor indexed="64"/>
      </patternFill>
    </fill>
  </fills>
  <borders count="15">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43" fontId="1" fillId="0" borderId="0" applyFont="0" applyFill="0" applyBorder="0" applyAlignment="0" applyProtection="0"/>
  </cellStyleXfs>
  <cellXfs count="87">
    <xf numFmtId="0" fontId="0" fillId="0" borderId="0" xfId="0"/>
    <xf numFmtId="0" fontId="3" fillId="0" borderId="0" xfId="0" applyFont="1" applyAlignment="1">
      <alignment wrapText="1"/>
    </xf>
    <xf numFmtId="0" fontId="3" fillId="0" borderId="0" xfId="0" applyFont="1"/>
    <xf numFmtId="0" fontId="4" fillId="0" borderId="0" xfId="0" applyFont="1"/>
    <xf numFmtId="0" fontId="4" fillId="2" borderId="3" xfId="0" applyFont="1" applyFill="1" applyBorder="1" applyAlignment="1">
      <alignment horizontal="center" vertical="center" wrapText="1"/>
    </xf>
    <xf numFmtId="0" fontId="3" fillId="0" borderId="3" xfId="0" applyFont="1" applyBorder="1" applyAlignment="1">
      <alignment vertical="center" wrapText="1"/>
    </xf>
    <xf numFmtId="41" fontId="4" fillId="0" borderId="3" xfId="0" quotePrefix="1" applyNumberFormat="1" applyFont="1" applyBorder="1" applyAlignment="1">
      <alignment horizontal="center" vertical="center"/>
    </xf>
    <xf numFmtId="0" fontId="5" fillId="0" borderId="3" xfId="0" quotePrefix="1" applyFont="1" applyBorder="1" applyAlignment="1">
      <alignment horizontal="center" vertical="center"/>
    </xf>
    <xf numFmtId="41" fontId="4" fillId="0" borderId="0" xfId="0" quotePrefix="1" applyNumberFormat="1" applyFont="1" applyAlignment="1">
      <alignment horizontal="center" vertical="center"/>
    </xf>
    <xf numFmtId="0" fontId="3" fillId="0" borderId="3" xfId="0" applyFont="1" applyBorder="1" applyAlignment="1">
      <alignment vertical="center"/>
    </xf>
    <xf numFmtId="0" fontId="5" fillId="0" borderId="0" xfId="0" quotePrefix="1" applyFont="1" applyAlignment="1">
      <alignment horizontal="center" vertical="center"/>
    </xf>
    <xf numFmtId="0" fontId="3" fillId="0" borderId="3" xfId="0" applyFont="1" applyBorder="1" applyAlignment="1">
      <alignment wrapText="1"/>
    </xf>
    <xf numFmtId="0" fontId="4" fillId="3" borderId="3" xfId="0" applyFont="1" applyFill="1" applyBorder="1" applyAlignment="1">
      <alignment horizontal="center" wrapText="1"/>
    </xf>
    <xf numFmtId="0" fontId="4" fillId="0" borderId="3" xfId="0" applyFont="1" applyBorder="1" applyAlignment="1">
      <alignment horizontal="center" wrapText="1"/>
    </xf>
    <xf numFmtId="164" fontId="3" fillId="0" borderId="3" xfId="1" applyNumberFormat="1" applyFont="1" applyBorder="1" applyAlignment="1">
      <alignment horizontal="center" wrapText="1"/>
    </xf>
    <xf numFmtId="164" fontId="3" fillId="0" borderId="3" xfId="1" applyNumberFormat="1" applyFont="1" applyBorder="1" applyAlignment="1">
      <alignment horizontal="center"/>
    </xf>
    <xf numFmtId="0" fontId="4" fillId="4" borderId="3" xfId="0" applyFont="1" applyFill="1" applyBorder="1" applyAlignment="1">
      <alignment horizontal="center" wrapText="1"/>
    </xf>
    <xf numFmtId="164" fontId="4" fillId="4" borderId="3" xfId="1" applyNumberFormat="1" applyFont="1" applyFill="1" applyBorder="1" applyAlignment="1">
      <alignment horizontal="center" wrapText="1"/>
    </xf>
    <xf numFmtId="164" fontId="4" fillId="4" borderId="3" xfId="1" applyNumberFormat="1" applyFont="1" applyFill="1" applyBorder="1" applyAlignment="1">
      <alignment horizontal="center"/>
    </xf>
    <xf numFmtId="0" fontId="4" fillId="0" borderId="3" xfId="0" applyFont="1" applyBorder="1" applyAlignment="1">
      <alignment horizontal="center" vertical="center" wrapText="1"/>
    </xf>
    <xf numFmtId="164" fontId="3" fillId="0" borderId="3" xfId="1" applyNumberFormat="1" applyFont="1" applyBorder="1" applyAlignment="1">
      <alignment vertical="center" wrapText="1"/>
    </xf>
    <xf numFmtId="164" fontId="3" fillId="0" borderId="3" xfId="1" applyNumberFormat="1" applyFont="1" applyBorder="1" applyAlignment="1">
      <alignment vertical="center"/>
    </xf>
    <xf numFmtId="0" fontId="3" fillId="0" borderId="0" xfId="0" applyFont="1" applyAlignment="1">
      <alignment horizontal="left"/>
    </xf>
    <xf numFmtId="0" fontId="4" fillId="4" borderId="3" xfId="0" applyFont="1" applyFill="1" applyBorder="1" applyAlignment="1">
      <alignment horizontal="center" vertical="center" wrapText="1"/>
    </xf>
    <xf numFmtId="164" fontId="4" fillId="4" borderId="3" xfId="1" applyNumberFormat="1" applyFont="1" applyFill="1" applyBorder="1" applyAlignment="1">
      <alignment vertical="center" wrapText="1"/>
    </xf>
    <xf numFmtId="164" fontId="4" fillId="4" borderId="3" xfId="1" applyNumberFormat="1" applyFont="1" applyFill="1" applyBorder="1" applyAlignment="1">
      <alignment vertical="center"/>
    </xf>
    <xf numFmtId="0" fontId="4" fillId="0" borderId="3" xfId="0" applyFont="1" applyBorder="1" applyAlignment="1">
      <alignment vertical="center" wrapText="1"/>
    </xf>
    <xf numFmtId="164" fontId="4" fillId="0" borderId="3" xfId="1" applyNumberFormat="1" applyFont="1" applyFill="1" applyBorder="1" applyAlignment="1">
      <alignment vertical="center" wrapText="1"/>
    </xf>
    <xf numFmtId="164" fontId="3" fillId="0" borderId="0" xfId="1" applyNumberFormat="1" applyFont="1"/>
    <xf numFmtId="14" fontId="3" fillId="0" borderId="0" xfId="0" applyNumberFormat="1" applyFont="1"/>
    <xf numFmtId="0" fontId="4" fillId="3" borderId="3" xfId="0" applyFont="1" applyFill="1" applyBorder="1" applyAlignment="1">
      <alignment horizontal="center" vertical="center" wrapText="1"/>
    </xf>
    <xf numFmtId="164" fontId="3" fillId="4" borderId="3" xfId="1" applyNumberFormat="1" applyFont="1" applyFill="1" applyBorder="1" applyAlignment="1">
      <alignment vertical="center" wrapText="1"/>
    </xf>
    <xf numFmtId="164" fontId="4" fillId="5" borderId="3" xfId="1" applyNumberFormat="1" applyFont="1" applyFill="1" applyBorder="1" applyAlignment="1">
      <alignment vertical="center" wrapText="1"/>
    </xf>
    <xf numFmtId="0" fontId="0" fillId="0" borderId="3" xfId="0" applyBorder="1" applyAlignment="1">
      <alignment horizontal="center" vertical="center" wrapText="1"/>
    </xf>
    <xf numFmtId="0" fontId="0" fillId="0" borderId="3" xfId="0" applyFill="1" applyBorder="1" applyAlignment="1">
      <alignment horizontal="center" vertical="center" wrapText="1"/>
    </xf>
    <xf numFmtId="164" fontId="3" fillId="5" borderId="3" xfId="1" applyNumberFormat="1" applyFont="1" applyFill="1" applyBorder="1" applyAlignment="1">
      <alignment vertical="center" wrapText="1"/>
    </xf>
    <xf numFmtId="0" fontId="0" fillId="5" borderId="0" xfId="0" applyFill="1"/>
    <xf numFmtId="164" fontId="4" fillId="5" borderId="3" xfId="1" applyNumberFormat="1" applyFont="1" applyFill="1" applyBorder="1" applyAlignment="1">
      <alignment vertical="center"/>
    </xf>
    <xf numFmtId="164" fontId="0" fillId="0" borderId="3" xfId="1" applyNumberFormat="1" applyFont="1" applyBorder="1" applyAlignment="1">
      <alignment horizontal="center" vertical="center"/>
    </xf>
    <xf numFmtId="164" fontId="0" fillId="0" borderId="3" xfId="0" applyNumberFormat="1" applyBorder="1" applyAlignment="1">
      <alignment horizontal="center" vertical="center"/>
    </xf>
    <xf numFmtId="0" fontId="0" fillId="0" borderId="0" xfId="0" applyAlignment="1">
      <alignment horizontal="center" vertical="center"/>
    </xf>
    <xf numFmtId="0" fontId="0" fillId="6" borderId="3" xfId="0" applyFill="1" applyBorder="1" applyAlignment="1">
      <alignment horizontal="center" vertical="center" wrapText="1"/>
    </xf>
    <xf numFmtId="0" fontId="0" fillId="6" borderId="4" xfId="0" applyFill="1" applyBorder="1" applyAlignment="1">
      <alignment horizontal="center" vertical="center" wrapText="1"/>
    </xf>
    <xf numFmtId="0" fontId="0" fillId="0" borderId="0" xfId="0" applyAlignment="1">
      <alignment horizontal="center"/>
    </xf>
    <xf numFmtId="0" fontId="4" fillId="3" borderId="4"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0" borderId="0" xfId="0" applyFont="1" applyAlignment="1">
      <alignment horizontal="left" vertical="center" wrapText="1"/>
    </xf>
    <xf numFmtId="0" fontId="4" fillId="3" borderId="5" xfId="0" applyFont="1" applyFill="1" applyBorder="1" applyAlignment="1">
      <alignment horizontal="center" wrapText="1"/>
    </xf>
    <xf numFmtId="0" fontId="4" fillId="3" borderId="6" xfId="0" applyFont="1" applyFill="1" applyBorder="1" applyAlignment="1">
      <alignment horizontal="center" wrapText="1"/>
    </xf>
    <xf numFmtId="0" fontId="4" fillId="3" borderId="4" xfId="0" applyFont="1" applyFill="1" applyBorder="1" applyAlignment="1">
      <alignment horizontal="center" wrapText="1"/>
    </xf>
    <xf numFmtId="0" fontId="4" fillId="3" borderId="7" xfId="0" applyFont="1" applyFill="1" applyBorder="1" applyAlignment="1">
      <alignment horizontal="center" wrapText="1"/>
    </xf>
    <xf numFmtId="0" fontId="4" fillId="3" borderId="7" xfId="0" applyFont="1" applyFill="1" applyBorder="1" applyAlignment="1">
      <alignment horizontal="center"/>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4" fillId="3" borderId="8"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3" borderId="12"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10"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6" xfId="0" applyFont="1" applyFill="1" applyBorder="1" applyAlignment="1">
      <alignment horizontal="center" vertical="center" wrapText="1"/>
    </xf>
    <xf numFmtId="0" fontId="2" fillId="0" borderId="0" xfId="0" applyFont="1" applyAlignment="1">
      <alignment horizontal="center" vertical="center" wrapText="1"/>
    </xf>
    <xf numFmtId="0" fontId="2" fillId="0" borderId="1" xfId="0" applyFont="1" applyBorder="1" applyAlignment="1">
      <alignment horizontal="center" vertical="center" wrapText="1"/>
    </xf>
    <xf numFmtId="0" fontId="3" fillId="0" borderId="2" xfId="0" applyFont="1" applyBorder="1" applyAlignment="1">
      <alignment horizontal="left" wrapText="1"/>
    </xf>
    <xf numFmtId="0" fontId="3" fillId="0" borderId="0" xfId="0" applyFont="1" applyAlignment="1">
      <alignment horizontal="left" wrapText="1"/>
    </xf>
    <xf numFmtId="0" fontId="3" fillId="2" borderId="3" xfId="0" applyFont="1" applyFill="1" applyBorder="1" applyAlignment="1">
      <alignment horizontal="center" vertical="center" wrapText="1"/>
    </xf>
    <xf numFmtId="0" fontId="3" fillId="2" borderId="3" xfId="0" applyFont="1" applyFill="1" applyBorder="1" applyAlignment="1">
      <alignment horizontal="center" vertical="center"/>
    </xf>
    <xf numFmtId="0" fontId="3" fillId="0" borderId="3" xfId="0" applyFont="1" applyBorder="1" applyAlignment="1">
      <alignment horizontal="center" vertical="center" wrapText="1"/>
    </xf>
    <xf numFmtId="0" fontId="3" fillId="0" borderId="3" xfId="0" applyFont="1" applyBorder="1" applyAlignment="1">
      <alignment horizontal="center" vertical="center"/>
    </xf>
    <xf numFmtId="0" fontId="3" fillId="0" borderId="3" xfId="0" applyFont="1" applyBorder="1" applyAlignment="1">
      <alignment vertical="center" wrapText="1"/>
    </xf>
    <xf numFmtId="0" fontId="3" fillId="0" borderId="3" xfId="0" applyFont="1" applyBorder="1" applyAlignment="1">
      <alignment vertical="center"/>
    </xf>
    <xf numFmtId="0" fontId="4" fillId="0" borderId="3" xfId="0" applyFont="1" applyBorder="1" applyAlignment="1">
      <alignment horizontal="center" vertical="center"/>
    </xf>
    <xf numFmtId="0" fontId="4" fillId="0" borderId="4" xfId="0" applyFont="1" applyBorder="1" applyAlignment="1">
      <alignment horizontal="center"/>
    </xf>
    <xf numFmtId="0" fontId="4" fillId="0" borderId="14" xfId="0" applyFont="1" applyBorder="1" applyAlignment="1">
      <alignment horizontal="center"/>
    </xf>
    <xf numFmtId="0" fontId="4" fillId="0" borderId="7" xfId="0" applyFont="1" applyBorder="1" applyAlignment="1">
      <alignment horizontal="center"/>
    </xf>
    <xf numFmtId="0" fontId="0" fillId="0" borderId="1" xfId="0" applyBorder="1" applyAlignment="1">
      <alignment horizontal="center"/>
    </xf>
    <xf numFmtId="0" fontId="4" fillId="3" borderId="7" xfId="0" applyFont="1" applyFill="1" applyBorder="1" applyAlignment="1">
      <alignment horizontal="center" vertical="center"/>
    </xf>
    <xf numFmtId="0" fontId="4" fillId="3" borderId="10" xfId="0" applyFont="1" applyFill="1" applyBorder="1" applyAlignment="1">
      <alignment horizontal="center" vertical="center" wrapText="1"/>
    </xf>
    <xf numFmtId="0" fontId="4" fillId="0" borderId="4" xfId="0" applyFont="1" applyBorder="1" applyAlignment="1">
      <alignment horizontal="center" vertical="center"/>
    </xf>
    <xf numFmtId="0" fontId="4" fillId="0" borderId="14" xfId="0" applyFont="1" applyBorder="1" applyAlignment="1">
      <alignment horizontal="center" vertical="center"/>
    </xf>
    <xf numFmtId="0" fontId="4" fillId="0" borderId="7" xfId="0" applyFont="1" applyBorder="1" applyAlignment="1">
      <alignment horizontal="center" vertical="center"/>
    </xf>
    <xf numFmtId="0" fontId="3" fillId="0" borderId="4" xfId="0" applyFont="1" applyBorder="1" applyAlignment="1">
      <alignment horizontal="center"/>
    </xf>
    <xf numFmtId="0" fontId="3" fillId="0" borderId="14" xfId="0" applyFont="1" applyBorder="1" applyAlignment="1">
      <alignment horizontal="center"/>
    </xf>
    <xf numFmtId="0" fontId="3" fillId="0" borderId="7" xfId="0" applyFont="1" applyBorder="1" applyAlignment="1">
      <alignment horizontal="center"/>
    </xf>
    <xf numFmtId="0" fontId="6"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colors>
    <mruColors>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156883</xdr:colOff>
      <xdr:row>0</xdr:row>
      <xdr:rowOff>89648</xdr:rowOff>
    </xdr:from>
    <xdr:to>
      <xdr:col>1</xdr:col>
      <xdr:colOff>201707</xdr:colOff>
      <xdr:row>0</xdr:row>
      <xdr:rowOff>885436</xdr:rowOff>
    </xdr:to>
    <xdr:pic>
      <xdr:nvPicPr>
        <xdr:cNvPr id="2" name="Picture 1">
          <a:extLst>
            <a:ext uri="{FF2B5EF4-FFF2-40B4-BE49-F238E27FC236}">
              <a16:creationId xmlns:a16="http://schemas.microsoft.com/office/drawing/2014/main" id="{7041C759-7FD4-4556-80CB-F235676795FA}"/>
            </a:ext>
          </a:extLst>
        </xdr:cNvPr>
        <xdr:cNvPicPr>
          <a:picLocks noChangeAspect="1"/>
        </xdr:cNvPicPr>
      </xdr:nvPicPr>
      <xdr:blipFill>
        <a:blip xmlns:r="http://schemas.openxmlformats.org/officeDocument/2006/relationships" r:embed="rId1"/>
        <a:stretch>
          <a:fillRect/>
        </a:stretch>
      </xdr:blipFill>
      <xdr:spPr>
        <a:xfrm>
          <a:off x="156883" y="89648"/>
          <a:ext cx="1225924" cy="795788"/>
        </a:xfrm>
        <a:prstGeom prst="rect">
          <a:avLst/>
        </a:prstGeom>
      </xdr:spPr>
    </xdr:pic>
    <xdr:clientData/>
  </xdr:twoCellAnchor>
  <xdr:twoCellAnchor editAs="oneCell">
    <xdr:from>
      <xdr:col>8</xdr:col>
      <xdr:colOff>392207</xdr:colOff>
      <xdr:row>0</xdr:row>
      <xdr:rowOff>0</xdr:rowOff>
    </xdr:from>
    <xdr:to>
      <xdr:col>13</xdr:col>
      <xdr:colOff>1</xdr:colOff>
      <xdr:row>2</xdr:row>
      <xdr:rowOff>11206</xdr:rowOff>
    </xdr:to>
    <xdr:pic>
      <xdr:nvPicPr>
        <xdr:cNvPr id="3" name="Picture 2">
          <a:extLst>
            <a:ext uri="{FF2B5EF4-FFF2-40B4-BE49-F238E27FC236}">
              <a16:creationId xmlns:a16="http://schemas.microsoft.com/office/drawing/2014/main" id="{1C32964F-69EF-47B4-A07B-A85092F7E245}"/>
            </a:ext>
          </a:extLst>
        </xdr:cNvPr>
        <xdr:cNvPicPr>
          <a:picLocks noChangeAspect="1"/>
        </xdr:cNvPicPr>
      </xdr:nvPicPr>
      <xdr:blipFill>
        <a:blip xmlns:r="http://schemas.openxmlformats.org/officeDocument/2006/relationships" r:embed="rId2"/>
        <a:stretch>
          <a:fillRect/>
        </a:stretch>
      </xdr:blipFill>
      <xdr:spPr>
        <a:xfrm>
          <a:off x="6697757" y="0"/>
          <a:ext cx="3179669" cy="1639981"/>
        </a:xfrm>
        <a:prstGeom prst="rect">
          <a:avLst/>
        </a:prstGeom>
      </xdr:spPr>
    </xdr:pic>
    <xdr:clientData/>
  </xdr:twoCellAnchor>
  <xdr:twoCellAnchor editAs="oneCell">
    <xdr:from>
      <xdr:col>0</xdr:col>
      <xdr:colOff>0</xdr:colOff>
      <xdr:row>5</xdr:row>
      <xdr:rowOff>145675</xdr:rowOff>
    </xdr:from>
    <xdr:to>
      <xdr:col>6</xdr:col>
      <xdr:colOff>694763</xdr:colOff>
      <xdr:row>21</xdr:row>
      <xdr:rowOff>9826</xdr:rowOff>
    </xdr:to>
    <xdr:pic>
      <xdr:nvPicPr>
        <xdr:cNvPr id="4" name="Picture 3">
          <a:extLst>
            <a:ext uri="{FF2B5EF4-FFF2-40B4-BE49-F238E27FC236}">
              <a16:creationId xmlns:a16="http://schemas.microsoft.com/office/drawing/2014/main" id="{2CB8C082-616F-4B5E-9C6A-AEBE15E0433F}"/>
            </a:ext>
          </a:extLst>
        </xdr:cNvPr>
        <xdr:cNvPicPr>
          <a:picLocks noChangeAspect="1"/>
        </xdr:cNvPicPr>
      </xdr:nvPicPr>
      <xdr:blipFill>
        <a:blip xmlns:r="http://schemas.openxmlformats.org/officeDocument/2006/relationships" r:embed="rId3"/>
        <a:stretch>
          <a:fillRect/>
        </a:stretch>
      </xdr:blipFill>
      <xdr:spPr>
        <a:xfrm>
          <a:off x="0" y="3012700"/>
          <a:ext cx="5571563" cy="65888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130175</xdr:colOff>
      <xdr:row>8</xdr:row>
      <xdr:rowOff>161925</xdr:rowOff>
    </xdr:from>
    <xdr:to>
      <xdr:col>14</xdr:col>
      <xdr:colOff>889000</xdr:colOff>
      <xdr:row>11</xdr:row>
      <xdr:rowOff>219075</xdr:rowOff>
    </xdr:to>
    <xdr:pic>
      <xdr:nvPicPr>
        <xdr:cNvPr id="3" name="Picture 2">
          <a:extLst>
            <a:ext uri="{FF2B5EF4-FFF2-40B4-BE49-F238E27FC236}">
              <a16:creationId xmlns:a16="http://schemas.microsoft.com/office/drawing/2014/main" id="{812E9D7E-06F6-4DD0-BCFA-FB07208BE600}"/>
            </a:ext>
          </a:extLst>
        </xdr:cNvPr>
        <xdr:cNvPicPr>
          <a:picLocks noChangeAspect="1"/>
        </xdr:cNvPicPr>
      </xdr:nvPicPr>
      <xdr:blipFill>
        <a:blip xmlns:r="http://schemas.openxmlformats.org/officeDocument/2006/relationships" r:embed="rId1"/>
        <a:stretch>
          <a:fillRect/>
        </a:stretch>
      </xdr:blipFill>
      <xdr:spPr>
        <a:xfrm>
          <a:off x="9909175" y="3178175"/>
          <a:ext cx="758825" cy="1343025"/>
        </a:xfrm>
        <a:prstGeom prst="rect">
          <a:avLst/>
        </a:prstGeom>
      </xdr:spPr>
    </xdr:pic>
    <xdr:clientData/>
  </xdr:twoCellAnchor>
  <xdr:twoCellAnchor editAs="oneCell">
    <xdr:from>
      <xdr:col>0</xdr:col>
      <xdr:colOff>15875</xdr:colOff>
      <xdr:row>12</xdr:row>
      <xdr:rowOff>158750</xdr:rowOff>
    </xdr:from>
    <xdr:to>
      <xdr:col>14</xdr:col>
      <xdr:colOff>841375</xdr:colOff>
      <xdr:row>40</xdr:row>
      <xdr:rowOff>110464</xdr:rowOff>
    </xdr:to>
    <xdr:pic>
      <xdr:nvPicPr>
        <xdr:cNvPr id="4" name="Picture 3">
          <a:extLst>
            <a:ext uri="{FF2B5EF4-FFF2-40B4-BE49-F238E27FC236}">
              <a16:creationId xmlns:a16="http://schemas.microsoft.com/office/drawing/2014/main" id="{D4BB9307-60BB-49F5-9FD6-8E10B33ADE59}"/>
            </a:ext>
          </a:extLst>
        </xdr:cNvPr>
        <xdr:cNvPicPr>
          <a:picLocks noChangeAspect="1"/>
        </xdr:cNvPicPr>
      </xdr:nvPicPr>
      <xdr:blipFill>
        <a:blip xmlns:r="http://schemas.openxmlformats.org/officeDocument/2006/relationships" r:embed="rId2"/>
        <a:stretch>
          <a:fillRect/>
        </a:stretch>
      </xdr:blipFill>
      <xdr:spPr>
        <a:xfrm>
          <a:off x="15875" y="4968875"/>
          <a:ext cx="10604500" cy="52857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295275</xdr:colOff>
      <xdr:row>1</xdr:row>
      <xdr:rowOff>466725</xdr:rowOff>
    </xdr:from>
    <xdr:to>
      <xdr:col>15</xdr:col>
      <xdr:colOff>104775</xdr:colOff>
      <xdr:row>4</xdr:row>
      <xdr:rowOff>57150</xdr:rowOff>
    </xdr:to>
    <xdr:pic>
      <xdr:nvPicPr>
        <xdr:cNvPr id="2" name="Picture 1">
          <a:extLst>
            <a:ext uri="{FF2B5EF4-FFF2-40B4-BE49-F238E27FC236}">
              <a16:creationId xmlns:a16="http://schemas.microsoft.com/office/drawing/2014/main" id="{AC0919D5-93A2-40BF-85E9-3E70E95D2A51}"/>
            </a:ext>
          </a:extLst>
        </xdr:cNvPr>
        <xdr:cNvPicPr>
          <a:picLocks noChangeAspect="1"/>
        </xdr:cNvPicPr>
      </xdr:nvPicPr>
      <xdr:blipFill>
        <a:blip xmlns:r="http://schemas.openxmlformats.org/officeDocument/2006/relationships" r:embed="rId1"/>
        <a:stretch>
          <a:fillRect/>
        </a:stretch>
      </xdr:blipFill>
      <xdr:spPr>
        <a:xfrm>
          <a:off x="11134725" y="819150"/>
          <a:ext cx="1028700" cy="1343025"/>
        </a:xfrm>
        <a:prstGeom prst="rect">
          <a:avLst/>
        </a:prstGeom>
      </xdr:spPr>
    </xdr:pic>
    <xdr:clientData/>
  </xdr:twoCellAnchor>
  <xdr:twoCellAnchor editAs="oneCell">
    <xdr:from>
      <xdr:col>9</xdr:col>
      <xdr:colOff>133351</xdr:colOff>
      <xdr:row>7</xdr:row>
      <xdr:rowOff>200025</xdr:rowOff>
    </xdr:from>
    <xdr:to>
      <xdr:col>9</xdr:col>
      <xdr:colOff>1028700</xdr:colOff>
      <xdr:row>10</xdr:row>
      <xdr:rowOff>180975</xdr:rowOff>
    </xdr:to>
    <xdr:pic>
      <xdr:nvPicPr>
        <xdr:cNvPr id="3" name="Picture 2">
          <a:extLst>
            <a:ext uri="{FF2B5EF4-FFF2-40B4-BE49-F238E27FC236}">
              <a16:creationId xmlns:a16="http://schemas.microsoft.com/office/drawing/2014/main" id="{79945B88-F0F5-41A6-B3A9-004893C02916}"/>
            </a:ext>
          </a:extLst>
        </xdr:cNvPr>
        <xdr:cNvPicPr>
          <a:picLocks noChangeAspect="1"/>
        </xdr:cNvPicPr>
      </xdr:nvPicPr>
      <xdr:blipFill>
        <a:blip xmlns:r="http://schemas.openxmlformats.org/officeDocument/2006/relationships" r:embed="rId2"/>
        <a:stretch>
          <a:fillRect/>
        </a:stretch>
      </xdr:blipFill>
      <xdr:spPr>
        <a:xfrm>
          <a:off x="8020051" y="3495675"/>
          <a:ext cx="895349" cy="1466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3CC66-E4D2-41D9-BBF6-1478F0A72AA2}">
  <dimension ref="A1:M41"/>
  <sheetViews>
    <sheetView view="pageBreakPreview" topLeftCell="A4" zoomScale="85" zoomScaleNormal="100" zoomScaleSheetLayoutView="85" workbookViewId="0">
      <selection activeCell="K26" sqref="K26"/>
    </sheetView>
  </sheetViews>
  <sheetFormatPr defaultRowHeight="12.75" x14ac:dyDescent="0.2"/>
  <cols>
    <col min="1" max="1" width="17.7109375" style="2" customWidth="1"/>
    <col min="2" max="2" width="12.5703125" style="2" customWidth="1"/>
    <col min="3" max="13" width="10.7109375" style="2" customWidth="1"/>
    <col min="14" max="16384" width="9.140625" style="2"/>
  </cols>
  <sheetData>
    <row r="1" spans="1:13" ht="92.25" customHeight="1" x14ac:dyDescent="0.2">
      <c r="A1" s="63" t="s">
        <v>0</v>
      </c>
      <c r="B1" s="63"/>
      <c r="C1" s="63"/>
      <c r="D1" s="63"/>
      <c r="E1" s="63"/>
      <c r="F1" s="63"/>
      <c r="G1" s="63"/>
      <c r="H1" s="63"/>
      <c r="I1" s="63"/>
      <c r="J1" s="63"/>
      <c r="K1" s="1"/>
      <c r="L1" s="1"/>
      <c r="M1" s="1"/>
    </row>
    <row r="2" spans="1:13" ht="36" customHeight="1" x14ac:dyDescent="0.2">
      <c r="A2" s="64"/>
      <c r="B2" s="64"/>
      <c r="C2" s="64"/>
      <c r="D2" s="64"/>
      <c r="E2" s="64"/>
      <c r="F2" s="64"/>
      <c r="G2" s="64"/>
      <c r="H2" s="64"/>
      <c r="I2" s="64"/>
      <c r="J2" s="64"/>
      <c r="K2" s="3"/>
      <c r="L2" s="3"/>
      <c r="M2" s="3"/>
    </row>
    <row r="3" spans="1:13" ht="40.5" customHeight="1" x14ac:dyDescent="0.2">
      <c r="A3" s="65" t="s">
        <v>1</v>
      </c>
      <c r="B3" s="65"/>
      <c r="C3" s="65"/>
      <c r="D3" s="65"/>
      <c r="E3" s="65"/>
      <c r="F3" s="65"/>
      <c r="G3" s="65"/>
      <c r="H3" s="65"/>
      <c r="I3" s="65"/>
    </row>
    <row r="4" spans="1:13" ht="28.5" customHeight="1" x14ac:dyDescent="0.2">
      <c r="A4" s="66" t="s">
        <v>2</v>
      </c>
      <c r="B4" s="66"/>
      <c r="C4" s="66"/>
      <c r="D4" s="66"/>
      <c r="E4" s="66"/>
      <c r="F4" s="66"/>
      <c r="G4" s="66"/>
    </row>
    <row r="5" spans="1:13" ht="28.5" customHeight="1" x14ac:dyDescent="0.2">
      <c r="A5" s="66" t="s">
        <v>3</v>
      </c>
      <c r="B5" s="66"/>
      <c r="C5" s="66"/>
      <c r="D5" s="66"/>
      <c r="E5" s="66"/>
      <c r="F5" s="66"/>
      <c r="G5" s="66"/>
    </row>
    <row r="6" spans="1:13" ht="28.5" customHeight="1" x14ac:dyDescent="0.2"/>
    <row r="7" spans="1:13" ht="28.5" customHeight="1" x14ac:dyDescent="0.2">
      <c r="A7" s="67" t="s">
        <v>4</v>
      </c>
      <c r="B7" s="68"/>
      <c r="C7" s="68"/>
      <c r="D7" s="4" t="s">
        <v>5</v>
      </c>
      <c r="E7" s="4" t="s">
        <v>6</v>
      </c>
    </row>
    <row r="8" spans="1:13" ht="33.75" customHeight="1" x14ac:dyDescent="0.2">
      <c r="A8" s="69" t="s">
        <v>7</v>
      </c>
      <c r="B8" s="71" t="s">
        <v>8</v>
      </c>
      <c r="C8" s="5" t="s">
        <v>9</v>
      </c>
      <c r="D8" s="6">
        <v>0</v>
      </c>
      <c r="E8" s="6">
        <v>0</v>
      </c>
    </row>
    <row r="9" spans="1:13" ht="33.75" customHeight="1" x14ac:dyDescent="0.2">
      <c r="A9" s="70"/>
      <c r="B9" s="72"/>
      <c r="C9" s="5" t="s">
        <v>10</v>
      </c>
      <c r="D9" s="7" t="s">
        <v>11</v>
      </c>
      <c r="E9" s="6">
        <v>0</v>
      </c>
      <c r="F9" s="8"/>
      <c r="G9" s="8"/>
    </row>
    <row r="10" spans="1:13" ht="33.75" customHeight="1" x14ac:dyDescent="0.2">
      <c r="A10" s="70"/>
      <c r="B10" s="71" t="s">
        <v>12</v>
      </c>
      <c r="C10" s="9" t="s">
        <v>13</v>
      </c>
      <c r="D10" s="7" t="s">
        <v>11</v>
      </c>
      <c r="E10" s="6">
        <v>0</v>
      </c>
      <c r="F10" s="8"/>
      <c r="G10" s="8"/>
    </row>
    <row r="11" spans="1:13" ht="33.75" customHeight="1" x14ac:dyDescent="0.2">
      <c r="A11" s="70"/>
      <c r="B11" s="72"/>
      <c r="C11" s="9" t="s">
        <v>14</v>
      </c>
      <c r="D11" s="6">
        <v>0</v>
      </c>
      <c r="E11" s="7" t="s">
        <v>11</v>
      </c>
      <c r="F11" s="10"/>
      <c r="G11" s="10"/>
    </row>
    <row r="12" spans="1:13" ht="33.75" customHeight="1" x14ac:dyDescent="0.2">
      <c r="A12" s="70"/>
      <c r="B12" s="5" t="s">
        <v>15</v>
      </c>
      <c r="C12" s="9"/>
      <c r="D12" s="7" t="s">
        <v>11</v>
      </c>
      <c r="E12" s="6">
        <v>0</v>
      </c>
      <c r="F12" s="8"/>
      <c r="G12" s="8"/>
    </row>
    <row r="13" spans="1:13" ht="33.75" customHeight="1" x14ac:dyDescent="0.2">
      <c r="A13" s="70"/>
      <c r="B13" s="5" t="s">
        <v>16</v>
      </c>
      <c r="C13" s="9"/>
      <c r="D13" s="7" t="s">
        <v>11</v>
      </c>
      <c r="E13" s="6">
        <v>0</v>
      </c>
      <c r="F13" s="8"/>
      <c r="G13" s="8"/>
    </row>
    <row r="14" spans="1:13" ht="33.75" customHeight="1" x14ac:dyDescent="0.2">
      <c r="A14" s="70"/>
      <c r="B14" s="5" t="s">
        <v>17</v>
      </c>
      <c r="C14" s="9"/>
      <c r="D14" s="7" t="s">
        <v>11</v>
      </c>
      <c r="E14" s="6">
        <v>0</v>
      </c>
      <c r="F14" s="8"/>
      <c r="G14" s="8"/>
    </row>
    <row r="15" spans="1:13" ht="33.75" customHeight="1" x14ac:dyDescent="0.2">
      <c r="A15" s="69" t="s">
        <v>18</v>
      </c>
      <c r="B15" s="71" t="s">
        <v>19</v>
      </c>
      <c r="C15" s="5" t="s">
        <v>20</v>
      </c>
      <c r="D15" s="6">
        <v>0</v>
      </c>
      <c r="E15" s="7" t="s">
        <v>11</v>
      </c>
      <c r="F15" s="10"/>
      <c r="G15" s="10"/>
    </row>
    <row r="16" spans="1:13" ht="33.75" customHeight="1" x14ac:dyDescent="0.2">
      <c r="A16" s="70"/>
      <c r="B16" s="72"/>
      <c r="C16" s="9" t="s">
        <v>13</v>
      </c>
      <c r="D16" s="7" t="s">
        <v>11</v>
      </c>
      <c r="E16" s="6">
        <v>0</v>
      </c>
      <c r="F16" s="8"/>
      <c r="G16" s="8"/>
    </row>
    <row r="17" spans="1:13" ht="33.75" customHeight="1" x14ac:dyDescent="0.2">
      <c r="A17" s="70"/>
      <c r="B17" s="71" t="s">
        <v>21</v>
      </c>
      <c r="C17" s="5" t="s">
        <v>20</v>
      </c>
      <c r="D17" s="6">
        <v>0</v>
      </c>
      <c r="E17" s="7" t="s">
        <v>11</v>
      </c>
      <c r="F17" s="10"/>
      <c r="G17" s="10"/>
    </row>
    <row r="18" spans="1:13" ht="33.75" customHeight="1" x14ac:dyDescent="0.2">
      <c r="A18" s="70"/>
      <c r="B18" s="72"/>
      <c r="C18" s="9" t="s">
        <v>13</v>
      </c>
      <c r="D18" s="7" t="s">
        <v>11</v>
      </c>
      <c r="E18" s="6">
        <v>0</v>
      </c>
      <c r="F18" s="8"/>
      <c r="G18" s="8"/>
    </row>
    <row r="19" spans="1:13" ht="33.75" customHeight="1" x14ac:dyDescent="0.2">
      <c r="A19" s="70"/>
      <c r="B19" s="5" t="s">
        <v>22</v>
      </c>
      <c r="C19" s="5" t="s">
        <v>20</v>
      </c>
      <c r="D19" s="6">
        <v>0</v>
      </c>
      <c r="E19" s="7" t="s">
        <v>11</v>
      </c>
      <c r="F19" s="10"/>
      <c r="G19" s="10"/>
    </row>
    <row r="20" spans="1:13" ht="33.75" customHeight="1" x14ac:dyDescent="0.2">
      <c r="A20" s="69" t="s">
        <v>23</v>
      </c>
      <c r="B20" s="11" t="s">
        <v>24</v>
      </c>
      <c r="C20" s="11" t="s">
        <v>25</v>
      </c>
      <c r="D20" s="7" t="s">
        <v>11</v>
      </c>
      <c r="E20" s="6">
        <v>0</v>
      </c>
      <c r="F20" s="10"/>
      <c r="G20" s="10"/>
    </row>
    <row r="21" spans="1:13" ht="33.75" customHeight="1" x14ac:dyDescent="0.2">
      <c r="A21" s="70"/>
      <c r="B21" s="11" t="s">
        <v>26</v>
      </c>
      <c r="C21" s="11" t="s">
        <v>27</v>
      </c>
      <c r="D21" s="7" t="s">
        <v>11</v>
      </c>
      <c r="E21" s="6">
        <v>0</v>
      </c>
      <c r="F21" s="8"/>
      <c r="G21" s="8"/>
    </row>
    <row r="22" spans="1:13" s="3" customFormat="1" ht="29.25" customHeight="1" x14ac:dyDescent="0.2">
      <c r="A22" s="52" t="s">
        <v>28</v>
      </c>
      <c r="B22" s="53"/>
      <c r="C22" s="53"/>
      <c r="D22" s="53"/>
      <c r="E22" s="53"/>
      <c r="F22" s="53"/>
      <c r="G22" s="53"/>
      <c r="H22" s="53"/>
      <c r="I22" s="53"/>
      <c r="J22" s="53"/>
      <c r="K22" s="53"/>
      <c r="L22" s="53"/>
      <c r="M22" s="53"/>
    </row>
    <row r="23" spans="1:13" s="3" customFormat="1" ht="33.75" customHeight="1" x14ac:dyDescent="0.2">
      <c r="A23" s="49" t="s">
        <v>29</v>
      </c>
      <c r="B23" s="47" t="s">
        <v>30</v>
      </c>
      <c r="C23" s="48"/>
      <c r="D23" s="47" t="s">
        <v>10</v>
      </c>
      <c r="E23" s="48"/>
      <c r="F23" s="47" t="s">
        <v>31</v>
      </c>
      <c r="G23" s="48"/>
      <c r="H23" s="47" t="s">
        <v>32</v>
      </c>
      <c r="I23" s="48" t="s">
        <v>33</v>
      </c>
      <c r="J23" s="47" t="s">
        <v>27</v>
      </c>
      <c r="K23" s="48" t="s">
        <v>34</v>
      </c>
      <c r="L23" s="49" t="s">
        <v>35</v>
      </c>
      <c r="M23" s="49" t="s">
        <v>36</v>
      </c>
    </row>
    <row r="24" spans="1:13" s="3" customFormat="1" ht="33.75" customHeight="1" x14ac:dyDescent="0.2">
      <c r="A24" s="50"/>
      <c r="B24" s="12" t="s">
        <v>37</v>
      </c>
      <c r="C24" s="12" t="s">
        <v>38</v>
      </c>
      <c r="D24" s="12" t="s">
        <v>37</v>
      </c>
      <c r="E24" s="12" t="s">
        <v>38</v>
      </c>
      <c r="F24" s="12" t="s">
        <v>37</v>
      </c>
      <c r="G24" s="12" t="s">
        <v>38</v>
      </c>
      <c r="H24" s="12" t="s">
        <v>37</v>
      </c>
      <c r="I24" s="12" t="s">
        <v>38</v>
      </c>
      <c r="J24" s="12" t="s">
        <v>37</v>
      </c>
      <c r="K24" s="12" t="s">
        <v>38</v>
      </c>
      <c r="L24" s="50"/>
      <c r="M24" s="51"/>
    </row>
    <row r="25" spans="1:13" ht="33.75" customHeight="1" x14ac:dyDescent="0.2">
      <c r="A25" s="13" t="s">
        <v>39</v>
      </c>
      <c r="B25" s="14">
        <v>50</v>
      </c>
      <c r="C25" s="14">
        <v>50</v>
      </c>
      <c r="D25" s="14">
        <v>125</v>
      </c>
      <c r="E25" s="14">
        <v>124</v>
      </c>
      <c r="F25" s="14">
        <v>10</v>
      </c>
      <c r="G25" s="14">
        <v>10</v>
      </c>
      <c r="H25" s="14">
        <v>19</v>
      </c>
      <c r="I25" s="14">
        <v>18</v>
      </c>
      <c r="J25" s="14">
        <v>21</v>
      </c>
      <c r="K25" s="14">
        <v>6</v>
      </c>
      <c r="L25" s="14">
        <f>+SUM(B25:K25)</f>
        <v>433</v>
      </c>
      <c r="M25" s="15">
        <f>+L25*30</f>
        <v>12990</v>
      </c>
    </row>
    <row r="26" spans="1:13" ht="33.75" customHeight="1" x14ac:dyDescent="0.2">
      <c r="A26" s="13" t="s">
        <v>18</v>
      </c>
      <c r="B26" s="14">
        <v>56</v>
      </c>
      <c r="C26" s="14">
        <v>39</v>
      </c>
      <c r="D26" s="14">
        <v>0</v>
      </c>
      <c r="E26" s="14">
        <v>0</v>
      </c>
      <c r="F26" s="14">
        <v>1</v>
      </c>
      <c r="G26" s="14">
        <v>1</v>
      </c>
      <c r="H26" s="14">
        <v>5</v>
      </c>
      <c r="I26" s="14">
        <v>5</v>
      </c>
      <c r="J26" s="14">
        <v>17</v>
      </c>
      <c r="K26" s="14">
        <v>7</v>
      </c>
      <c r="L26" s="14">
        <f>+SUM(B26:K26)</f>
        <v>131</v>
      </c>
      <c r="M26" s="15">
        <f>+L26*30</f>
        <v>3930</v>
      </c>
    </row>
    <row r="27" spans="1:13" ht="33.75" customHeight="1" x14ac:dyDescent="0.2">
      <c r="A27" s="13" t="s">
        <v>40</v>
      </c>
      <c r="B27" s="14">
        <v>0</v>
      </c>
      <c r="C27" s="14">
        <v>0</v>
      </c>
      <c r="D27" s="14">
        <v>17</v>
      </c>
      <c r="E27" s="14">
        <v>17</v>
      </c>
      <c r="F27" s="14">
        <v>1</v>
      </c>
      <c r="G27" s="14">
        <v>1</v>
      </c>
      <c r="H27" s="14">
        <v>3</v>
      </c>
      <c r="I27" s="14">
        <v>3</v>
      </c>
      <c r="J27" s="14">
        <v>15</v>
      </c>
      <c r="K27" s="14">
        <v>1</v>
      </c>
      <c r="L27" s="14">
        <f>+SUM(B27:K27)</f>
        <v>58</v>
      </c>
      <c r="M27" s="15">
        <f t="shared" ref="M27" si="0">+L27*30</f>
        <v>1740</v>
      </c>
    </row>
    <row r="28" spans="1:13" ht="33.75" customHeight="1" x14ac:dyDescent="0.2">
      <c r="A28" s="16" t="s">
        <v>41</v>
      </c>
      <c r="B28" s="17">
        <f>+SUM(B25:B27)</f>
        <v>106</v>
      </c>
      <c r="C28" s="17">
        <f t="shared" ref="C28:K28" si="1">+SUM(C25:C27)</f>
        <v>89</v>
      </c>
      <c r="D28" s="17">
        <f t="shared" si="1"/>
        <v>142</v>
      </c>
      <c r="E28" s="17">
        <f t="shared" si="1"/>
        <v>141</v>
      </c>
      <c r="F28" s="17">
        <f>+SUM(F25:F27)</f>
        <v>12</v>
      </c>
      <c r="G28" s="17">
        <f>+SUM(G25:G27)</f>
        <v>12</v>
      </c>
      <c r="H28" s="17">
        <f t="shared" si="1"/>
        <v>27</v>
      </c>
      <c r="I28" s="17">
        <f t="shared" si="1"/>
        <v>26</v>
      </c>
      <c r="J28" s="17">
        <f t="shared" si="1"/>
        <v>53</v>
      </c>
      <c r="K28" s="17">
        <f t="shared" si="1"/>
        <v>14</v>
      </c>
      <c r="L28" s="17">
        <f>+SUM(B28:K28)</f>
        <v>622</v>
      </c>
      <c r="M28" s="18">
        <f>+L28*30</f>
        <v>18660</v>
      </c>
    </row>
    <row r="29" spans="1:13" ht="33.75" hidden="1" customHeight="1" x14ac:dyDescent="0.2"/>
    <row r="30" spans="1:13" s="3" customFormat="1" ht="33.75" hidden="1" customHeight="1" x14ac:dyDescent="0.2">
      <c r="A30" s="52" t="s">
        <v>42</v>
      </c>
      <c r="B30" s="53"/>
      <c r="C30" s="53"/>
      <c r="D30" s="53"/>
      <c r="E30" s="53"/>
      <c r="F30" s="53"/>
      <c r="G30" s="53"/>
      <c r="H30" s="53"/>
      <c r="I30" s="53"/>
    </row>
    <row r="31" spans="1:13" s="3" customFormat="1" ht="33.75" hidden="1" customHeight="1" x14ac:dyDescent="0.2">
      <c r="A31" s="54" t="s">
        <v>29</v>
      </c>
      <c r="B31" s="57" t="s">
        <v>43</v>
      </c>
      <c r="C31" s="54"/>
      <c r="D31" s="59" t="s">
        <v>44</v>
      </c>
      <c r="E31" s="60"/>
      <c r="F31" s="60"/>
      <c r="G31" s="60"/>
      <c r="H31" s="60"/>
      <c r="I31" s="61"/>
    </row>
    <row r="32" spans="1:13" s="3" customFormat="1" ht="33.75" hidden="1" customHeight="1" x14ac:dyDescent="0.2">
      <c r="A32" s="55"/>
      <c r="B32" s="58"/>
      <c r="C32" s="56"/>
      <c r="D32" s="59" t="s">
        <v>45</v>
      </c>
      <c r="E32" s="62"/>
      <c r="F32" s="59" t="s">
        <v>12</v>
      </c>
      <c r="G32" s="62"/>
      <c r="H32" s="44" t="s">
        <v>46</v>
      </c>
      <c r="I32" s="44" t="s">
        <v>47</v>
      </c>
    </row>
    <row r="33" spans="1:13" s="3" customFormat="1" ht="33.75" hidden="1" customHeight="1" x14ac:dyDescent="0.2">
      <c r="A33" s="56"/>
      <c r="B33" s="12" t="s">
        <v>37</v>
      </c>
      <c r="C33" s="12" t="s">
        <v>38</v>
      </c>
      <c r="D33" s="12" t="s">
        <v>37</v>
      </c>
      <c r="E33" s="12" t="s">
        <v>38</v>
      </c>
      <c r="F33" s="12" t="s">
        <v>37</v>
      </c>
      <c r="G33" s="12" t="s">
        <v>38</v>
      </c>
      <c r="H33" s="45"/>
      <c r="I33" s="45"/>
    </row>
    <row r="34" spans="1:13" ht="33.75" hidden="1" customHeight="1" x14ac:dyDescent="0.2">
      <c r="A34" s="19" t="s">
        <v>39</v>
      </c>
      <c r="B34" s="20">
        <f>72+170</f>
        <v>242</v>
      </c>
      <c r="C34" s="20">
        <f>74+168</f>
        <v>242</v>
      </c>
      <c r="D34" s="20">
        <f>72+5*10*2</f>
        <v>172</v>
      </c>
      <c r="E34" s="20">
        <f>74+5*10*2</f>
        <v>174</v>
      </c>
      <c r="F34" s="20">
        <f>170*10*2</f>
        <v>3400</v>
      </c>
      <c r="G34" s="20">
        <f>168*10*2</f>
        <v>3360</v>
      </c>
      <c r="H34" s="21">
        <f>+SUM(D34:G34)</f>
        <v>7106</v>
      </c>
      <c r="I34" s="21">
        <f>+H34*30/800</f>
        <v>266.47500000000002</v>
      </c>
    </row>
    <row r="35" spans="1:13" ht="33.75" hidden="1" customHeight="1" x14ac:dyDescent="0.2">
      <c r="A35" s="19" t="s">
        <v>18</v>
      </c>
      <c r="B35" s="20">
        <f>10+27</f>
        <v>37</v>
      </c>
      <c r="C35" s="20">
        <f>9+20</f>
        <v>29</v>
      </c>
      <c r="D35" s="20">
        <f>10*10*2</f>
        <v>200</v>
      </c>
      <c r="E35" s="20">
        <f>9*10*2</f>
        <v>180</v>
      </c>
      <c r="F35" s="20">
        <f>27*10*2</f>
        <v>540</v>
      </c>
      <c r="G35" s="20">
        <f>20*10*2</f>
        <v>400</v>
      </c>
      <c r="H35" s="21">
        <f>+SUM(D35:G35)</f>
        <v>1320</v>
      </c>
      <c r="I35" s="21">
        <f>+H35*30/800</f>
        <v>49.5</v>
      </c>
    </row>
    <row r="36" spans="1:13" ht="33.75" hidden="1" customHeight="1" x14ac:dyDescent="0.2">
      <c r="A36" s="19" t="s">
        <v>40</v>
      </c>
      <c r="B36" s="20">
        <v>0</v>
      </c>
      <c r="C36" s="20">
        <v>0</v>
      </c>
      <c r="D36" s="20">
        <v>0</v>
      </c>
      <c r="E36" s="21">
        <f>+SUM(C36:D36)</f>
        <v>0</v>
      </c>
      <c r="F36" s="21"/>
      <c r="G36" s="21"/>
      <c r="H36" s="21">
        <f>+SUM(D36:E36)</f>
        <v>0</v>
      </c>
      <c r="I36" s="21">
        <f t="shared" ref="I36" si="2">+H36*30</f>
        <v>0</v>
      </c>
      <c r="K36" s="46"/>
      <c r="L36" s="46"/>
      <c r="M36" s="22"/>
    </row>
    <row r="37" spans="1:13" ht="33.75" hidden="1" customHeight="1" x14ac:dyDescent="0.2">
      <c r="A37" s="23" t="s">
        <v>48</v>
      </c>
      <c r="B37" s="24">
        <f t="shared" ref="B37:I37" si="3">+SUM(B34:B36)</f>
        <v>279</v>
      </c>
      <c r="C37" s="24">
        <f t="shared" si="3"/>
        <v>271</v>
      </c>
      <c r="D37" s="24">
        <f t="shared" si="3"/>
        <v>372</v>
      </c>
      <c r="E37" s="24">
        <f t="shared" si="3"/>
        <v>354</v>
      </c>
      <c r="F37" s="24">
        <f t="shared" si="3"/>
        <v>3940</v>
      </c>
      <c r="G37" s="24">
        <f t="shared" si="3"/>
        <v>3760</v>
      </c>
      <c r="H37" s="24">
        <f t="shared" si="3"/>
        <v>8426</v>
      </c>
      <c r="I37" s="25">
        <f t="shared" si="3"/>
        <v>315.97500000000002</v>
      </c>
      <c r="K37" s="46"/>
      <c r="L37" s="46"/>
      <c r="M37" s="46"/>
    </row>
    <row r="38" spans="1:13" ht="23.25" hidden="1" customHeight="1" x14ac:dyDescent="0.2">
      <c r="I38" s="46"/>
      <c r="J38" s="46"/>
      <c r="K38" s="46"/>
      <c r="L38" s="46"/>
    </row>
    <row r="39" spans="1:13" ht="33.75" hidden="1" customHeight="1" x14ac:dyDescent="0.2">
      <c r="A39" s="26" t="s">
        <v>49</v>
      </c>
      <c r="B39" s="26">
        <v>800</v>
      </c>
    </row>
    <row r="40" spans="1:13" ht="33.75" hidden="1" customHeight="1" x14ac:dyDescent="0.2">
      <c r="A40" s="26" t="s">
        <v>50</v>
      </c>
      <c r="B40" s="27">
        <f>+H37/800</f>
        <v>10.532500000000001</v>
      </c>
    </row>
    <row r="41" spans="1:13" ht="33.75" hidden="1" customHeight="1" x14ac:dyDescent="0.2">
      <c r="A41" s="26" t="s">
        <v>51</v>
      </c>
      <c r="B41" s="27">
        <v>316</v>
      </c>
      <c r="C41" s="28"/>
    </row>
  </sheetData>
  <mergeCells count="32">
    <mergeCell ref="D23:E23"/>
    <mergeCell ref="F23:G23"/>
    <mergeCell ref="H23:I23"/>
    <mergeCell ref="A1:J2"/>
    <mergeCell ref="A3:I3"/>
    <mergeCell ref="A4:G4"/>
    <mergeCell ref="A5:G5"/>
    <mergeCell ref="A7:C7"/>
    <mergeCell ref="A8:A14"/>
    <mergeCell ref="B8:B9"/>
    <mergeCell ref="B10:B11"/>
    <mergeCell ref="A15:A19"/>
    <mergeCell ref="B15:B16"/>
    <mergeCell ref="B17:B18"/>
    <mergeCell ref="A20:A21"/>
    <mergeCell ref="A22:M22"/>
    <mergeCell ref="I32:I33"/>
    <mergeCell ref="K36:L36"/>
    <mergeCell ref="K37:M37"/>
    <mergeCell ref="I38:L38"/>
    <mergeCell ref="J23:K23"/>
    <mergeCell ref="L23:L24"/>
    <mergeCell ref="M23:M24"/>
    <mergeCell ref="A30:I30"/>
    <mergeCell ref="A31:A33"/>
    <mergeCell ref="B31:C32"/>
    <mergeCell ref="D31:I31"/>
    <mergeCell ref="D32:E32"/>
    <mergeCell ref="F32:G32"/>
    <mergeCell ref="H32:H33"/>
    <mergeCell ref="A23:A24"/>
    <mergeCell ref="B23:C23"/>
  </mergeCells>
  <printOptions horizontalCentered="1"/>
  <pageMargins left="0" right="0" top="0" bottom="0" header="0" footer="0"/>
  <pageSetup paperSize="9" scale="6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8ACF4-E69C-400D-AE69-2F5EF47E93AA}">
  <dimension ref="A2:R12"/>
  <sheetViews>
    <sheetView tabSelected="1" view="pageBreakPreview" topLeftCell="A13" zoomScale="60" zoomScaleNormal="100" workbookViewId="0">
      <selection activeCell="S32" sqref="S32"/>
    </sheetView>
  </sheetViews>
  <sheetFormatPr defaultRowHeight="15" x14ac:dyDescent="0.25"/>
  <cols>
    <col min="1" max="7" width="10.5703125" customWidth="1"/>
    <col min="8" max="9" width="10.5703125" style="36" customWidth="1"/>
    <col min="10" max="14" width="10.5703125" customWidth="1"/>
    <col min="15" max="15" width="13.85546875" customWidth="1"/>
  </cols>
  <sheetData>
    <row r="2" spans="1:18" x14ac:dyDescent="0.25">
      <c r="A2" s="77" t="s">
        <v>57</v>
      </c>
      <c r="B2" s="77"/>
      <c r="C2" s="77"/>
      <c r="D2" s="77"/>
      <c r="E2" s="77"/>
      <c r="H2"/>
      <c r="I2"/>
    </row>
    <row r="3" spans="1:18" ht="58.5" customHeight="1" x14ac:dyDescent="0.25">
      <c r="A3" s="33" t="s">
        <v>56</v>
      </c>
      <c r="B3" s="33" t="s">
        <v>52</v>
      </c>
      <c r="C3" s="33" t="s">
        <v>53</v>
      </c>
      <c r="D3" s="33" t="s">
        <v>54</v>
      </c>
      <c r="E3" s="34" t="s">
        <v>55</v>
      </c>
      <c r="H3"/>
      <c r="I3"/>
    </row>
    <row r="4" spans="1:18" ht="37.5" customHeight="1" x14ac:dyDescent="0.25">
      <c r="A4" s="38">
        <v>1622</v>
      </c>
      <c r="B4" s="38">
        <v>622</v>
      </c>
      <c r="C4" s="38">
        <f>600+311</f>
        <v>911</v>
      </c>
      <c r="D4" s="38">
        <f>911*2+B4*28</f>
        <v>19238</v>
      </c>
      <c r="E4" s="39">
        <f>+D4-A4</f>
        <v>17616</v>
      </c>
      <c r="H4"/>
      <c r="I4"/>
    </row>
    <row r="5" spans="1:18" x14ac:dyDescent="0.25">
      <c r="H5"/>
      <c r="I5"/>
    </row>
    <row r="6" spans="1:18" s="3" customFormat="1" ht="29.25" customHeight="1" x14ac:dyDescent="0.2">
      <c r="A6" s="52" t="s">
        <v>62</v>
      </c>
      <c r="B6" s="53"/>
      <c r="C6" s="53"/>
      <c r="D6" s="53"/>
      <c r="E6" s="53"/>
      <c r="F6" s="53"/>
      <c r="G6" s="53"/>
      <c r="H6" s="53"/>
      <c r="I6" s="53"/>
      <c r="J6" s="53"/>
      <c r="K6" s="53"/>
      <c r="L6" s="53"/>
      <c r="M6" s="53"/>
      <c r="N6" s="53"/>
    </row>
    <row r="7" spans="1:18" s="3" customFormat="1" ht="33.75" customHeight="1" x14ac:dyDescent="0.2">
      <c r="A7" s="44" t="s">
        <v>29</v>
      </c>
      <c r="B7" s="59" t="s">
        <v>30</v>
      </c>
      <c r="C7" s="62"/>
      <c r="D7" s="59" t="s">
        <v>10</v>
      </c>
      <c r="E7" s="62"/>
      <c r="F7" s="59" t="s">
        <v>31</v>
      </c>
      <c r="G7" s="62"/>
      <c r="H7" s="59" t="s">
        <v>32</v>
      </c>
      <c r="I7" s="62" t="s">
        <v>33</v>
      </c>
      <c r="J7" s="59" t="s">
        <v>27</v>
      </c>
      <c r="K7" s="62" t="s">
        <v>34</v>
      </c>
      <c r="L7" s="44" t="s">
        <v>35</v>
      </c>
      <c r="M7" s="44" t="s">
        <v>53</v>
      </c>
      <c r="N7" s="44" t="s">
        <v>36</v>
      </c>
      <c r="O7" s="73" t="s">
        <v>63</v>
      </c>
    </row>
    <row r="8" spans="1:18" s="3" customFormat="1" ht="33.75" customHeight="1" x14ac:dyDescent="0.2">
      <c r="A8" s="45"/>
      <c r="B8" s="30" t="s">
        <v>37</v>
      </c>
      <c r="C8" s="30" t="s">
        <v>38</v>
      </c>
      <c r="D8" s="30" t="s">
        <v>37</v>
      </c>
      <c r="E8" s="30" t="s">
        <v>38</v>
      </c>
      <c r="F8" s="30" t="s">
        <v>37</v>
      </c>
      <c r="G8" s="30" t="s">
        <v>38</v>
      </c>
      <c r="H8" s="30" t="s">
        <v>37</v>
      </c>
      <c r="I8" s="30" t="s">
        <v>38</v>
      </c>
      <c r="J8" s="30" t="s">
        <v>37</v>
      </c>
      <c r="K8" s="30" t="s">
        <v>38</v>
      </c>
      <c r="L8" s="45"/>
      <c r="M8" s="45"/>
      <c r="N8" s="78"/>
      <c r="O8" s="73"/>
    </row>
    <row r="9" spans="1:18" s="2" customFormat="1" ht="33.75" customHeight="1" x14ac:dyDescent="0.2">
      <c r="A9" s="13" t="s">
        <v>39</v>
      </c>
      <c r="B9" s="31">
        <v>50</v>
      </c>
      <c r="C9" s="31">
        <v>50</v>
      </c>
      <c r="D9" s="20">
        <v>125</v>
      </c>
      <c r="E9" s="20">
        <v>124</v>
      </c>
      <c r="F9" s="31">
        <v>10</v>
      </c>
      <c r="G9" s="31">
        <v>10</v>
      </c>
      <c r="H9" s="35">
        <v>19</v>
      </c>
      <c r="I9" s="35">
        <v>18</v>
      </c>
      <c r="J9" s="31">
        <v>21</v>
      </c>
      <c r="K9" s="31">
        <v>6</v>
      </c>
      <c r="L9" s="20">
        <f>+SUM(B9:K9)</f>
        <v>433</v>
      </c>
      <c r="M9" s="20">
        <f>483+C9+E9+G9+I9+K9+14</f>
        <v>705</v>
      </c>
      <c r="N9" s="21">
        <f>+L9*30</f>
        <v>12990</v>
      </c>
      <c r="O9" s="74"/>
      <c r="Q9" s="2">
        <f>456+430</f>
        <v>886</v>
      </c>
    </row>
    <row r="10" spans="1:18" s="2" customFormat="1" ht="33.75" customHeight="1" x14ac:dyDescent="0.2">
      <c r="A10" s="13" t="s">
        <v>18</v>
      </c>
      <c r="B10" s="31">
        <v>56</v>
      </c>
      <c r="C10" s="31">
        <v>39</v>
      </c>
      <c r="D10" s="20">
        <v>0</v>
      </c>
      <c r="E10" s="20">
        <v>0</v>
      </c>
      <c r="F10" s="31">
        <v>1</v>
      </c>
      <c r="G10" s="31">
        <v>1</v>
      </c>
      <c r="H10" s="35">
        <v>5</v>
      </c>
      <c r="I10" s="35">
        <v>5</v>
      </c>
      <c r="J10" s="31">
        <v>17</v>
      </c>
      <c r="K10" s="31">
        <v>7</v>
      </c>
      <c r="L10" s="20">
        <f>+SUM(B10:K10)</f>
        <v>131</v>
      </c>
      <c r="M10" s="20">
        <f>86+C10+G10+I10+K10</f>
        <v>138</v>
      </c>
      <c r="N10" s="21">
        <f>+L10*30</f>
        <v>3930</v>
      </c>
      <c r="O10" s="75"/>
      <c r="Q10" s="2">
        <f>195+72</f>
        <v>267</v>
      </c>
      <c r="R10" s="29"/>
    </row>
    <row r="11" spans="1:18" s="2" customFormat="1" ht="33.75" customHeight="1" x14ac:dyDescent="0.2">
      <c r="A11" s="13" t="s">
        <v>40</v>
      </c>
      <c r="B11" s="31">
        <v>0</v>
      </c>
      <c r="C11" s="31">
        <v>0</v>
      </c>
      <c r="D11" s="20">
        <v>17</v>
      </c>
      <c r="E11" s="20">
        <v>17</v>
      </c>
      <c r="F11" s="31">
        <v>1</v>
      </c>
      <c r="G11" s="31">
        <v>1</v>
      </c>
      <c r="H11" s="35">
        <v>3</v>
      </c>
      <c r="I11" s="35">
        <v>3</v>
      </c>
      <c r="J11" s="31">
        <v>15</v>
      </c>
      <c r="K11" s="31">
        <v>1</v>
      </c>
      <c r="L11" s="20">
        <f>+SUM(B11:K11)</f>
        <v>58</v>
      </c>
      <c r="M11" s="20">
        <f>29+17+E11+G11+I11+K11</f>
        <v>68</v>
      </c>
      <c r="N11" s="21">
        <f t="shared" ref="N11" si="0">+L11*30</f>
        <v>1740</v>
      </c>
      <c r="O11" s="75"/>
    </row>
    <row r="12" spans="1:18" s="2" customFormat="1" ht="39.75" customHeight="1" x14ac:dyDescent="0.2">
      <c r="A12" s="16" t="s">
        <v>41</v>
      </c>
      <c r="B12" s="24">
        <f>+SUM(B9:B11)</f>
        <v>106</v>
      </c>
      <c r="C12" s="24">
        <f t="shared" ref="C12:K12" si="1">+SUM(C9:C11)</f>
        <v>89</v>
      </c>
      <c r="D12" s="32">
        <f t="shared" si="1"/>
        <v>142</v>
      </c>
      <c r="E12" s="32">
        <f t="shared" si="1"/>
        <v>141</v>
      </c>
      <c r="F12" s="24">
        <f>+SUM(F9:F11)</f>
        <v>12</v>
      </c>
      <c r="G12" s="24">
        <f>+SUM(G9:G11)</f>
        <v>12</v>
      </c>
      <c r="H12" s="32">
        <f t="shared" si="1"/>
        <v>27</v>
      </c>
      <c r="I12" s="32">
        <f t="shared" si="1"/>
        <v>26</v>
      </c>
      <c r="J12" s="24">
        <f t="shared" si="1"/>
        <v>53</v>
      </c>
      <c r="K12" s="24">
        <f t="shared" si="1"/>
        <v>14</v>
      </c>
      <c r="L12" s="32">
        <f>+SUM(B12:K12)</f>
        <v>622</v>
      </c>
      <c r="M12" s="32">
        <f>+SUM(M9:M11)</f>
        <v>911</v>
      </c>
      <c r="N12" s="37">
        <f>+L12*28+M12*2</f>
        <v>19238</v>
      </c>
      <c r="O12" s="76"/>
    </row>
  </sheetData>
  <mergeCells count="13">
    <mergeCell ref="O7:O8"/>
    <mergeCell ref="O9:O12"/>
    <mergeCell ref="A2:E2"/>
    <mergeCell ref="A6:N6"/>
    <mergeCell ref="A7:A8"/>
    <mergeCell ref="B7:C7"/>
    <mergeCell ref="D7:E7"/>
    <mergeCell ref="F7:G7"/>
    <mergeCell ref="H7:I7"/>
    <mergeCell ref="J7:K7"/>
    <mergeCell ref="L7:L8"/>
    <mergeCell ref="N7:N8"/>
    <mergeCell ref="M7:M8"/>
  </mergeCells>
  <printOptions horizontalCentered="1" verticalCentered="1"/>
  <pageMargins left="0" right="0" top="0" bottom="0" header="0" footer="0"/>
  <pageSetup paperSize="9" scale="7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8ABB8-29D4-4541-9768-11A6D366F122}">
  <dimension ref="A1:M15"/>
  <sheetViews>
    <sheetView topLeftCell="A6" workbookViewId="0">
      <selection activeCell="F19" sqref="F19"/>
    </sheetView>
  </sheetViews>
  <sheetFormatPr defaultRowHeight="15" x14ac:dyDescent="0.25"/>
  <cols>
    <col min="1" max="9" width="13.140625" customWidth="1"/>
    <col min="10" max="10" width="16.85546875" customWidth="1"/>
  </cols>
  <sheetData>
    <row r="1" spans="1:13" ht="27.75" customHeight="1" x14ac:dyDescent="0.25">
      <c r="A1" s="77" t="s">
        <v>57</v>
      </c>
      <c r="B1" s="77"/>
      <c r="C1" s="77"/>
    </row>
    <row r="2" spans="1:13" ht="75" x14ac:dyDescent="0.25">
      <c r="A2" s="41" t="s">
        <v>58</v>
      </c>
      <c r="B2" s="41" t="s">
        <v>59</v>
      </c>
      <c r="C2" s="42" t="s">
        <v>60</v>
      </c>
      <c r="D2" s="41" t="s">
        <v>61</v>
      </c>
    </row>
    <row r="3" spans="1:13" s="40" customFormat="1" ht="30.75" customHeight="1" x14ac:dyDescent="0.25">
      <c r="A3" s="38">
        <v>65</v>
      </c>
      <c r="B3" s="38">
        <v>8</v>
      </c>
      <c r="C3" s="39">
        <v>216</v>
      </c>
      <c r="D3" s="39">
        <f>+C3-A3</f>
        <v>151</v>
      </c>
    </row>
    <row r="4" spans="1:13" ht="32.25" customHeight="1" x14ac:dyDescent="0.25">
      <c r="A4" s="77" t="s">
        <v>69</v>
      </c>
      <c r="B4" s="77"/>
      <c r="C4" s="77"/>
      <c r="D4" s="77"/>
      <c r="E4" s="77"/>
      <c r="F4" s="77"/>
      <c r="G4" s="77"/>
      <c r="H4" s="77"/>
      <c r="I4" s="77"/>
    </row>
    <row r="5" spans="1:13" ht="32.25" customHeight="1" x14ac:dyDescent="0.25">
      <c r="A5" s="54" t="s">
        <v>29</v>
      </c>
      <c r="B5" s="57" t="s">
        <v>43</v>
      </c>
      <c r="C5" s="54"/>
      <c r="D5" s="59" t="s">
        <v>44</v>
      </c>
      <c r="E5" s="79"/>
      <c r="F5" s="79"/>
      <c r="G5" s="79"/>
      <c r="H5" s="79"/>
      <c r="I5" s="62"/>
      <c r="J5" s="80" t="s">
        <v>63</v>
      </c>
      <c r="K5" s="3"/>
      <c r="L5" s="3"/>
      <c r="M5" s="3"/>
    </row>
    <row r="6" spans="1:13" ht="30" customHeight="1" x14ac:dyDescent="0.25">
      <c r="A6" s="55"/>
      <c r="B6" s="58"/>
      <c r="C6" s="56"/>
      <c r="D6" s="59" t="s">
        <v>45</v>
      </c>
      <c r="E6" s="62"/>
      <c r="F6" s="59" t="s">
        <v>12</v>
      </c>
      <c r="G6" s="62"/>
      <c r="H6" s="44" t="s">
        <v>46</v>
      </c>
      <c r="I6" s="44" t="s">
        <v>47</v>
      </c>
      <c r="J6" s="81"/>
      <c r="K6" s="3"/>
      <c r="L6" s="3"/>
      <c r="M6" s="3"/>
    </row>
    <row r="7" spans="1:13" ht="31.5" customHeight="1" x14ac:dyDescent="0.25">
      <c r="A7" s="56"/>
      <c r="B7" s="12" t="s">
        <v>37</v>
      </c>
      <c r="C7" s="12" t="s">
        <v>38</v>
      </c>
      <c r="D7" s="12" t="s">
        <v>37</v>
      </c>
      <c r="E7" s="12" t="s">
        <v>38</v>
      </c>
      <c r="F7" s="12" t="s">
        <v>37</v>
      </c>
      <c r="G7" s="12" t="s">
        <v>38</v>
      </c>
      <c r="H7" s="45"/>
      <c r="I7" s="45"/>
      <c r="J7" s="82"/>
      <c r="K7" s="3"/>
      <c r="L7" s="3"/>
      <c r="M7" s="3"/>
    </row>
    <row r="8" spans="1:13" ht="39" customHeight="1" x14ac:dyDescent="0.25">
      <c r="A8" s="19" t="s">
        <v>39</v>
      </c>
      <c r="B8" s="20">
        <f>72+170</f>
        <v>242</v>
      </c>
      <c r="C8" s="20">
        <f>74+168</f>
        <v>242</v>
      </c>
      <c r="D8" s="20">
        <f>790*2</f>
        <v>1580</v>
      </c>
      <c r="E8" s="20">
        <v>1580</v>
      </c>
      <c r="F8" s="20">
        <f>170*10*2</f>
        <v>3400</v>
      </c>
      <c r="G8" s="20">
        <f>168*10*2</f>
        <v>3360</v>
      </c>
      <c r="H8" s="21">
        <f>+SUM(D8:G8)</f>
        <v>9920</v>
      </c>
      <c r="I8" s="21">
        <f>+H8*28/1455</f>
        <v>190.90034364261169</v>
      </c>
      <c r="J8" s="83"/>
      <c r="K8" s="2"/>
      <c r="L8" s="2"/>
      <c r="M8" s="2"/>
    </row>
    <row r="9" spans="1:13" ht="39" customHeight="1" x14ac:dyDescent="0.25">
      <c r="A9" s="19" t="s">
        <v>18</v>
      </c>
      <c r="B9" s="20">
        <f>10+27</f>
        <v>37</v>
      </c>
      <c r="C9" s="20">
        <f>9+20</f>
        <v>29</v>
      </c>
      <c r="D9" s="20">
        <f>10*10*2</f>
        <v>200</v>
      </c>
      <c r="E9" s="20">
        <f>9*10*2</f>
        <v>180</v>
      </c>
      <c r="F9" s="20">
        <f>27*10*2</f>
        <v>540</v>
      </c>
      <c r="G9" s="20">
        <f>20*10*2</f>
        <v>400</v>
      </c>
      <c r="H9" s="21">
        <f>+SUM(D9:G9)</f>
        <v>1320</v>
      </c>
      <c r="I9" s="21">
        <f>+H9*28/1455</f>
        <v>25.402061855670102</v>
      </c>
      <c r="J9" s="84"/>
      <c r="K9" s="2"/>
      <c r="L9" s="2"/>
      <c r="M9" s="2"/>
    </row>
    <row r="10" spans="1:13" ht="39" customHeight="1" x14ac:dyDescent="0.25">
      <c r="A10" s="19" t="s">
        <v>40</v>
      </c>
      <c r="B10" s="20">
        <v>0</v>
      </c>
      <c r="C10" s="20">
        <v>0</v>
      </c>
      <c r="D10" s="20">
        <v>0</v>
      </c>
      <c r="E10" s="21">
        <f>+SUM(C10:D10)</f>
        <v>0</v>
      </c>
      <c r="F10" s="21"/>
      <c r="G10" s="21"/>
      <c r="H10" s="21">
        <f>+SUM(D10:E10)</f>
        <v>0</v>
      </c>
      <c r="I10" s="21">
        <f t="shared" ref="I10" si="0">+H10*30</f>
        <v>0</v>
      </c>
      <c r="J10" s="84"/>
      <c r="K10" s="46"/>
      <c r="L10" s="46"/>
      <c r="M10" s="22"/>
    </row>
    <row r="11" spans="1:13" ht="39" customHeight="1" x14ac:dyDescent="0.25">
      <c r="A11" s="23" t="s">
        <v>48</v>
      </c>
      <c r="B11" s="24">
        <f>+SUM(B8:B10)</f>
        <v>279</v>
      </c>
      <c r="C11" s="24">
        <f t="shared" ref="C11:G11" si="1">+SUM(C8:C10)</f>
        <v>271</v>
      </c>
      <c r="D11" s="24">
        <f t="shared" si="1"/>
        <v>1780</v>
      </c>
      <c r="E11" s="24">
        <f t="shared" si="1"/>
        <v>1760</v>
      </c>
      <c r="F11" s="24">
        <f t="shared" si="1"/>
        <v>3940</v>
      </c>
      <c r="G11" s="24">
        <f t="shared" si="1"/>
        <v>3760</v>
      </c>
      <c r="H11" s="24">
        <f>+SUM(H8:H10)</f>
        <v>11240</v>
      </c>
      <c r="I11" s="25">
        <f>+SUM(I8:I10)</f>
        <v>216.30240549828179</v>
      </c>
      <c r="J11" s="85"/>
      <c r="K11" s="46"/>
      <c r="L11" s="46"/>
      <c r="M11" s="46"/>
    </row>
    <row r="12" spans="1:13" x14ac:dyDescent="0.25">
      <c r="A12" s="2"/>
      <c r="B12" s="2"/>
      <c r="C12" s="2"/>
      <c r="D12" s="2"/>
      <c r="E12" s="2"/>
      <c r="F12" s="2"/>
      <c r="G12" s="2"/>
      <c r="H12" s="2"/>
      <c r="I12" s="46"/>
      <c r="J12" s="46"/>
      <c r="K12" s="46"/>
      <c r="L12" s="46"/>
      <c r="M12" s="2"/>
    </row>
    <row r="13" spans="1:13" ht="25.5" hidden="1" x14ac:dyDescent="0.25">
      <c r="A13" s="26" t="s">
        <v>49</v>
      </c>
      <c r="B13" s="26">
        <v>1455</v>
      </c>
      <c r="C13" s="2"/>
      <c r="D13" s="2"/>
      <c r="E13" s="2"/>
      <c r="F13" s="2"/>
      <c r="G13" s="2"/>
      <c r="H13" s="2"/>
      <c r="I13" s="2"/>
      <c r="J13" s="2"/>
      <c r="K13" s="2"/>
      <c r="L13" s="2"/>
      <c r="M13" s="2"/>
    </row>
    <row r="14" spans="1:13" ht="51" hidden="1" x14ac:dyDescent="0.25">
      <c r="A14" s="26" t="s">
        <v>50</v>
      </c>
      <c r="B14" s="27">
        <f>+H11/1455</f>
        <v>7.7250859106529211</v>
      </c>
      <c r="C14" s="2"/>
      <c r="D14" s="2"/>
      <c r="E14" s="2"/>
      <c r="F14" s="2"/>
      <c r="G14" s="2"/>
      <c r="H14" s="2"/>
      <c r="I14" s="2"/>
      <c r="J14" s="2"/>
      <c r="K14" s="2"/>
      <c r="L14" s="2"/>
      <c r="M14" s="2"/>
    </row>
    <row r="15" spans="1:13" ht="51" hidden="1" x14ac:dyDescent="0.25">
      <c r="A15" s="26" t="s">
        <v>51</v>
      </c>
      <c r="B15" s="27">
        <v>216</v>
      </c>
      <c r="C15" s="28"/>
      <c r="D15" s="2"/>
      <c r="E15" s="2"/>
      <c r="F15" s="2"/>
      <c r="G15" s="2"/>
      <c r="H15" s="2"/>
      <c r="I15" s="2"/>
      <c r="J15" s="2"/>
      <c r="K15" s="2"/>
      <c r="L15" s="2"/>
      <c r="M15" s="2"/>
    </row>
  </sheetData>
  <mergeCells count="14">
    <mergeCell ref="K10:L10"/>
    <mergeCell ref="K11:M11"/>
    <mergeCell ref="I12:L12"/>
    <mergeCell ref="A1:C1"/>
    <mergeCell ref="A5:A7"/>
    <mergeCell ref="B5:C6"/>
    <mergeCell ref="D5:I5"/>
    <mergeCell ref="D6:E6"/>
    <mergeCell ref="F6:G6"/>
    <mergeCell ref="H6:H7"/>
    <mergeCell ref="I6:I7"/>
    <mergeCell ref="A4:I4"/>
    <mergeCell ref="J5:J7"/>
    <mergeCell ref="J8:J11"/>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E14AF-41F5-4199-9679-605DDF60B679}">
  <dimension ref="A1:D9"/>
  <sheetViews>
    <sheetView workbookViewId="0">
      <selection activeCell="H8" sqref="H8"/>
    </sheetView>
  </sheetViews>
  <sheetFormatPr defaultRowHeight="15" x14ac:dyDescent="0.25"/>
  <cols>
    <col min="1" max="4" width="20.140625" customWidth="1"/>
  </cols>
  <sheetData>
    <row r="1" spans="1:4" ht="25.5" customHeight="1" x14ac:dyDescent="0.3">
      <c r="A1" s="86" t="s">
        <v>68</v>
      </c>
      <c r="B1" s="86"/>
      <c r="C1" s="86"/>
      <c r="D1" s="86"/>
    </row>
    <row r="2" spans="1:4" ht="24.75" customHeight="1" x14ac:dyDescent="0.25">
      <c r="A2" s="77" t="s">
        <v>57</v>
      </c>
      <c r="B2" s="77"/>
      <c r="C2" s="77"/>
    </row>
    <row r="3" spans="1:4" ht="45" x14ac:dyDescent="0.25">
      <c r="A3" s="41" t="s">
        <v>56</v>
      </c>
      <c r="B3" s="41" t="s">
        <v>64</v>
      </c>
      <c r="C3" s="42" t="s">
        <v>65</v>
      </c>
      <c r="D3" s="41" t="s">
        <v>66</v>
      </c>
    </row>
    <row r="4" spans="1:4" ht="57" customHeight="1" x14ac:dyDescent="0.25">
      <c r="A4" s="38">
        <v>5614</v>
      </c>
      <c r="B4" s="38">
        <v>589</v>
      </c>
      <c r="C4" s="39">
        <f>+B4*28</f>
        <v>16492</v>
      </c>
      <c r="D4" s="39">
        <f>+C4-A4</f>
        <v>10878</v>
      </c>
    </row>
    <row r="6" spans="1:4" ht="23.25" customHeight="1" x14ac:dyDescent="0.3">
      <c r="A6" s="86" t="s">
        <v>67</v>
      </c>
      <c r="B6" s="86"/>
      <c r="C6" s="86"/>
      <c r="D6" s="86"/>
    </row>
    <row r="7" spans="1:4" ht="25.5" customHeight="1" x14ac:dyDescent="0.25">
      <c r="A7" s="77" t="s">
        <v>57</v>
      </c>
      <c r="B7" s="77"/>
      <c r="C7" s="77"/>
      <c r="D7" s="43"/>
    </row>
    <row r="8" spans="1:4" ht="45" x14ac:dyDescent="0.25">
      <c r="A8" s="41" t="s">
        <v>56</v>
      </c>
      <c r="B8" s="41" t="s">
        <v>64</v>
      </c>
      <c r="C8" s="42" t="s">
        <v>65</v>
      </c>
      <c r="D8" s="41" t="s">
        <v>66</v>
      </c>
    </row>
    <row r="9" spans="1:4" ht="54" customHeight="1" x14ac:dyDescent="0.25">
      <c r="A9" s="38">
        <f>17152+1140</f>
        <v>18292</v>
      </c>
      <c r="B9" s="38">
        <f>886+195</f>
        <v>1081</v>
      </c>
      <c r="C9" s="39">
        <f>+B9*28</f>
        <v>30268</v>
      </c>
      <c r="D9" s="39">
        <f>+C9-A9</f>
        <v>11976</v>
      </c>
    </row>
  </sheetData>
  <mergeCells count="4">
    <mergeCell ref="A2:C2"/>
    <mergeCell ref="A1:D1"/>
    <mergeCell ref="A7:C7"/>
    <mergeCell ref="A6:D6"/>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bảng tổng sl cấp  (2)</vt:lpstr>
      <vt:lpstr>căn cứ mua găng tay ngày 21.09</vt:lpstr>
      <vt:lpstr>Bọc ngón</vt:lpstr>
      <vt:lpstr>Mũ chụp tóc</vt:lpstr>
      <vt:lpstr>'bảng tổng sl cấp  (2)'!Print_Area</vt:lpstr>
      <vt:lpstr>'căn cứ mua găng tay ngày 21.09'!Print_Area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2020-10-06T09:31:23Z</cp:lastPrinted>
  <dcterms:created xsi:type="dcterms:W3CDTF">2020-09-21T07:28:50Z</dcterms:created>
  <dcterms:modified xsi:type="dcterms:W3CDTF">2020-10-06T12:15:40Z</dcterms:modified>
</cp:coreProperties>
</file>