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ƯƠNG_2020\ĐXMH 2020\T10\5.10\"/>
    </mc:Choice>
  </mc:AlternateContent>
  <xr:revisionPtr revIDLastSave="0" documentId="13_ncr:1_{9FBEFA8C-AD90-4163-B45E-37379D7DE7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OLY BAG" sheetId="4" r:id="rId1"/>
    <sheet name="Sheet1" sheetId="5" r:id="rId2"/>
    <sheet name=" ct" sheetId="3" r:id="rId3"/>
  </sheets>
  <externalReferences>
    <externalReference r:id="rId4"/>
    <externalReference r:id="rId5"/>
  </externalReferences>
  <definedNames>
    <definedName name="hoa" localSheetId="2">#REF!</definedName>
    <definedName name="hoa" localSheetId="0">#REF!</definedName>
    <definedName name="hoa">#REF!</definedName>
    <definedName name="N2A">OFFSET([1]보고자료용!$B$6,0,0,1,COUNTA([1]보고자료용!$A$6:$IV$6)-2)</definedName>
    <definedName name="NANO">OFFSET([1]보고자료용!$B$5,0,0,1,COUNTA([1]보고자료용!$A$5:$IV$5)-2)</definedName>
    <definedName name="_xlnm.Print_Area" localSheetId="2">' ct'!$A$1:$J$78</definedName>
    <definedName name="_xlnm.Print_Area" localSheetId="0">'POLY BAG'!$A$1:$N$36</definedName>
    <definedName name="계">OFFSET([1]보고자료용!$B$9,0,0,1,COUNTA([1]보고자료용!$A$9:$IV$9)-2)</definedName>
    <definedName name="금호">OFFSET([1]보고자료용!$B$7,0,0,1,COUNTA([1]보고자료용!$A$7:$IV$7)-2)</definedName>
    <definedName name="기타">OFFSET([1]보고자료용!$B$8,0,0,1,COUNTA([1]보고자료용!$A$8:$IV$8)-2)</definedName>
    <definedName name="기호" localSheetId="2">#REF!</definedName>
    <definedName name="기호" localSheetId="0">#REF!</definedName>
    <definedName name="기호">#REF!</definedName>
    <definedName name="날자목록" localSheetId="2">#REF!</definedName>
    <definedName name="날자목록" localSheetId="0">#REF!</definedName>
    <definedName name="날자목록">#REF!</definedName>
    <definedName name="대광">OFFSET([1]보고자료용!$B$3,0,0,1,COUNTA([1]보고자료용!$A$3:$IV$3)-2)</definedName>
    <definedName name="대성" localSheetId="2">OFFSET([1]보고자료용!#REF!,0,0,1,COUNTA([1]보고자료용!#REF!)-2)</definedName>
    <definedName name="대성" localSheetId="0">OFFSET([1]보고자료용!#REF!,0,0,1,COUNTA([1]보고자료용!#REF!)-2)</definedName>
    <definedName name="대성">OFFSET([1]보고자료용!#REF!,0,0,1,COUNTA([1]보고자료용!#REF!)-2)</definedName>
    <definedName name="대지" localSheetId="2">#REF!</definedName>
    <definedName name="대지" localSheetId="0">#REF!</definedName>
    <definedName name="대지">#REF!</definedName>
    <definedName name="도번" localSheetId="2">#REF!</definedName>
    <definedName name="도번" localSheetId="0">#REF!</definedName>
    <definedName name="도번">#REF!</definedName>
    <definedName name="모델" localSheetId="2">#REF!</definedName>
    <definedName name="모델" localSheetId="0">#REF!</definedName>
    <definedName name="모델">#REF!</definedName>
    <definedName name="업체" localSheetId="2">#REF!</definedName>
    <definedName name="업체" localSheetId="0">#REF!</definedName>
    <definedName name="업체">#REF!</definedName>
    <definedName name="업체명" localSheetId="2">#REF!</definedName>
    <definedName name="업체명" localSheetId="0">#REF!</definedName>
    <definedName name="업체명">#REF!</definedName>
    <definedName name="월_TITLE">OFFSET([1]보고자료용!$B$2,0,0,1,COUNTA([1]보고자료용!$A$2:$IV$2)-2)</definedName>
    <definedName name="이라이콤" localSheetId="2">OFFSET([1]보고자료용!#REF!,0,0,1,COUNTA([1]보고자료용!#REF!)-2)</definedName>
    <definedName name="이라이콤" localSheetId="0">OFFSET([1]보고자료용!#REF!,0,0,1,COUNTA([1]보고자료용!#REF!)-2)</definedName>
    <definedName name="이라이콤">OFFSET([1]보고자료용!#REF!,0,0,1,COUNTA([1]보고자료용!#REF!)-2)</definedName>
    <definedName name="일일">'[2]일일불량-9909'!$A$3:$L$6</definedName>
    <definedName name="품명" localSheetId="2">#REF!</definedName>
    <definedName name="품명" localSheetId="0">#REF!</definedName>
    <definedName name="품명">#REF!</definedName>
    <definedName name="필터타이틀" localSheetId="2">#REF!</definedName>
    <definedName name="필터타이틀" localSheetId="0">#REF!</definedName>
    <definedName name="필터타이틀">#REF!</definedName>
    <definedName name="한성">OFFSET([1]보고자료용!$B$4,0,0,1,COUNTA([1]보고자료용!$A$4:$IV$4)-2)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3" l="1"/>
  <c r="H25" i="3"/>
  <c r="F25" i="3"/>
  <c r="G25" i="3" s="1"/>
  <c r="F22" i="3"/>
  <c r="F14" i="3"/>
  <c r="F10" i="3"/>
  <c r="F6" i="3"/>
  <c r="E25" i="3"/>
  <c r="E22" i="3"/>
  <c r="E14" i="3"/>
  <c r="E10" i="3"/>
  <c r="E6" i="3"/>
  <c r="I25" i="4"/>
  <c r="I26" i="4"/>
  <c r="I27" i="4"/>
  <c r="I28" i="4"/>
  <c r="I29" i="4"/>
  <c r="I30" i="4"/>
  <c r="I31" i="4"/>
  <c r="I32" i="4"/>
  <c r="I33" i="4"/>
  <c r="I34" i="4"/>
  <c r="D25" i="4"/>
  <c r="D26" i="4"/>
  <c r="D27" i="4"/>
  <c r="D28" i="4"/>
  <c r="D33" i="4"/>
  <c r="C29" i="4"/>
  <c r="D29" i="4" s="1"/>
  <c r="C30" i="4"/>
  <c r="D30" i="4" s="1"/>
  <c r="B33" i="4"/>
  <c r="B26" i="4"/>
  <c r="B27" i="4"/>
  <c r="B28" i="4"/>
  <c r="B25" i="4"/>
  <c r="E17" i="4"/>
  <c r="J17" i="4" s="1"/>
  <c r="E12" i="4"/>
  <c r="J12" i="4" s="1"/>
  <c r="E11" i="4"/>
  <c r="J11" i="4" s="1"/>
  <c r="J10" i="4"/>
  <c r="E10" i="4"/>
  <c r="E9" i="4"/>
  <c r="J9" i="4" s="1"/>
  <c r="C36" i="4" l="1"/>
  <c r="C35" i="4"/>
  <c r="C34" i="4"/>
  <c r="C32" i="4"/>
  <c r="D32" i="4" s="1"/>
  <c r="C31" i="4"/>
  <c r="D31" i="4" s="1"/>
  <c r="F36" i="3" l="1"/>
  <c r="F32" i="3"/>
  <c r="E36" i="3"/>
  <c r="H36" i="3" s="1"/>
  <c r="E32" i="3"/>
  <c r="I36" i="4"/>
  <c r="P36" i="4" s="1"/>
  <c r="D36" i="4"/>
  <c r="B36" i="4"/>
  <c r="G36" i="3" l="1"/>
  <c r="G32" i="3"/>
  <c r="J20" i="4"/>
  <c r="J18" i="4" l="1"/>
  <c r="H32" i="3" l="1"/>
  <c r="E28" i="3"/>
  <c r="H28" i="3" s="1"/>
  <c r="P34" i="4"/>
  <c r="I35" i="4"/>
  <c r="P35" i="4" s="1"/>
  <c r="J19" i="4" s="1"/>
  <c r="D34" i="4"/>
  <c r="D35" i="4"/>
  <c r="B34" i="4"/>
  <c r="B35" i="4"/>
  <c r="P29" i="4"/>
  <c r="G28" i="3" l="1"/>
  <c r="B30" i="4" l="1"/>
  <c r="B31" i="4"/>
  <c r="B32" i="4"/>
  <c r="B29" i="4"/>
  <c r="P19" i="4" l="1"/>
  <c r="P16" i="4" l="1"/>
  <c r="P30" i="4"/>
  <c r="E14" i="4" s="1"/>
  <c r="J14" i="4" s="1"/>
  <c r="P31" i="4"/>
  <c r="E15" i="4" s="1"/>
  <c r="J15" i="4" s="1"/>
  <c r="P32" i="4"/>
  <c r="E13" i="4" l="1"/>
  <c r="J13" i="4" s="1"/>
  <c r="E16" i="4"/>
  <c r="J16" i="4" s="1"/>
  <c r="G22" i="3" l="1"/>
  <c r="H6" i="3"/>
  <c r="K18" i="3"/>
  <c r="E18" i="3"/>
  <c r="H18" i="3" s="1"/>
  <c r="G18" i="3" s="1"/>
  <c r="I18" i="3" s="1"/>
  <c r="K14" i="3"/>
  <c r="N13" i="3"/>
  <c r="K7" i="3"/>
  <c r="H22" i="3" l="1"/>
  <c r="G6" i="3"/>
  <c r="I6" i="3" s="1"/>
  <c r="G10" i="3" l="1"/>
  <c r="H10" i="3"/>
  <c r="H14" i="3" l="1"/>
  <c r="I10" i="3"/>
  <c r="K10" i="3" s="1"/>
  <c r="G14" i="3" l="1"/>
  <c r="I14" i="3" s="1"/>
</calcChain>
</file>

<file path=xl/sharedStrings.xml><?xml version="1.0" encoding="utf-8"?>
<sst xmlns="http://schemas.openxmlformats.org/spreadsheetml/2006/main" count="146" uniqueCount="61">
  <si>
    <t>Người lập 
작성자</t>
  </si>
  <si>
    <t>Kiểm tra 1
1 검토</t>
  </si>
  <si>
    <t>Kiểm tra 2
2 검토</t>
  </si>
  <si>
    <t>Phê duyệt
승인</t>
  </si>
  <si>
    <t>NO</t>
  </si>
  <si>
    <t>요청일
&lt;Ngày yêu cầu&gt;</t>
  </si>
  <si>
    <t>품명Tên</t>
  </si>
  <si>
    <t>사용 계획 Kế hoạch sử dụng</t>
  </si>
  <si>
    <t>입고 요청 날짜
Ngày yêu cầu nhập kho</t>
  </si>
  <si>
    <t>사용 계획
Kế hoạch sử dụng</t>
  </si>
  <si>
    <t>비고
Ghi chú</t>
  </si>
  <si>
    <t>발주수량
Số lượng
đề xuất</t>
  </si>
  <si>
    <t>TÌNH HÌNH SỬ DỤNG 사용현황</t>
  </si>
  <si>
    <t>품명
Tên</t>
  </si>
  <si>
    <t>총 누적 구매량
Tổng lượng đã mua hàng</t>
  </si>
  <si>
    <t>총 사용량
Lượng đã sử dụng</t>
  </si>
  <si>
    <t>지난 요청서 Đề xuất lần trước</t>
  </si>
  <si>
    <t>일 평균 사용량
Số lượng sử dụng/ Ngày</t>
  </si>
  <si>
    <t>입고 날짜
Ngày nhập kho</t>
  </si>
  <si>
    <t>수량 
Số lượng</t>
  </si>
  <si>
    <t>재고수량
Số lượng 
tồn</t>
  </si>
  <si>
    <t>사용량 
Số lượng sử dụng</t>
  </si>
  <si>
    <t>.</t>
  </si>
  <si>
    <t>Bộ phận đề xuất:
요청 부서</t>
  </si>
  <si>
    <t>SẢN XUẤT</t>
  </si>
  <si>
    <t>구분</t>
    <phoneticPr fontId="0" type="noConversion"/>
  </si>
  <si>
    <t>Số lương sử dụng
사용계획 수량</t>
  </si>
  <si>
    <t>Ghi chú</t>
  </si>
  <si>
    <t xml:space="preserve"> 쓰레기 봉투 </t>
  </si>
  <si>
    <t xml:space="preserve">  </t>
  </si>
  <si>
    <r>
      <rPr>
        <b/>
        <sz val="14"/>
        <color theme="1"/>
        <rFont val="바탕"/>
        <family val="1"/>
        <charset val="129"/>
      </rPr>
      <t xml:space="preserve">재고수량
</t>
    </r>
    <r>
      <rPr>
        <b/>
        <sz val="14"/>
        <color theme="1"/>
        <rFont val="Times New Roman"/>
        <family val="1"/>
      </rPr>
      <t>Số lượng 
tồn</t>
    </r>
  </si>
  <si>
    <r>
      <rPr>
        <b/>
        <sz val="14"/>
        <color theme="1"/>
        <rFont val="바탕"/>
        <family val="1"/>
        <charset val="129"/>
      </rPr>
      <t>발주수량
Số l</t>
    </r>
    <r>
      <rPr>
        <b/>
        <sz val="14"/>
        <color theme="1"/>
        <rFont val="Century"/>
        <family val="1"/>
      </rPr>
      <t>ư</t>
    </r>
    <r>
      <rPr>
        <b/>
        <sz val="14"/>
        <color theme="1"/>
        <rFont val="바탕"/>
        <family val="1"/>
        <charset val="129"/>
      </rPr>
      <t>ợng
đề xuất</t>
    </r>
  </si>
  <si>
    <r>
      <rPr>
        <b/>
        <sz val="14"/>
        <color theme="1"/>
        <rFont val="바탕"/>
        <family val="1"/>
        <charset val="129"/>
      </rPr>
      <t>Tồn kho
총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바탕"/>
        <family val="1"/>
        <charset val="129"/>
      </rPr>
      <t>재고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바탕"/>
        <family val="1"/>
        <charset val="129"/>
      </rPr>
      <t>수량</t>
    </r>
  </si>
  <si>
    <t>필요 수량
Số lượng cần sử dụng</t>
  </si>
  <si>
    <t xml:space="preserve">재고 수량
Số lượng 
tồn </t>
  </si>
  <si>
    <t>금형 Setting</t>
  </si>
  <si>
    <r>
      <t xml:space="preserve">TÊN- KÍCH THƯỚC- ĐƠN VỊ
</t>
    </r>
    <r>
      <rPr>
        <b/>
        <sz val="16"/>
        <color theme="1"/>
        <rFont val="바탕"/>
        <family val="1"/>
        <charset val="129"/>
      </rPr>
      <t>품명</t>
    </r>
    <r>
      <rPr>
        <b/>
        <sz val="16"/>
        <color theme="1"/>
        <rFont val="Times New Roman"/>
        <family val="1"/>
      </rPr>
      <t>-</t>
    </r>
    <r>
      <rPr>
        <b/>
        <sz val="16"/>
        <color theme="1"/>
        <rFont val="바탕"/>
        <family val="1"/>
        <charset val="129"/>
      </rPr>
      <t>치수</t>
    </r>
    <r>
      <rPr>
        <b/>
        <sz val="16"/>
        <color theme="1"/>
        <rFont val="Times New Roman"/>
        <family val="1"/>
      </rPr>
      <t>-</t>
    </r>
    <r>
      <rPr>
        <b/>
        <sz val="16"/>
        <color theme="1"/>
        <rFont val="바탕"/>
        <family val="1"/>
        <charset val="129"/>
      </rPr>
      <t>단위</t>
    </r>
  </si>
  <si>
    <t>ngày</t>
  </si>
  <si>
    <t>trung bình</t>
  </si>
  <si>
    <t>SPONGE 1T-Orange
500mm*520mm (EA)</t>
  </si>
  <si>
    <t>SPONGE 2T-Orange
500mm*520mm (EA)</t>
  </si>
  <si>
    <r>
      <rPr>
        <b/>
        <sz val="14"/>
        <color theme="1"/>
        <rFont val="바탕"/>
        <family val="1"/>
        <charset val="129"/>
      </rPr>
      <t>30day 평균</t>
    </r>
    <r>
      <rPr>
        <b/>
        <sz val="14"/>
        <color theme="1"/>
        <rFont val="Times New Roman"/>
        <family val="1"/>
      </rPr>
      <t xml:space="preserve"> </t>
    </r>
    <r>
      <rPr>
        <b/>
        <sz val="14"/>
        <color theme="1"/>
        <rFont val="바탕"/>
        <family val="1"/>
        <charset val="129"/>
      </rPr>
      <t>사용량</t>
    </r>
  </si>
  <si>
    <t>Xốp lá 
Sponge leaf
5mm*1000mm*50m</t>
  </si>
  <si>
    <t>Xốp lá 
Sponge leaf
8mm*1000mm*50m</t>
  </si>
  <si>
    <t>5 Roll (30DAY)</t>
  </si>
  <si>
    <t>Đóng gói hàng thành phẩm
완제품 포장하기 위해</t>
  </si>
  <si>
    <t>Xốp lá 
Sponge leaf
10mm*1000mm*50m</t>
  </si>
  <si>
    <t>01.09.2020</t>
  </si>
  <si>
    <t>PO 재고
Số lượng 
tồn PO</t>
  </si>
  <si>
    <t>SPONGE ORANGE 1T
500mm*330mm (EA)</t>
  </si>
  <si>
    <t>SPONGE ORANGE 1.5T
500mm*330mm (EA)</t>
  </si>
  <si>
    <t>SPONGE ORANGE 2T
500mm*330mm (EA)</t>
  </si>
  <si>
    <t>SPONGE ORANGE 3T
500mm*330mm (EA)</t>
  </si>
  <si>
    <t>SPONGE GREEN 2T
500mm*330mm (EA)</t>
  </si>
  <si>
    <t>SPONGE BLACK 2T
500mm*330mm (EA)</t>
  </si>
  <si>
    <t>15.10.2020</t>
  </si>
  <si>
    <t>05.10.2020</t>
  </si>
  <si>
    <t>05.10.2020~05.11.2020</t>
  </si>
  <si>
    <t>20.08.2020</t>
  </si>
  <si>
    <t>ĐỀ XUẤT MUA HÀNG  T10-2020
2020년10월 구매 요청서</t>
  </si>
  <si>
    <r>
      <t>BẢNG KÊ CHI TIẾT T10-2020
2020</t>
    </r>
    <r>
      <rPr>
        <b/>
        <sz val="25"/>
        <color theme="1"/>
        <rFont val="바탕"/>
        <family val="1"/>
        <charset val="129"/>
      </rPr>
      <t>년</t>
    </r>
    <r>
      <rPr>
        <b/>
        <sz val="25"/>
        <color theme="1"/>
        <rFont val="Times New Roman"/>
        <family val="1"/>
      </rPr>
      <t>10</t>
    </r>
    <r>
      <rPr>
        <b/>
        <sz val="25"/>
        <color theme="1"/>
        <rFont val="바탕"/>
        <family val="1"/>
        <charset val="129"/>
      </rPr>
      <t>월</t>
    </r>
    <r>
      <rPr>
        <b/>
        <sz val="25"/>
        <color theme="1"/>
        <rFont val="Times New Roman"/>
        <family val="1"/>
      </rPr>
      <t xml:space="preserve"> </t>
    </r>
    <r>
      <rPr>
        <b/>
        <sz val="25"/>
        <color theme="1"/>
        <rFont val="바탕"/>
        <family val="1"/>
        <charset val="129"/>
      </rPr>
      <t>구매요청서</t>
    </r>
    <r>
      <rPr>
        <b/>
        <sz val="25"/>
        <color theme="1"/>
        <rFont val="Times New Roman"/>
        <family val="1"/>
      </rPr>
      <t xml:space="preserve"> </t>
    </r>
    <r>
      <rPr>
        <b/>
        <sz val="25"/>
        <color theme="1"/>
        <rFont val="바탕"/>
        <family val="1"/>
        <charset val="129"/>
      </rPr>
      <t>상세</t>
    </r>
    <r>
      <rPr>
        <b/>
        <sz val="25"/>
        <color theme="1"/>
        <rFont val="Times New Roman"/>
        <family val="1"/>
      </rPr>
      <t xml:space="preserve"> </t>
    </r>
    <r>
      <rPr>
        <b/>
        <sz val="25"/>
        <color theme="1"/>
        <rFont val="바탕"/>
        <family val="1"/>
        <charset val="129"/>
      </rPr>
      <t>내역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</si>
</sst>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6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돋움"/>
      <family val="3"/>
      <charset val="129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25"/>
      <color theme="1"/>
      <name val="Times New Roman"/>
      <family val="1"/>
    </font>
    <font>
      <b/>
      <sz val="25"/>
      <color theme="1"/>
      <name val="바탕"/>
      <family val="1"/>
      <charset val="129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name val="Times New Roman"/>
      <family val="1"/>
    </font>
    <font>
      <sz val="18"/>
      <color theme="1"/>
      <name val="Times New Roman"/>
      <family val="1"/>
    </font>
    <font>
      <b/>
      <sz val="40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바탕"/>
      <family val="1"/>
      <charset val="129"/>
    </font>
    <font>
      <sz val="14"/>
      <color theme="1"/>
      <name val="Calibri"/>
      <family val="2"/>
      <scheme val="minor"/>
    </font>
    <font>
      <b/>
      <sz val="14"/>
      <color theme="1"/>
      <name val="Century"/>
      <family val="1"/>
    </font>
    <font>
      <b/>
      <sz val="12"/>
      <color theme="1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3"/>
      <name val="Times New Roman"/>
      <family val="1"/>
    </font>
    <font>
      <b/>
      <sz val="16"/>
      <color theme="1"/>
      <name val="바탕"/>
      <family val="1"/>
      <charset val="129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4" fillId="0" borderId="0"/>
    <xf numFmtId="164" fontId="1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3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3" fillId="0" borderId="0" xfId="3" applyFont="1"/>
    <xf numFmtId="0" fontId="10" fillId="0" borderId="0" xfId="3" applyFont="1"/>
    <xf numFmtId="3" fontId="3" fillId="0" borderId="0" xfId="3" applyNumberFormat="1" applyFont="1"/>
    <xf numFmtId="0" fontId="3" fillId="3" borderId="0" xfId="3" applyFont="1" applyFill="1"/>
    <xf numFmtId="3" fontId="5" fillId="3" borderId="8" xfId="3" applyNumberFormat="1" applyFont="1" applyFill="1" applyBorder="1" applyAlignment="1">
      <alignment horizontal="center" vertical="center" wrapText="1"/>
    </xf>
    <xf numFmtId="3" fontId="5" fillId="3" borderId="9" xfId="3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3" fontId="13" fillId="0" borderId="3" xfId="1" applyNumberFormat="1" applyFont="1" applyFill="1" applyBorder="1" applyAlignment="1" applyProtection="1">
      <alignment horizontal="center" vertical="center"/>
      <protection locked="0"/>
    </xf>
    <xf numFmtId="3" fontId="13" fillId="0" borderId="3" xfId="1" applyNumberFormat="1" applyFont="1" applyFill="1" applyBorder="1" applyAlignment="1">
      <alignment horizontal="center" vertical="center" wrapText="1"/>
    </xf>
    <xf numFmtId="3" fontId="14" fillId="3" borderId="9" xfId="3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8" fillId="0" borderId="3" xfId="1" applyFont="1" applyFill="1" applyBorder="1" applyAlignment="1" applyProtection="1">
      <alignment horizontal="center" vertical="center"/>
      <protection locked="0"/>
    </xf>
    <xf numFmtId="3" fontId="24" fillId="0" borderId="3" xfId="1" applyNumberFormat="1" applyFont="1" applyFill="1" applyBorder="1" applyAlignment="1">
      <alignment horizontal="center" vertical="center"/>
    </xf>
    <xf numFmtId="3" fontId="25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7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3" fontId="13" fillId="0" borderId="3" xfId="2" applyNumberFormat="1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3" fontId="17" fillId="3" borderId="11" xfId="4" applyNumberFormat="1" applyFont="1" applyFill="1" applyBorder="1" applyAlignment="1">
      <alignment horizontal="center" vertical="center" wrapText="1"/>
    </xf>
    <xf numFmtId="3" fontId="17" fillId="3" borderId="11" xfId="3" applyNumberFormat="1" applyFont="1" applyFill="1" applyBorder="1" applyAlignment="1">
      <alignment horizontal="center" vertical="center" wrapText="1"/>
    </xf>
    <xf numFmtId="0" fontId="19" fillId="2" borderId="18" xfId="3" applyFont="1" applyFill="1" applyBorder="1" applyAlignment="1">
      <alignment horizontal="center" vertical="center" wrapText="1"/>
    </xf>
    <xf numFmtId="0" fontId="19" fillId="2" borderId="19" xfId="3" applyFont="1" applyFill="1" applyBorder="1" applyAlignment="1">
      <alignment horizontal="center" vertical="center" wrapText="1"/>
    </xf>
    <xf numFmtId="0" fontId="20" fillId="2" borderId="19" xfId="3" applyFont="1" applyFill="1" applyBorder="1" applyAlignment="1">
      <alignment horizontal="center" vertical="center" wrapText="1"/>
    </xf>
    <xf numFmtId="0" fontId="19" fillId="4" borderId="20" xfId="3" applyFont="1" applyFill="1" applyBorder="1" applyAlignment="1">
      <alignment horizontal="center" vertical="center"/>
    </xf>
    <xf numFmtId="3" fontId="28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4" xfId="3" applyFont="1" applyBorder="1"/>
    <xf numFmtId="0" fontId="3" fillId="0" borderId="0" xfId="3" applyFont="1" applyBorder="1"/>
    <xf numFmtId="0" fontId="3" fillId="0" borderId="25" xfId="3" applyFont="1" applyBorder="1"/>
    <xf numFmtId="0" fontId="16" fillId="2" borderId="19" xfId="3" applyFont="1" applyFill="1" applyBorder="1" applyAlignment="1">
      <alignment horizontal="center" vertical="center" wrapText="1"/>
    </xf>
    <xf numFmtId="0" fontId="17" fillId="0" borderId="0" xfId="3" applyFont="1"/>
    <xf numFmtId="3" fontId="14" fillId="3" borderId="21" xfId="3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 applyProtection="1">
      <protection locked="0"/>
    </xf>
    <xf numFmtId="0" fontId="6" fillId="0" borderId="3" xfId="0" applyFont="1" applyBorder="1"/>
    <xf numFmtId="0" fontId="21" fillId="0" borderId="3" xfId="0" applyFont="1" applyBorder="1"/>
    <xf numFmtId="0" fontId="0" fillId="0" borderId="3" xfId="0" applyBorder="1"/>
    <xf numFmtId="0" fontId="5" fillId="0" borderId="3" xfId="0" applyFont="1" applyBorder="1"/>
    <xf numFmtId="0" fontId="26" fillId="0" borderId="3" xfId="1" applyFont="1" applyFill="1" applyBorder="1" applyAlignment="1">
      <alignment horizontal="center" vertical="center" wrapText="1"/>
    </xf>
    <xf numFmtId="0" fontId="30" fillId="2" borderId="4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/>
    <xf numFmtId="3" fontId="25" fillId="0" borderId="3" xfId="1" applyNumberFormat="1" applyFont="1" applyFill="1" applyBorder="1" applyAlignment="1">
      <alignment horizontal="center" vertical="center" wrapText="1"/>
    </xf>
    <xf numFmtId="3" fontId="13" fillId="0" borderId="3" xfId="2" applyNumberFormat="1" applyFont="1" applyFill="1" applyBorder="1" applyAlignment="1">
      <alignment horizontal="center" vertical="center"/>
    </xf>
    <xf numFmtId="4" fontId="0" fillId="0" borderId="0" xfId="0" applyNumberFormat="1"/>
    <xf numFmtId="3" fontId="19" fillId="3" borderId="10" xfId="3" applyNumberFormat="1" applyFont="1" applyFill="1" applyBorder="1" applyAlignment="1">
      <alignment horizontal="center" vertical="center" wrapText="1"/>
    </xf>
    <xf numFmtId="3" fontId="13" fillId="0" borderId="3" xfId="1" applyNumberFormat="1" applyFont="1" applyFill="1" applyBorder="1" applyAlignment="1">
      <alignment horizontal="center" vertical="center"/>
    </xf>
    <xf numFmtId="3" fontId="13" fillId="0" borderId="3" xfId="2" applyNumberFormat="1" applyFont="1" applyFill="1" applyBorder="1" applyAlignment="1">
      <alignment horizontal="center" vertical="center"/>
    </xf>
    <xf numFmtId="3" fontId="13" fillId="0" borderId="3" xfId="2" applyNumberFormat="1" applyFont="1" applyFill="1" applyBorder="1" applyAlignment="1">
      <alignment horizontal="center" vertical="center"/>
    </xf>
    <xf numFmtId="3" fontId="13" fillId="0" borderId="3" xfId="1" applyNumberFormat="1" applyFont="1" applyFill="1" applyBorder="1" applyAlignment="1">
      <alignment horizontal="center" vertical="center"/>
    </xf>
    <xf numFmtId="3" fontId="13" fillId="0" borderId="3" xfId="1" applyNumberFormat="1" applyFont="1" applyFill="1" applyBorder="1" applyAlignment="1">
      <alignment horizontal="center" vertical="center"/>
    </xf>
    <xf numFmtId="3" fontId="13" fillId="0" borderId="3" xfId="2" applyNumberFormat="1" applyFont="1" applyFill="1" applyBorder="1" applyAlignment="1">
      <alignment horizontal="center" vertical="center"/>
    </xf>
    <xf numFmtId="3" fontId="17" fillId="3" borderId="11" xfId="3" applyNumberFormat="1" applyFont="1" applyFill="1" applyBorder="1" applyAlignment="1">
      <alignment horizontal="center" vertical="center" wrapText="1"/>
    </xf>
    <xf numFmtId="3" fontId="17" fillId="3" borderId="11" xfId="4" applyNumberFormat="1" applyFont="1" applyFill="1" applyBorder="1" applyAlignment="1">
      <alignment horizontal="center" vertical="center" wrapText="1"/>
    </xf>
    <xf numFmtId="3" fontId="18" fillId="0" borderId="28" xfId="1" applyNumberFormat="1" applyFont="1" applyFill="1" applyBorder="1" applyAlignment="1">
      <alignment horizontal="center" vertical="center"/>
    </xf>
    <xf numFmtId="3" fontId="18" fillId="0" borderId="29" xfId="1" applyNumberFormat="1" applyFont="1" applyFill="1" applyBorder="1" applyAlignment="1">
      <alignment horizontal="center" vertical="center"/>
    </xf>
    <xf numFmtId="3" fontId="18" fillId="0" borderId="30" xfId="1" applyNumberFormat="1" applyFont="1" applyFill="1" applyBorder="1" applyAlignment="1">
      <alignment horizontal="center" vertical="center"/>
    </xf>
    <xf numFmtId="3" fontId="13" fillId="0" borderId="3" xfId="1" applyNumberFormat="1" applyFont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3" fontId="13" fillId="0" borderId="3" xfId="1" applyNumberFormat="1" applyFont="1" applyFill="1" applyBorder="1" applyAlignment="1">
      <alignment horizontal="center" vertical="center"/>
    </xf>
    <xf numFmtId="0" fontId="17" fillId="3" borderId="3" xfId="1" applyFont="1" applyFill="1" applyBorder="1" applyAlignment="1">
      <alignment horizontal="center" vertical="center" wrapText="1"/>
    </xf>
    <xf numFmtId="3" fontId="18" fillId="0" borderId="3" xfId="1" applyNumberFormat="1" applyFont="1" applyFill="1" applyBorder="1" applyAlignment="1">
      <alignment horizontal="center" vertical="center"/>
    </xf>
    <xf numFmtId="0" fontId="17" fillId="3" borderId="3" xfId="1" applyFont="1" applyFill="1" applyBorder="1" applyAlignment="1">
      <alignment horizontal="center" vertical="center" wrapText="1"/>
    </xf>
    <xf numFmtId="3" fontId="13" fillId="0" borderId="3" xfId="2" applyNumberFormat="1" applyFont="1" applyFill="1" applyBorder="1" applyAlignment="1">
      <alignment horizontal="center" vertical="center"/>
    </xf>
    <xf numFmtId="3" fontId="13" fillId="0" borderId="3" xfId="1" applyNumberFormat="1" applyFont="1" applyFill="1" applyBorder="1" applyAlignment="1">
      <alignment horizontal="center" vertical="center"/>
    </xf>
    <xf numFmtId="3" fontId="18" fillId="0" borderId="28" xfId="1" applyNumberFormat="1" applyFont="1" applyFill="1" applyBorder="1" applyAlignment="1">
      <alignment horizontal="center" vertical="center"/>
    </xf>
    <xf numFmtId="3" fontId="18" fillId="0" borderId="29" xfId="1" applyNumberFormat="1" applyFont="1" applyFill="1" applyBorder="1" applyAlignment="1">
      <alignment horizontal="center" vertical="center"/>
    </xf>
    <xf numFmtId="3" fontId="18" fillId="0" borderId="30" xfId="1" applyNumberFormat="1" applyFont="1" applyFill="1" applyBorder="1" applyAlignment="1">
      <alignment horizontal="center" vertical="center"/>
    </xf>
    <xf numFmtId="0" fontId="16" fillId="0" borderId="3" xfId="0" applyFont="1" applyBorder="1" applyAlignment="1" applyProtection="1">
      <alignment horizontal="left" vertic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 wrapText="1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31" fillId="2" borderId="3" xfId="0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>
      <alignment horizontal="center" vertical="center" wrapText="1"/>
    </xf>
    <xf numFmtId="3" fontId="14" fillId="0" borderId="3" xfId="3" applyNumberFormat="1" applyFont="1" applyBorder="1" applyAlignment="1">
      <alignment horizontal="center" vertical="center"/>
    </xf>
    <xf numFmtId="0" fontId="14" fillId="0" borderId="3" xfId="3" applyFont="1" applyBorder="1" applyAlignment="1">
      <alignment horizontal="center"/>
    </xf>
    <xf numFmtId="0" fontId="14" fillId="0" borderId="12" xfId="3" applyFont="1" applyBorder="1" applyAlignment="1">
      <alignment horizontal="center"/>
    </xf>
    <xf numFmtId="0" fontId="14" fillId="0" borderId="14" xfId="3" applyFont="1" applyBorder="1" applyAlignment="1">
      <alignment horizontal="center"/>
    </xf>
    <xf numFmtId="0" fontId="14" fillId="0" borderId="17" xfId="3" applyFont="1" applyBorder="1" applyAlignment="1">
      <alignment horizontal="center"/>
    </xf>
    <xf numFmtId="0" fontId="17" fillId="3" borderId="3" xfId="3" applyFont="1" applyFill="1" applyBorder="1" applyAlignment="1">
      <alignment horizontal="center" vertical="center" wrapText="1"/>
    </xf>
    <xf numFmtId="0" fontId="17" fillId="3" borderId="16" xfId="3" applyFont="1" applyFill="1" applyBorder="1" applyAlignment="1">
      <alignment horizontal="center" vertical="center" wrapText="1"/>
    </xf>
    <xf numFmtId="3" fontId="17" fillId="3" borderId="3" xfId="4" applyNumberFormat="1" applyFont="1" applyFill="1" applyBorder="1" applyAlignment="1">
      <alignment horizontal="center" vertical="center" wrapText="1"/>
    </xf>
    <xf numFmtId="3" fontId="17" fillId="3" borderId="16" xfId="4" applyNumberFormat="1" applyFont="1" applyFill="1" applyBorder="1" applyAlignment="1">
      <alignment horizontal="center" vertical="center" wrapText="1"/>
    </xf>
    <xf numFmtId="3" fontId="14" fillId="3" borderId="3" xfId="3" applyNumberFormat="1" applyFont="1" applyFill="1" applyBorder="1" applyAlignment="1">
      <alignment horizontal="center" vertical="center" wrapText="1"/>
    </xf>
    <xf numFmtId="3" fontId="17" fillId="3" borderId="3" xfId="3" applyNumberFormat="1" applyFont="1" applyFill="1" applyBorder="1" applyAlignment="1">
      <alignment horizontal="center" vertical="center" wrapText="1"/>
    </xf>
    <xf numFmtId="3" fontId="17" fillId="3" borderId="16" xfId="3" applyNumberFormat="1" applyFont="1" applyFill="1" applyBorder="1" applyAlignment="1">
      <alignment horizontal="center" vertical="center" wrapText="1"/>
    </xf>
    <xf numFmtId="0" fontId="14" fillId="3" borderId="12" xfId="3" applyFont="1" applyFill="1" applyBorder="1" applyAlignment="1">
      <alignment horizontal="center"/>
    </xf>
    <xf numFmtId="0" fontId="14" fillId="3" borderId="14" xfId="3" applyFont="1" applyFill="1" applyBorder="1" applyAlignment="1">
      <alignment horizontal="center"/>
    </xf>
    <xf numFmtId="0" fontId="14" fillId="3" borderId="17" xfId="3" applyFont="1" applyFill="1" applyBorder="1" applyAlignment="1">
      <alignment horizontal="center"/>
    </xf>
    <xf numFmtId="0" fontId="10" fillId="3" borderId="3" xfId="3" applyFont="1" applyFill="1" applyBorder="1" applyAlignment="1">
      <alignment horizontal="center" vertical="center" wrapText="1"/>
    </xf>
    <xf numFmtId="0" fontId="10" fillId="3" borderId="16" xfId="3" applyFont="1" applyFill="1" applyBorder="1" applyAlignment="1">
      <alignment horizontal="center" vertical="center" wrapText="1"/>
    </xf>
    <xf numFmtId="3" fontId="17" fillId="3" borderId="8" xfId="4" applyNumberFormat="1" applyFont="1" applyFill="1" applyBorder="1" applyAlignment="1">
      <alignment horizontal="center" vertical="center" wrapText="1"/>
    </xf>
    <xf numFmtId="3" fontId="17" fillId="3" borderId="26" xfId="4" applyNumberFormat="1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20" fillId="2" borderId="19" xfId="3" applyFont="1" applyFill="1" applyBorder="1" applyAlignment="1">
      <alignment horizontal="center" vertical="center" wrapText="1"/>
    </xf>
    <xf numFmtId="0" fontId="21" fillId="0" borderId="19" xfId="0" applyFont="1" applyBorder="1"/>
    <xf numFmtId="3" fontId="17" fillId="3" borderId="11" xfId="3" applyNumberFormat="1" applyFont="1" applyFill="1" applyBorder="1" applyAlignment="1">
      <alignment horizontal="center" vertical="center" wrapText="1"/>
    </xf>
    <xf numFmtId="3" fontId="17" fillId="0" borderId="11" xfId="3" applyNumberFormat="1" applyFont="1" applyBorder="1" applyAlignment="1">
      <alignment horizontal="center" vertical="center"/>
    </xf>
    <xf numFmtId="3" fontId="17" fillId="0" borderId="3" xfId="3" applyNumberFormat="1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7" fillId="0" borderId="13" xfId="3" applyFont="1" applyBorder="1" applyAlignment="1">
      <alignment horizontal="center" vertical="center"/>
    </xf>
    <xf numFmtId="0" fontId="17" fillId="0" borderId="15" xfId="3" applyFont="1" applyBorder="1" applyAlignment="1">
      <alignment horizontal="center" vertical="center"/>
    </xf>
    <xf numFmtId="0" fontId="17" fillId="3" borderId="11" xfId="3" applyFont="1" applyFill="1" applyBorder="1" applyAlignment="1">
      <alignment horizontal="center" vertical="center" wrapText="1"/>
    </xf>
    <xf numFmtId="0" fontId="14" fillId="3" borderId="22" xfId="3" applyFont="1" applyFill="1" applyBorder="1" applyAlignment="1">
      <alignment horizontal="center" vertical="center" wrapText="1"/>
    </xf>
    <xf numFmtId="0" fontId="14" fillId="3" borderId="23" xfId="3" applyFont="1" applyFill="1" applyBorder="1" applyAlignment="1">
      <alignment horizontal="center" vertical="center" wrapText="1"/>
    </xf>
    <xf numFmtId="0" fontId="14" fillId="3" borderId="6" xfId="3" applyFont="1" applyFill="1" applyBorder="1" applyAlignment="1">
      <alignment horizontal="center" vertical="center" wrapText="1"/>
    </xf>
    <xf numFmtId="0" fontId="14" fillId="3" borderId="7" xfId="3" applyFont="1" applyFill="1" applyBorder="1" applyAlignment="1">
      <alignment horizontal="center" vertical="center" wrapText="1"/>
    </xf>
    <xf numFmtId="3" fontId="17" fillId="3" borderId="11" xfId="4" applyNumberFormat="1" applyFont="1" applyFill="1" applyBorder="1" applyAlignment="1">
      <alignment horizontal="center" vertical="center" wrapText="1"/>
    </xf>
    <xf numFmtId="3" fontId="18" fillId="0" borderId="11" xfId="2" applyNumberFormat="1" applyFont="1" applyFill="1" applyBorder="1" applyAlignment="1">
      <alignment horizontal="center" vertical="center"/>
    </xf>
    <xf numFmtId="3" fontId="18" fillId="0" borderId="3" xfId="2" applyNumberFormat="1" applyFont="1" applyFill="1" applyBorder="1" applyAlignment="1">
      <alignment horizontal="center" vertical="center"/>
    </xf>
    <xf numFmtId="0" fontId="12" fillId="0" borderId="8" xfId="3" applyFont="1" applyBorder="1" applyAlignment="1">
      <alignment horizontal="center" vertical="center" wrapText="1"/>
    </xf>
    <xf numFmtId="0" fontId="17" fillId="3" borderId="9" xfId="3" applyFont="1" applyFill="1" applyBorder="1" applyAlignment="1">
      <alignment horizontal="center" vertical="center"/>
    </xf>
    <xf numFmtId="0" fontId="17" fillId="3" borderId="3" xfId="3" applyFont="1" applyFill="1" applyBorder="1" applyAlignment="1">
      <alignment horizontal="center" vertical="center"/>
    </xf>
    <xf numFmtId="0" fontId="17" fillId="3" borderId="8" xfId="3" applyFont="1" applyFill="1" applyBorder="1" applyAlignment="1">
      <alignment horizontal="center" vertical="center"/>
    </xf>
    <xf numFmtId="0" fontId="17" fillId="3" borderId="9" xfId="3" applyFont="1" applyFill="1" applyBorder="1" applyAlignment="1">
      <alignment horizontal="center" vertical="center" wrapText="1"/>
    </xf>
    <xf numFmtId="0" fontId="17" fillId="3" borderId="8" xfId="3" applyFont="1" applyFill="1" applyBorder="1" applyAlignment="1">
      <alignment horizontal="center" vertical="center" wrapText="1"/>
    </xf>
    <xf numFmtId="3" fontId="17" fillId="3" borderId="9" xfId="4" applyNumberFormat="1" applyFont="1" applyFill="1" applyBorder="1" applyAlignment="1">
      <alignment horizontal="center" vertical="center" wrapText="1"/>
    </xf>
    <xf numFmtId="3" fontId="18" fillId="3" borderId="9" xfId="2" applyNumberFormat="1" applyFont="1" applyFill="1" applyBorder="1" applyAlignment="1">
      <alignment horizontal="center" vertical="center"/>
    </xf>
    <xf numFmtId="3" fontId="18" fillId="3" borderId="3" xfId="2" applyNumberFormat="1" applyFont="1" applyFill="1" applyBorder="1" applyAlignment="1">
      <alignment horizontal="center" vertical="center"/>
    </xf>
    <xf numFmtId="3" fontId="17" fillId="3" borderId="9" xfId="3" applyNumberFormat="1" applyFont="1" applyFill="1" applyBorder="1" applyAlignment="1">
      <alignment horizontal="center" vertical="center" wrapText="1"/>
    </xf>
    <xf numFmtId="3" fontId="17" fillId="3" borderId="11" xfId="3" applyNumberFormat="1" applyFont="1" applyFill="1" applyBorder="1" applyAlignment="1">
      <alignment horizontal="center" vertical="center"/>
    </xf>
    <xf numFmtId="3" fontId="17" fillId="3" borderId="3" xfId="3" applyNumberFormat="1" applyFont="1" applyFill="1" applyBorder="1" applyAlignment="1">
      <alignment horizontal="center" vertical="center"/>
    </xf>
    <xf numFmtId="0" fontId="17" fillId="3" borderId="10" xfId="3" applyFont="1" applyFill="1" applyBorder="1" applyAlignment="1">
      <alignment horizontal="center" vertical="center"/>
    </xf>
    <xf numFmtId="0" fontId="17" fillId="3" borderId="13" xfId="3" applyFont="1" applyFill="1" applyBorder="1" applyAlignment="1">
      <alignment horizontal="center" vertical="center"/>
    </xf>
    <xf numFmtId="0" fontId="17" fillId="3" borderId="15" xfId="3" applyFont="1" applyFill="1" applyBorder="1" applyAlignment="1">
      <alignment horizontal="center" vertical="center"/>
    </xf>
    <xf numFmtId="3" fontId="17" fillId="3" borderId="9" xfId="3" applyNumberFormat="1" applyFont="1" applyFill="1" applyBorder="1" applyAlignment="1">
      <alignment horizontal="center" vertical="center"/>
    </xf>
    <xf numFmtId="0" fontId="14" fillId="3" borderId="9" xfId="3" applyFont="1" applyFill="1" applyBorder="1" applyAlignment="1">
      <alignment horizontal="center"/>
    </xf>
    <xf numFmtId="0" fontId="14" fillId="3" borderId="3" xfId="3" applyFont="1" applyFill="1" applyBorder="1" applyAlignment="1">
      <alignment horizontal="center"/>
    </xf>
    <xf numFmtId="0" fontId="14" fillId="3" borderId="8" xfId="3" applyFont="1" applyFill="1" applyBorder="1" applyAlignment="1">
      <alignment horizontal="center"/>
    </xf>
    <xf numFmtId="3" fontId="17" fillId="3" borderId="8" xfId="3" applyNumberFormat="1" applyFont="1" applyFill="1" applyBorder="1" applyAlignment="1">
      <alignment horizontal="center" vertical="center" wrapText="1"/>
    </xf>
    <xf numFmtId="0" fontId="10" fillId="3" borderId="22" xfId="3" applyFont="1" applyFill="1" applyBorder="1" applyAlignment="1">
      <alignment horizontal="center" vertical="center" wrapText="1"/>
    </xf>
    <xf numFmtId="0" fontId="10" fillId="3" borderId="23" xfId="3" applyFont="1" applyFill="1" applyBorder="1" applyAlignment="1">
      <alignment horizontal="center" vertical="center" wrapText="1"/>
    </xf>
    <xf numFmtId="0" fontId="10" fillId="3" borderId="6" xfId="3" applyFont="1" applyFill="1" applyBorder="1" applyAlignment="1">
      <alignment horizontal="center" vertical="center" wrapText="1"/>
    </xf>
    <xf numFmtId="0" fontId="10" fillId="3" borderId="7" xfId="3" applyFont="1" applyFill="1" applyBorder="1" applyAlignment="1">
      <alignment horizontal="center" vertical="center" wrapText="1"/>
    </xf>
    <xf numFmtId="3" fontId="17" fillId="3" borderId="27" xfId="4" applyNumberFormat="1" applyFont="1" applyFill="1" applyBorder="1" applyAlignment="1">
      <alignment horizontal="center" vertical="center" wrapText="1"/>
    </xf>
    <xf numFmtId="0" fontId="14" fillId="0" borderId="3" xfId="3" applyFont="1" applyBorder="1" applyAlignment="1">
      <alignment horizontal="center" vertical="center"/>
    </xf>
    <xf numFmtId="0" fontId="14" fillId="3" borderId="3" xfId="3" applyFont="1" applyFill="1" applyBorder="1" applyAlignment="1">
      <alignment horizontal="center" vertical="center" wrapText="1"/>
    </xf>
    <xf numFmtId="3" fontId="14" fillId="3" borderId="3" xfId="4" applyNumberFormat="1" applyFont="1" applyFill="1" applyBorder="1" applyAlignment="1">
      <alignment horizontal="center" vertical="center" wrapText="1"/>
    </xf>
    <xf numFmtId="3" fontId="14" fillId="3" borderId="8" xfId="3" applyNumberFormat="1" applyFont="1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/>
    </xf>
    <xf numFmtId="0" fontId="5" fillId="0" borderId="3" xfId="3" applyFont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3" fontId="5" fillId="3" borderId="8" xfId="4" applyNumberFormat="1" applyFont="1" applyFill="1" applyBorder="1" applyAlignment="1">
      <alignment horizontal="center" vertical="center" wrapText="1"/>
    </xf>
    <xf numFmtId="3" fontId="5" fillId="3" borderId="9" xfId="4" applyNumberFormat="1" applyFont="1" applyFill="1" applyBorder="1" applyAlignment="1">
      <alignment horizontal="center" vertical="center" wrapText="1"/>
    </xf>
    <xf numFmtId="3" fontId="5" fillId="3" borderId="8" xfId="3" applyNumberFormat="1" applyFont="1" applyFill="1" applyBorder="1" applyAlignment="1">
      <alignment horizontal="center" vertical="center" wrapText="1"/>
    </xf>
    <xf numFmtId="3" fontId="5" fillId="3" borderId="9" xfId="3" applyNumberFormat="1" applyFont="1" applyFill="1" applyBorder="1" applyAlignment="1">
      <alignment horizontal="center" vertical="center" wrapText="1"/>
    </xf>
    <xf numFmtId="3" fontId="5" fillId="0" borderId="8" xfId="3" applyNumberFormat="1" applyFont="1" applyBorder="1" applyAlignment="1">
      <alignment horizontal="center" vertical="center"/>
    </xf>
    <xf numFmtId="3" fontId="5" fillId="0" borderId="9" xfId="3" applyNumberFormat="1" applyFont="1" applyBorder="1" applyAlignment="1">
      <alignment horizontal="center" vertical="center"/>
    </xf>
    <xf numFmtId="0" fontId="14" fillId="0" borderId="9" xfId="3" applyFont="1" applyBorder="1" applyAlignment="1">
      <alignment horizontal="center"/>
    </xf>
    <xf numFmtId="0" fontId="14" fillId="0" borderId="9" xfId="3" applyFont="1" applyBorder="1" applyAlignment="1">
      <alignment horizontal="center" vertical="center"/>
    </xf>
    <xf numFmtId="0" fontId="17" fillId="3" borderId="21" xfId="3" applyFont="1" applyFill="1" applyBorder="1" applyAlignment="1">
      <alignment horizontal="center" vertical="center" wrapText="1"/>
    </xf>
    <xf numFmtId="0" fontId="14" fillId="3" borderId="4" xfId="3" applyFont="1" applyFill="1" applyBorder="1" applyAlignment="1">
      <alignment horizontal="center" vertical="center" wrapText="1"/>
    </xf>
    <xf numFmtId="0" fontId="14" fillId="3" borderId="5" xfId="3" applyFont="1" applyFill="1" applyBorder="1" applyAlignment="1">
      <alignment horizontal="center" vertical="center" wrapText="1"/>
    </xf>
    <xf numFmtId="3" fontId="14" fillId="3" borderId="21" xfId="4" applyNumberFormat="1" applyFont="1" applyFill="1" applyBorder="1" applyAlignment="1">
      <alignment horizontal="center" vertical="center" wrapText="1"/>
    </xf>
    <xf numFmtId="3" fontId="14" fillId="3" borderId="9" xfId="4" applyNumberFormat="1" applyFont="1" applyFill="1" applyBorder="1" applyAlignment="1">
      <alignment horizontal="center" vertical="center" wrapText="1"/>
    </xf>
    <xf numFmtId="3" fontId="14" fillId="3" borderId="21" xfId="3" applyNumberFormat="1" applyFont="1" applyFill="1" applyBorder="1" applyAlignment="1">
      <alignment horizontal="center" vertical="center" wrapText="1"/>
    </xf>
    <xf numFmtId="3" fontId="14" fillId="3" borderId="9" xfId="3" applyNumberFormat="1" applyFont="1" applyFill="1" applyBorder="1" applyAlignment="1">
      <alignment horizontal="center" vertical="center" wrapText="1"/>
    </xf>
    <xf numFmtId="3" fontId="14" fillId="0" borderId="21" xfId="3" applyNumberFormat="1" applyFont="1" applyBorder="1" applyAlignment="1">
      <alignment horizontal="center" vertical="center"/>
    </xf>
    <xf numFmtId="3" fontId="14" fillId="0" borderId="9" xfId="3" applyNumberFormat="1" applyFont="1" applyBorder="1" applyAlignment="1">
      <alignment horizontal="center" vertical="center"/>
    </xf>
    <xf numFmtId="0" fontId="14" fillId="0" borderId="8" xfId="3" applyFont="1" applyBorder="1" applyAlignment="1">
      <alignment horizontal="center" vertical="center"/>
    </xf>
    <xf numFmtId="0" fontId="14" fillId="3" borderId="8" xfId="3" applyFont="1" applyFill="1" applyBorder="1" applyAlignment="1">
      <alignment horizontal="center" vertical="center" wrapText="1"/>
    </xf>
    <xf numFmtId="3" fontId="14" fillId="3" borderId="8" xfId="4" applyNumberFormat="1" applyFont="1" applyFill="1" applyBorder="1" applyAlignment="1">
      <alignment horizontal="center" vertical="center" wrapText="1"/>
    </xf>
    <xf numFmtId="3" fontId="14" fillId="0" borderId="8" xfId="3" applyNumberFormat="1" applyFont="1" applyBorder="1" applyAlignment="1">
      <alignment horizontal="center" vertical="center"/>
    </xf>
    <xf numFmtId="0" fontId="14" fillId="0" borderId="8" xfId="3" applyFont="1" applyBorder="1" applyAlignment="1">
      <alignment horizontal="center"/>
    </xf>
    <xf numFmtId="0" fontId="17" fillId="3" borderId="27" xfId="3" applyFont="1" applyFill="1" applyBorder="1" applyAlignment="1">
      <alignment horizontal="center" vertical="center" wrapText="1"/>
    </xf>
    <xf numFmtId="0" fontId="17" fillId="0" borderId="32" xfId="3" applyFont="1" applyBorder="1" applyAlignment="1">
      <alignment horizontal="center" vertical="center"/>
    </xf>
    <xf numFmtId="0" fontId="17" fillId="0" borderId="31" xfId="3" applyFont="1" applyBorder="1" applyAlignment="1">
      <alignment horizontal="center" vertical="center"/>
    </xf>
    <xf numFmtId="166" fontId="0" fillId="0" borderId="0" xfId="5" applyNumberFormat="1" applyFont="1"/>
    <xf numFmtId="166" fontId="0" fillId="0" borderId="3" xfId="5" applyNumberFormat="1" applyFont="1" applyBorder="1"/>
  </cellXfs>
  <cellStyles count="6">
    <cellStyle name="Comma" xfId="5" builtinId="3"/>
    <cellStyle name="Comma [0] 2" xfId="2" xr:uid="{00000000-0005-0000-0000-000000000000}"/>
    <cellStyle name="Normal" xfId="0" builtinId="0"/>
    <cellStyle name="Normal 2" xfId="3" xr:uid="{00000000-0005-0000-0000-000002000000}"/>
    <cellStyle name="Normal 2 7" xfId="4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63501</xdr:colOff>
      <xdr:row>0</xdr:row>
      <xdr:rowOff>307975</xdr:rowOff>
    </xdr:from>
    <xdr:ext cx="1936750" cy="14885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1" y="307975"/>
          <a:ext cx="1936750" cy="1488531"/>
        </a:xfrm>
        <a:prstGeom prst="rect">
          <a:avLst/>
        </a:prstGeom>
      </xdr:spPr>
    </xdr:pic>
    <xdr:clientData/>
  </xdr:oneCellAnchor>
  <xdr:twoCellAnchor editAs="oneCell">
    <xdr:from>
      <xdr:col>33</xdr:col>
      <xdr:colOff>190500</xdr:colOff>
      <xdr:row>12</xdr:row>
      <xdr:rowOff>349250</xdr:rowOff>
    </xdr:from>
    <xdr:to>
      <xdr:col>52</xdr:col>
      <xdr:colOff>423988</xdr:colOff>
      <xdr:row>22</xdr:row>
      <xdr:rowOff>40839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944FF5-DE85-42BF-B3AC-46F6D4E63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24750" y="4032250"/>
          <a:ext cx="11695238" cy="3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68036</xdr:colOff>
      <xdr:row>0</xdr:row>
      <xdr:rowOff>40821</xdr:rowOff>
    </xdr:from>
    <xdr:ext cx="1304020" cy="898071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6"/>
        <a:stretch/>
      </xdr:blipFill>
      <xdr:spPr>
        <a:xfrm>
          <a:off x="68036" y="40821"/>
          <a:ext cx="1304020" cy="898071"/>
        </a:xfrm>
        <a:prstGeom prst="rect">
          <a:avLst/>
        </a:prstGeom>
      </xdr:spPr>
    </xdr:pic>
    <xdr:clientData/>
  </xdr:oneCellAnchor>
  <xdr:oneCellAnchor>
    <xdr:from>
      <xdr:col>9</xdr:col>
      <xdr:colOff>81643</xdr:colOff>
      <xdr:row>5</xdr:row>
      <xdr:rowOff>54428</xdr:rowOff>
    </xdr:from>
    <xdr:ext cx="1605643" cy="1170215"/>
    <xdr:pic>
      <xdr:nvPicPr>
        <xdr:cNvPr id="8" name="Picture 7" descr="xốp trắng.jp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7797" t="11111" r="6092" b="11111"/>
        <a:stretch/>
      </xdr:blipFill>
      <xdr:spPr>
        <a:xfrm>
          <a:off x="12096750" y="2476499"/>
          <a:ext cx="1605643" cy="1170215"/>
        </a:xfrm>
        <a:prstGeom prst="rect">
          <a:avLst/>
        </a:prstGeom>
      </xdr:spPr>
    </xdr:pic>
    <xdr:clientData/>
  </xdr:oneCellAnchor>
  <xdr:oneCellAnchor>
    <xdr:from>
      <xdr:col>9</xdr:col>
      <xdr:colOff>81642</xdr:colOff>
      <xdr:row>9</xdr:row>
      <xdr:rowOff>68035</xdr:rowOff>
    </xdr:from>
    <xdr:ext cx="1605643" cy="1170215"/>
    <xdr:pic>
      <xdr:nvPicPr>
        <xdr:cNvPr id="9" name="Picture 8" descr="xốp trắng.jp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7797" t="11111" r="6092" b="11111"/>
        <a:stretch/>
      </xdr:blipFill>
      <xdr:spPr>
        <a:xfrm>
          <a:off x="12096749" y="3796392"/>
          <a:ext cx="1605643" cy="1170215"/>
        </a:xfrm>
        <a:prstGeom prst="rect">
          <a:avLst/>
        </a:prstGeom>
      </xdr:spPr>
    </xdr:pic>
    <xdr:clientData/>
  </xdr:oneCellAnchor>
  <xdr:twoCellAnchor editAs="oneCell">
    <xdr:from>
      <xdr:col>9</xdr:col>
      <xdr:colOff>58340</xdr:colOff>
      <xdr:row>13</xdr:row>
      <xdr:rowOff>80958</xdr:rowOff>
    </xdr:from>
    <xdr:to>
      <xdr:col>9</xdr:col>
      <xdr:colOff>1747366</xdr:colOff>
      <xdr:row>16</xdr:row>
      <xdr:rowOff>231322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493" t="21659" r="12335" b="10288"/>
        <a:stretch/>
      </xdr:blipFill>
      <xdr:spPr>
        <a:xfrm rot="5400000">
          <a:off x="12339314" y="4849734"/>
          <a:ext cx="1157292" cy="1689026"/>
        </a:xfrm>
        <a:prstGeom prst="rect">
          <a:avLst/>
        </a:prstGeom>
      </xdr:spPr>
    </xdr:pic>
    <xdr:clientData/>
  </xdr:twoCellAnchor>
  <xdr:twoCellAnchor editAs="oneCell">
    <xdr:from>
      <xdr:col>9</xdr:col>
      <xdr:colOff>54429</xdr:colOff>
      <xdr:row>21</xdr:row>
      <xdr:rowOff>54428</xdr:rowOff>
    </xdr:from>
    <xdr:to>
      <xdr:col>9</xdr:col>
      <xdr:colOff>1743455</xdr:colOff>
      <xdr:row>23</xdr:row>
      <xdr:rowOff>245613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493" t="21659" r="12335" b="10288"/>
        <a:stretch/>
      </xdr:blipFill>
      <xdr:spPr>
        <a:xfrm rot="5400000">
          <a:off x="12335403" y="6156704"/>
          <a:ext cx="1157292" cy="168902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27</xdr:row>
      <xdr:rowOff>40822</xdr:rowOff>
    </xdr:from>
    <xdr:to>
      <xdr:col>9</xdr:col>
      <xdr:colOff>1660072</xdr:colOff>
      <xdr:row>30</xdr:row>
      <xdr:rowOff>260704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10357" y="7701643"/>
          <a:ext cx="1564822" cy="1213204"/>
        </a:xfrm>
        <a:prstGeom prst="rect">
          <a:avLst/>
        </a:prstGeom>
      </xdr:spPr>
    </xdr:pic>
    <xdr:clientData/>
  </xdr:twoCellAnchor>
  <xdr:oneCellAnchor>
    <xdr:from>
      <xdr:col>9</xdr:col>
      <xdr:colOff>95250</xdr:colOff>
      <xdr:row>31</xdr:row>
      <xdr:rowOff>40822</xdr:rowOff>
    </xdr:from>
    <xdr:ext cx="1564822" cy="1213204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10357" y="7701643"/>
          <a:ext cx="1564822" cy="1213204"/>
        </a:xfrm>
        <a:prstGeom prst="rect">
          <a:avLst/>
        </a:prstGeom>
      </xdr:spPr>
    </xdr:pic>
    <xdr:clientData/>
  </xdr:oneCellAnchor>
  <xdr:oneCellAnchor>
    <xdr:from>
      <xdr:col>9</xdr:col>
      <xdr:colOff>95250</xdr:colOff>
      <xdr:row>35</xdr:row>
      <xdr:rowOff>40822</xdr:rowOff>
    </xdr:from>
    <xdr:ext cx="1564822" cy="1213204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10357" y="9021536"/>
          <a:ext cx="1564822" cy="1213204"/>
        </a:xfrm>
        <a:prstGeom prst="rect">
          <a:avLst/>
        </a:prstGeom>
      </xdr:spPr>
    </xdr:pic>
    <xdr:clientData/>
  </xdr:oneCellAnchor>
  <xdr:twoCellAnchor editAs="oneCell">
    <xdr:from>
      <xdr:col>9</xdr:col>
      <xdr:colOff>122465</xdr:colOff>
      <xdr:row>23</xdr:row>
      <xdr:rowOff>312963</xdr:rowOff>
    </xdr:from>
    <xdr:to>
      <xdr:col>10</xdr:col>
      <xdr:colOff>15348</xdr:colOff>
      <xdr:row>26</xdr:row>
      <xdr:rowOff>232005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8EAC9BD-5279-4D9B-BDD2-2618F4DF9A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493" t="21659" r="12335" b="10288"/>
        <a:stretch/>
      </xdr:blipFill>
      <xdr:spPr>
        <a:xfrm rot="5400000">
          <a:off x="12403439" y="7381346"/>
          <a:ext cx="1157292" cy="16890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9453;\&#44277;&#50976;%20&#47928;&#49436;\Documents%20and%20Settings\&#50504;&#49457;_&#44053;&#51008;&#51221;\My%20Documents\&#50629;&#47924;\2006&#45380;%20&#50629;&#52404;&#48324;%20&#44552;&#54805;&#51077;&#44256;\2006&#45380;%20&#50629;&#52404;&#48324;%20&#44552;&#54805;&#51077;&#44256;(&#51473;&#45824;&#54805;)&#52572;&#498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ehyun\&#54408;&#51656;&#48372;&#51613;&#48512;\INSOO\&#54408;&#51656;\&#54408;&#51656;&#51221;&#48372;-VAN\2000&#45380;\&#51068;&#51068;&#48520;&#4704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형입고"/>
      <sheetName val="거래명세표누락"/>
      <sheetName val="보고자료용"/>
    </sheetNames>
    <sheetDataSet>
      <sheetData sheetId="0"/>
      <sheetData sheetId="1"/>
      <sheetData sheetId="2">
        <row r="2">
          <cell r="A2" t="str">
            <v>구분</v>
          </cell>
          <cell r="B2" t="str">
            <v>06/01</v>
          </cell>
          <cell r="C2" t="str">
            <v>06/02</v>
          </cell>
          <cell r="D2" t="str">
            <v>06/03</v>
          </cell>
          <cell r="E2" t="str">
            <v>06/04</v>
          </cell>
          <cell r="F2" t="str">
            <v>06/05</v>
          </cell>
          <cell r="G2" t="str">
            <v>06/06</v>
          </cell>
          <cell r="H2" t="str">
            <v>06/07</v>
          </cell>
          <cell r="I2" t="str">
            <v>06/08</v>
          </cell>
          <cell r="J2" t="str">
            <v>06/09</v>
          </cell>
          <cell r="K2" t="str">
            <v>06/10</v>
          </cell>
          <cell r="L2" t="str">
            <v>06/11</v>
          </cell>
          <cell r="M2" t="str">
            <v>06/12</v>
          </cell>
          <cell r="N2" t="str">
            <v>TOTAL</v>
          </cell>
        </row>
        <row r="3">
          <cell r="A3" t="str">
            <v>삼성</v>
          </cell>
          <cell r="B3">
            <v>53</v>
          </cell>
          <cell r="C3">
            <v>61</v>
          </cell>
          <cell r="D3">
            <v>40</v>
          </cell>
          <cell r="E3">
            <v>55</v>
          </cell>
          <cell r="F3">
            <v>44</v>
          </cell>
          <cell r="G3">
            <v>31</v>
          </cell>
          <cell r="H3">
            <v>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292</v>
          </cell>
        </row>
        <row r="4">
          <cell r="A4" t="str">
            <v>LGPL</v>
          </cell>
          <cell r="B4">
            <v>6</v>
          </cell>
          <cell r="C4">
            <v>15</v>
          </cell>
          <cell r="D4">
            <v>11</v>
          </cell>
          <cell r="E4">
            <v>8</v>
          </cell>
          <cell r="F4">
            <v>17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62</v>
          </cell>
        </row>
        <row r="5">
          <cell r="A5" t="str">
            <v>HYDIS</v>
          </cell>
          <cell r="B5">
            <v>6</v>
          </cell>
          <cell r="C5">
            <v>12</v>
          </cell>
          <cell r="D5">
            <v>5</v>
          </cell>
          <cell r="E5">
            <v>9</v>
          </cell>
          <cell r="F5">
            <v>7</v>
          </cell>
          <cell r="G5">
            <v>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45</v>
          </cell>
        </row>
        <row r="6">
          <cell r="A6" t="str">
            <v>현대LCD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</row>
        <row r="7">
          <cell r="A7" t="str">
            <v>오토넷</v>
          </cell>
          <cell r="B7">
            <v>3</v>
          </cell>
          <cell r="C7">
            <v>1</v>
          </cell>
          <cell r="D7">
            <v>2</v>
          </cell>
          <cell r="E7">
            <v>5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14</v>
          </cell>
        </row>
        <row r="8">
          <cell r="A8" t="str">
            <v>기타</v>
          </cell>
          <cell r="B8">
            <v>2</v>
          </cell>
          <cell r="C8">
            <v>16</v>
          </cell>
          <cell r="D8">
            <v>8</v>
          </cell>
          <cell r="E8">
            <v>9</v>
          </cell>
          <cell r="F8">
            <v>9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48</v>
          </cell>
        </row>
        <row r="9">
          <cell r="A9" t="str">
            <v>TOTAL</v>
          </cell>
          <cell r="B9">
            <v>70</v>
          </cell>
          <cell r="C9">
            <v>105</v>
          </cell>
          <cell r="D9">
            <v>66</v>
          </cell>
          <cell r="E9">
            <v>86</v>
          </cell>
          <cell r="F9">
            <v>78</v>
          </cell>
          <cell r="G9">
            <v>50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일불량-양식"/>
      <sheetName val="일일불량-9909"/>
      <sheetName val="일일불량 -9910"/>
      <sheetName val="일일불량 -9911"/>
      <sheetName val="일일불량 -9912"/>
      <sheetName val="일일불량 -0001"/>
      <sheetName val="일일불량-0002"/>
      <sheetName val="일일불량-0003"/>
      <sheetName val="일일불량-0004"/>
      <sheetName val="일일불량-0005"/>
      <sheetName val="일일불량-0006"/>
      <sheetName val="일일불량-0007"/>
      <sheetName val="일일불량-0008"/>
      <sheetName val="일일불량-0009"/>
      <sheetName val="일일불량-0010"/>
      <sheetName val="일일불량-0011"/>
      <sheetName val="일일불량-0012"/>
    </sheetNames>
    <sheetDataSet>
      <sheetData sheetId="0" refreshError="1"/>
      <sheetData sheetId="1">
        <row r="3">
          <cell r="A3" t="str">
            <v>공장</v>
          </cell>
          <cell r="B3" t="str">
            <v>품  번</v>
          </cell>
          <cell r="C3" t="str">
            <v>품   명</v>
          </cell>
          <cell r="D3" t="str">
            <v>차 종</v>
          </cell>
          <cell r="E3" t="str">
            <v>수입반</v>
          </cell>
          <cell r="F3" t="str">
            <v>납품장소</v>
          </cell>
          <cell r="G3" t="str">
            <v>불량발생통보서</v>
          </cell>
          <cell r="H3" t="str">
            <v>불량발생일</v>
          </cell>
          <cell r="I3" t="str">
            <v>불량코드</v>
          </cell>
          <cell r="J3" t="str">
            <v>불량수량</v>
          </cell>
          <cell r="K3" t="str">
            <v>단  가</v>
          </cell>
          <cell r="L3" t="str">
            <v>금  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"/>
  <sheetViews>
    <sheetView tabSelected="1" view="pageBreakPreview" topLeftCell="A5" zoomScale="60" zoomScaleNormal="78" workbookViewId="0">
      <selection activeCell="J12" sqref="J12:K12"/>
    </sheetView>
  </sheetViews>
  <sheetFormatPr defaultRowHeight="15" x14ac:dyDescent="0.25"/>
  <cols>
    <col min="1" max="1" width="6.42578125" style="2" customWidth="1"/>
    <col min="2" max="2" width="26" style="2" customWidth="1"/>
    <col min="3" max="3" width="34" style="2" customWidth="1"/>
    <col min="4" max="4" width="24.7109375" style="2" customWidth="1"/>
    <col min="5" max="5" width="25.28515625" style="2" customWidth="1"/>
    <col min="6" max="6" width="16.42578125" style="2" customWidth="1"/>
    <col min="7" max="8" width="16.28515625" style="2" customWidth="1"/>
    <col min="9" max="9" width="21" style="21" customWidth="1"/>
    <col min="10" max="10" width="16.28515625" style="2" customWidth="1"/>
    <col min="11" max="14" width="26.85546875" style="2" customWidth="1"/>
    <col min="17" max="17" width="18.140625" customWidth="1"/>
  </cols>
  <sheetData>
    <row r="1" spans="1:18" ht="33" customHeight="1" x14ac:dyDescent="0.25">
      <c r="A1" s="71"/>
      <c r="B1" s="71"/>
      <c r="C1" s="72" t="s">
        <v>59</v>
      </c>
      <c r="D1" s="72"/>
      <c r="E1" s="72"/>
      <c r="F1" s="72"/>
      <c r="G1" s="72"/>
      <c r="H1" s="72"/>
      <c r="I1" s="72"/>
      <c r="J1" s="72"/>
      <c r="K1" s="1" t="s">
        <v>0</v>
      </c>
      <c r="L1" s="1" t="s">
        <v>1</v>
      </c>
      <c r="M1" s="1" t="s">
        <v>2</v>
      </c>
      <c r="N1" s="1" t="s">
        <v>3</v>
      </c>
    </row>
    <row r="2" spans="1:18" ht="25.5" customHeight="1" x14ac:dyDescent="0.25">
      <c r="A2" s="71"/>
      <c r="B2" s="71"/>
      <c r="C2" s="72"/>
      <c r="D2" s="72"/>
      <c r="E2" s="72"/>
      <c r="F2" s="72"/>
      <c r="G2" s="72"/>
      <c r="H2" s="72"/>
      <c r="I2" s="72"/>
      <c r="J2" s="72"/>
      <c r="K2" s="70"/>
      <c r="L2" s="70"/>
      <c r="M2" s="70"/>
      <c r="N2" s="70"/>
    </row>
    <row r="3" spans="1:18" ht="25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0"/>
      <c r="L3" s="70"/>
      <c r="M3" s="70"/>
      <c r="N3" s="70"/>
    </row>
    <row r="4" spans="1:18" ht="25.5" customHeight="1" x14ac:dyDescent="0.25">
      <c r="A4" s="71"/>
      <c r="B4" s="71"/>
      <c r="C4" s="72"/>
      <c r="D4" s="72"/>
      <c r="E4" s="72"/>
      <c r="F4" s="72"/>
      <c r="G4" s="72"/>
      <c r="H4" s="72"/>
      <c r="I4" s="72"/>
      <c r="J4" s="72"/>
      <c r="K4" s="70"/>
      <c r="L4" s="70"/>
      <c r="M4" s="70"/>
      <c r="N4" s="70"/>
    </row>
    <row r="5" spans="1:18" ht="39" customHeight="1" x14ac:dyDescent="0.25">
      <c r="A5" s="71"/>
      <c r="B5" s="71"/>
      <c r="C5" s="72"/>
      <c r="D5" s="72"/>
      <c r="E5" s="72"/>
      <c r="F5" s="72"/>
      <c r="G5" s="72"/>
      <c r="H5" s="72"/>
      <c r="I5" s="72"/>
      <c r="J5" s="72"/>
      <c r="K5" s="70"/>
      <c r="L5" s="70"/>
      <c r="M5" s="70"/>
      <c r="N5" s="70"/>
    </row>
    <row r="6" spans="1:18" ht="37.5" customHeight="1" x14ac:dyDescent="0.3">
      <c r="A6" s="71"/>
      <c r="B6" s="71"/>
      <c r="C6" s="72"/>
      <c r="D6" s="72"/>
      <c r="E6" s="72"/>
      <c r="F6" s="72"/>
      <c r="G6" s="72"/>
      <c r="H6" s="72"/>
      <c r="I6" s="72"/>
      <c r="J6" s="72"/>
      <c r="K6" s="35"/>
      <c r="L6" s="35"/>
      <c r="M6" s="35"/>
      <c r="N6" s="35"/>
    </row>
    <row r="7" spans="1:18" s="36" customFormat="1" ht="54" customHeight="1" x14ac:dyDescent="0.3">
      <c r="A7" s="73" t="s">
        <v>4</v>
      </c>
      <c r="B7" s="74" t="s">
        <v>5</v>
      </c>
      <c r="C7" s="75" t="s">
        <v>6</v>
      </c>
      <c r="D7" s="75"/>
      <c r="E7" s="73" t="s">
        <v>7</v>
      </c>
      <c r="F7" s="73"/>
      <c r="G7" s="73"/>
      <c r="H7" s="73"/>
      <c r="I7" s="73"/>
      <c r="J7" s="73"/>
      <c r="K7" s="73"/>
      <c r="L7" s="74" t="s">
        <v>8</v>
      </c>
      <c r="M7" s="74" t="s">
        <v>9</v>
      </c>
      <c r="N7" s="74" t="s">
        <v>10</v>
      </c>
      <c r="Q7" s="48">
        <v>133</v>
      </c>
      <c r="R7" s="47">
        <v>77</v>
      </c>
    </row>
    <row r="8" spans="1:18" s="36" customFormat="1" ht="52.5" customHeight="1" x14ac:dyDescent="0.3">
      <c r="A8" s="73"/>
      <c r="B8" s="74"/>
      <c r="C8" s="75"/>
      <c r="D8" s="75"/>
      <c r="E8" s="14" t="s">
        <v>33</v>
      </c>
      <c r="F8" s="76" t="s">
        <v>48</v>
      </c>
      <c r="G8" s="76"/>
      <c r="H8" s="76" t="s">
        <v>34</v>
      </c>
      <c r="I8" s="76"/>
      <c r="J8" s="76" t="s">
        <v>11</v>
      </c>
      <c r="K8" s="76"/>
      <c r="L8" s="74"/>
      <c r="M8" s="74"/>
      <c r="N8" s="74"/>
      <c r="Q8" s="48">
        <v>145</v>
      </c>
      <c r="R8" s="47">
        <v>155</v>
      </c>
    </row>
    <row r="9" spans="1:18" s="36" customFormat="1" ht="54" customHeight="1" x14ac:dyDescent="0.3">
      <c r="A9" s="15">
        <v>1</v>
      </c>
      <c r="B9" s="11" t="s">
        <v>56</v>
      </c>
      <c r="C9" s="80" t="s">
        <v>49</v>
      </c>
      <c r="D9" s="80"/>
      <c r="E9" s="16">
        <f>109+164</f>
        <v>273</v>
      </c>
      <c r="F9" s="64">
        <v>0</v>
      </c>
      <c r="G9" s="64"/>
      <c r="H9" s="64">
        <v>109</v>
      </c>
      <c r="I9" s="64"/>
      <c r="J9" s="65">
        <f>+E9-H9</f>
        <v>164</v>
      </c>
      <c r="K9" s="65"/>
      <c r="L9" s="11" t="s">
        <v>55</v>
      </c>
      <c r="M9" s="28" t="s">
        <v>56</v>
      </c>
      <c r="N9" s="17" t="s">
        <v>57</v>
      </c>
    </row>
    <row r="10" spans="1:18" s="36" customFormat="1" ht="54" customHeight="1" x14ac:dyDescent="0.3">
      <c r="A10" s="15">
        <v>2</v>
      </c>
      <c r="B10" s="11" t="s">
        <v>56</v>
      </c>
      <c r="C10" s="80" t="s">
        <v>50</v>
      </c>
      <c r="D10" s="80"/>
      <c r="E10" s="16">
        <f>129+148</f>
        <v>277</v>
      </c>
      <c r="F10" s="64">
        <v>0</v>
      </c>
      <c r="G10" s="64"/>
      <c r="H10" s="64">
        <v>129</v>
      </c>
      <c r="I10" s="64"/>
      <c r="J10" s="65">
        <f t="shared" ref="J10:J17" si="0">+E10-H10</f>
        <v>148</v>
      </c>
      <c r="K10" s="65"/>
      <c r="L10" s="11" t="s">
        <v>55</v>
      </c>
      <c r="M10" s="28" t="s">
        <v>56</v>
      </c>
      <c r="N10" s="17" t="s">
        <v>57</v>
      </c>
    </row>
    <row r="11" spans="1:18" s="36" customFormat="1" ht="54" customHeight="1" x14ac:dyDescent="0.3">
      <c r="A11" s="15">
        <v>3</v>
      </c>
      <c r="B11" s="11" t="s">
        <v>56</v>
      </c>
      <c r="C11" s="80" t="s">
        <v>51</v>
      </c>
      <c r="D11" s="80"/>
      <c r="E11" s="16">
        <f>141+132</f>
        <v>273</v>
      </c>
      <c r="F11" s="64">
        <v>0</v>
      </c>
      <c r="G11" s="64"/>
      <c r="H11" s="64">
        <v>141</v>
      </c>
      <c r="I11" s="64"/>
      <c r="J11" s="65">
        <f t="shared" si="0"/>
        <v>132</v>
      </c>
      <c r="K11" s="65"/>
      <c r="L11" s="11" t="s">
        <v>55</v>
      </c>
      <c r="M11" s="28" t="s">
        <v>56</v>
      </c>
      <c r="N11" s="17" t="s">
        <v>57</v>
      </c>
    </row>
    <row r="12" spans="1:18" s="36" customFormat="1" ht="54" customHeight="1" x14ac:dyDescent="0.3">
      <c r="A12" s="15">
        <v>4</v>
      </c>
      <c r="B12" s="11" t="s">
        <v>56</v>
      </c>
      <c r="C12" s="80" t="s">
        <v>52</v>
      </c>
      <c r="D12" s="80"/>
      <c r="E12" s="16">
        <f>96+163</f>
        <v>259</v>
      </c>
      <c r="F12" s="64">
        <v>0</v>
      </c>
      <c r="G12" s="64"/>
      <c r="H12" s="64">
        <v>96</v>
      </c>
      <c r="I12" s="64"/>
      <c r="J12" s="65">
        <f t="shared" si="0"/>
        <v>163</v>
      </c>
      <c r="K12" s="65"/>
      <c r="L12" s="11" t="s">
        <v>55</v>
      </c>
      <c r="M12" s="28" t="s">
        <v>56</v>
      </c>
      <c r="N12" s="17" t="s">
        <v>57</v>
      </c>
    </row>
    <row r="13" spans="1:18" s="36" customFormat="1" ht="54" hidden="1" customHeight="1" x14ac:dyDescent="0.3">
      <c r="A13" s="15">
        <v>5</v>
      </c>
      <c r="B13" s="11" t="s">
        <v>56</v>
      </c>
      <c r="C13" s="63" t="s">
        <v>53</v>
      </c>
      <c r="D13" s="63"/>
      <c r="E13" s="16">
        <f>+P29*30</f>
        <v>120</v>
      </c>
      <c r="F13" s="64">
        <v>0</v>
      </c>
      <c r="G13" s="64"/>
      <c r="H13" s="64">
        <v>106</v>
      </c>
      <c r="I13" s="64"/>
      <c r="J13" s="65">
        <f t="shared" si="0"/>
        <v>14</v>
      </c>
      <c r="K13" s="65"/>
      <c r="L13" s="11" t="s">
        <v>55</v>
      </c>
      <c r="M13" s="28" t="s">
        <v>56</v>
      </c>
      <c r="N13" s="17" t="s">
        <v>57</v>
      </c>
      <c r="Q13" s="48">
        <v>225</v>
      </c>
      <c r="R13" s="47">
        <v>75</v>
      </c>
    </row>
    <row r="14" spans="1:18" s="36" customFormat="1" ht="54" hidden="1" customHeight="1" x14ac:dyDescent="0.3">
      <c r="A14" s="15">
        <v>6</v>
      </c>
      <c r="B14" s="11" t="s">
        <v>56</v>
      </c>
      <c r="C14" s="63" t="s">
        <v>54</v>
      </c>
      <c r="D14" s="63"/>
      <c r="E14" s="16">
        <f>+P30*30</f>
        <v>360</v>
      </c>
      <c r="F14" s="64">
        <v>0</v>
      </c>
      <c r="G14" s="64"/>
      <c r="H14" s="64">
        <v>210</v>
      </c>
      <c r="I14" s="64"/>
      <c r="J14" s="65">
        <f t="shared" si="0"/>
        <v>150</v>
      </c>
      <c r="K14" s="65"/>
      <c r="L14" s="11" t="s">
        <v>55</v>
      </c>
      <c r="M14" s="28" t="s">
        <v>56</v>
      </c>
      <c r="N14" s="17" t="s">
        <v>57</v>
      </c>
      <c r="Q14" s="48">
        <v>108</v>
      </c>
      <c r="R14" s="47">
        <v>42</v>
      </c>
    </row>
    <row r="15" spans="1:18" s="36" customFormat="1" ht="54" hidden="1" customHeight="1" x14ac:dyDescent="0.3">
      <c r="A15" s="15">
        <v>7</v>
      </c>
      <c r="B15" s="11" t="s">
        <v>56</v>
      </c>
      <c r="C15" s="63" t="s">
        <v>39</v>
      </c>
      <c r="D15" s="63"/>
      <c r="E15" s="16">
        <f>+P31*30</f>
        <v>300</v>
      </c>
      <c r="F15" s="64">
        <v>0</v>
      </c>
      <c r="G15" s="64"/>
      <c r="H15" s="64">
        <v>245</v>
      </c>
      <c r="I15" s="64"/>
      <c r="J15" s="65">
        <f t="shared" si="0"/>
        <v>55</v>
      </c>
      <c r="K15" s="65"/>
      <c r="L15" s="11" t="s">
        <v>55</v>
      </c>
      <c r="M15" s="28" t="s">
        <v>56</v>
      </c>
      <c r="N15" s="17" t="s">
        <v>57</v>
      </c>
      <c r="Q15" s="48">
        <v>1</v>
      </c>
      <c r="R15" s="47">
        <v>5</v>
      </c>
    </row>
    <row r="16" spans="1:18" s="36" customFormat="1" ht="54" hidden="1" customHeight="1" x14ac:dyDescent="0.3">
      <c r="A16" s="15">
        <v>8</v>
      </c>
      <c r="B16" s="11" t="s">
        <v>56</v>
      </c>
      <c r="C16" s="63" t="s">
        <v>40</v>
      </c>
      <c r="D16" s="63"/>
      <c r="E16" s="16">
        <f t="shared" ref="E16" si="1">+P32*30</f>
        <v>300</v>
      </c>
      <c r="F16" s="64">
        <v>0</v>
      </c>
      <c r="G16" s="64"/>
      <c r="H16" s="64">
        <v>129</v>
      </c>
      <c r="I16" s="64"/>
      <c r="J16" s="65">
        <f t="shared" si="0"/>
        <v>171</v>
      </c>
      <c r="K16" s="65"/>
      <c r="L16" s="11" t="s">
        <v>55</v>
      </c>
      <c r="M16" s="28" t="s">
        <v>56</v>
      </c>
      <c r="N16" s="17" t="s">
        <v>57</v>
      </c>
      <c r="P16" s="36">
        <f>154*30</f>
        <v>4620</v>
      </c>
      <c r="Q16" s="48">
        <v>1</v>
      </c>
      <c r="R16" s="47">
        <v>5</v>
      </c>
    </row>
    <row r="17" spans="1:16" s="36" customFormat="1" ht="54" customHeight="1" x14ac:dyDescent="0.3">
      <c r="A17" s="15">
        <v>5</v>
      </c>
      <c r="B17" s="11" t="s">
        <v>56</v>
      </c>
      <c r="C17" s="80" t="s">
        <v>53</v>
      </c>
      <c r="D17" s="80"/>
      <c r="E17" s="16">
        <f>89+129</f>
        <v>218</v>
      </c>
      <c r="F17" s="64">
        <v>0</v>
      </c>
      <c r="G17" s="64"/>
      <c r="H17" s="64">
        <v>89</v>
      </c>
      <c r="I17" s="64"/>
      <c r="J17" s="65">
        <f t="shared" si="0"/>
        <v>129</v>
      </c>
      <c r="K17" s="65"/>
      <c r="L17" s="11" t="s">
        <v>55</v>
      </c>
      <c r="M17" s="28" t="s">
        <v>56</v>
      </c>
      <c r="N17" s="17" t="s">
        <v>57</v>
      </c>
    </row>
    <row r="18" spans="1:16" s="36" customFormat="1" ht="54" customHeight="1" x14ac:dyDescent="0.3">
      <c r="A18" s="15">
        <v>6</v>
      </c>
      <c r="B18" s="11" t="s">
        <v>56</v>
      </c>
      <c r="C18" s="63" t="s">
        <v>42</v>
      </c>
      <c r="D18" s="63"/>
      <c r="E18" s="16">
        <v>5</v>
      </c>
      <c r="F18" s="64">
        <v>0</v>
      </c>
      <c r="G18" s="64"/>
      <c r="H18" s="64">
        <v>1</v>
      </c>
      <c r="I18" s="64"/>
      <c r="J18" s="65">
        <f>+E18-SUM(F18:I18)</f>
        <v>4</v>
      </c>
      <c r="K18" s="65"/>
      <c r="L18" s="11" t="s">
        <v>55</v>
      </c>
      <c r="M18" s="28" t="s">
        <v>56</v>
      </c>
      <c r="N18" s="17" t="s">
        <v>57</v>
      </c>
    </row>
    <row r="19" spans="1:16" s="36" customFormat="1" ht="54" customHeight="1" x14ac:dyDescent="0.3">
      <c r="A19" s="15">
        <v>7</v>
      </c>
      <c r="B19" s="11" t="s">
        <v>56</v>
      </c>
      <c r="C19" s="63" t="s">
        <v>43</v>
      </c>
      <c r="D19" s="63"/>
      <c r="E19" s="16">
        <v>7</v>
      </c>
      <c r="F19" s="64">
        <v>0</v>
      </c>
      <c r="G19" s="64"/>
      <c r="H19" s="64">
        <v>2</v>
      </c>
      <c r="I19" s="64"/>
      <c r="J19" s="65">
        <f t="shared" ref="J19" si="2">+E19-SUM(F19:I19)</f>
        <v>5</v>
      </c>
      <c r="K19" s="65"/>
      <c r="L19" s="11" t="s">
        <v>55</v>
      </c>
      <c r="M19" s="28" t="s">
        <v>56</v>
      </c>
      <c r="N19" s="17" t="s">
        <v>57</v>
      </c>
      <c r="P19" s="36">
        <f>154*30</f>
        <v>4620</v>
      </c>
    </row>
    <row r="20" spans="1:16" s="36" customFormat="1" ht="54" customHeight="1" x14ac:dyDescent="0.3">
      <c r="A20" s="15">
        <v>8</v>
      </c>
      <c r="B20" s="11" t="s">
        <v>56</v>
      </c>
      <c r="C20" s="63" t="s">
        <v>46</v>
      </c>
      <c r="D20" s="63"/>
      <c r="E20" s="16">
        <v>4</v>
      </c>
      <c r="F20" s="64">
        <v>0</v>
      </c>
      <c r="G20" s="64"/>
      <c r="H20" s="64">
        <v>1</v>
      </c>
      <c r="I20" s="64"/>
      <c r="J20" s="65">
        <f t="shared" ref="J20" si="3">+E20-SUM(F20:I20)</f>
        <v>3</v>
      </c>
      <c r="K20" s="65"/>
      <c r="L20" s="11" t="s">
        <v>55</v>
      </c>
      <c r="M20" s="28" t="s">
        <v>56</v>
      </c>
      <c r="N20" s="17" t="s">
        <v>57</v>
      </c>
    </row>
    <row r="21" spans="1:16" s="37" customFormat="1" ht="52.5" customHeight="1" x14ac:dyDescent="0.3">
      <c r="A21" s="69" t="s">
        <v>12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</row>
    <row r="22" spans="1:16" s="37" customFormat="1" ht="3.75" customHeight="1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</row>
    <row r="23" spans="1:16" s="38" customFormat="1" ht="39.75" customHeight="1" x14ac:dyDescent="0.25">
      <c r="A23" s="77" t="s">
        <v>4</v>
      </c>
      <c r="B23" s="78" t="s">
        <v>13</v>
      </c>
      <c r="C23" s="78" t="s">
        <v>14</v>
      </c>
      <c r="D23" s="78" t="s">
        <v>15</v>
      </c>
      <c r="E23" s="79" t="s">
        <v>16</v>
      </c>
      <c r="F23" s="79"/>
      <c r="G23" s="79"/>
      <c r="H23" s="79"/>
      <c r="I23" s="79"/>
      <c r="J23" s="79"/>
      <c r="K23" s="79"/>
      <c r="L23" s="79"/>
      <c r="M23" s="79"/>
      <c r="N23" s="79"/>
    </row>
    <row r="24" spans="1:16" s="38" customFormat="1" ht="58.5" customHeight="1" x14ac:dyDescent="0.25">
      <c r="A24" s="77"/>
      <c r="B24" s="78"/>
      <c r="C24" s="78"/>
      <c r="D24" s="78"/>
      <c r="E24" s="18" t="s">
        <v>17</v>
      </c>
      <c r="F24" s="19" t="s">
        <v>18</v>
      </c>
      <c r="G24" s="19" t="s">
        <v>19</v>
      </c>
      <c r="H24" s="19" t="s">
        <v>20</v>
      </c>
      <c r="I24" s="19" t="s">
        <v>21</v>
      </c>
      <c r="J24" s="78" t="s">
        <v>10</v>
      </c>
      <c r="K24" s="78"/>
      <c r="L24" s="78"/>
      <c r="M24" s="78"/>
      <c r="N24" s="78"/>
      <c r="O24" s="41" t="s">
        <v>37</v>
      </c>
      <c r="P24" s="41" t="s">
        <v>38</v>
      </c>
    </row>
    <row r="25" spans="1:16" s="39" customFormat="1" ht="48.75" customHeight="1" x14ac:dyDescent="0.25">
      <c r="A25" s="15">
        <v>1</v>
      </c>
      <c r="B25" s="40" t="str">
        <f>+C9</f>
        <v>SPONGE ORANGE 1T
500mm*330mm (EA)</v>
      </c>
      <c r="C25" s="58">
        <v>305</v>
      </c>
      <c r="D25" s="12">
        <f t="shared" ref="D25:D33" si="4">+C25-H9</f>
        <v>196</v>
      </c>
      <c r="E25" s="43" t="s">
        <v>44</v>
      </c>
      <c r="F25" s="51" t="s">
        <v>58</v>
      </c>
      <c r="G25" s="51">
        <v>191</v>
      </c>
      <c r="H25" s="52">
        <v>79</v>
      </c>
      <c r="I25" s="52">
        <f>+G25+H25-H9</f>
        <v>161</v>
      </c>
      <c r="J25" s="66"/>
      <c r="K25" s="67"/>
      <c r="L25" s="67"/>
      <c r="M25" s="67"/>
      <c r="N25" s="68"/>
      <c r="O25" s="42"/>
      <c r="P25" s="45"/>
    </row>
    <row r="26" spans="1:16" s="39" customFormat="1" ht="48.75" customHeight="1" x14ac:dyDescent="0.25">
      <c r="A26" s="15">
        <v>2</v>
      </c>
      <c r="B26" s="40" t="str">
        <f t="shared" ref="B26:B28" si="5">+C10</f>
        <v>SPONGE ORANGE 1.5T
500mm*330mm (EA)</v>
      </c>
      <c r="C26" s="58">
        <v>409</v>
      </c>
      <c r="D26" s="12">
        <f t="shared" si="4"/>
        <v>280</v>
      </c>
      <c r="E26" s="43" t="s">
        <v>44</v>
      </c>
      <c r="F26" s="51" t="s">
        <v>58</v>
      </c>
      <c r="G26" s="51">
        <v>178</v>
      </c>
      <c r="H26" s="52">
        <v>62</v>
      </c>
      <c r="I26" s="52">
        <f t="shared" ref="I26:I34" si="6">+G26+H26-H10</f>
        <v>111</v>
      </c>
      <c r="J26" s="66"/>
      <c r="K26" s="67"/>
      <c r="L26" s="67"/>
      <c r="M26" s="67"/>
      <c r="N26" s="68"/>
      <c r="O26" s="42"/>
      <c r="P26" s="45"/>
    </row>
    <row r="27" spans="1:16" s="39" customFormat="1" ht="48.75" customHeight="1" x14ac:dyDescent="0.25">
      <c r="A27" s="15">
        <v>3</v>
      </c>
      <c r="B27" s="40" t="str">
        <f t="shared" si="5"/>
        <v>SPONGE ORANGE 2T
500mm*330mm (EA)</v>
      </c>
      <c r="C27" s="58">
        <v>290</v>
      </c>
      <c r="D27" s="12">
        <f t="shared" si="4"/>
        <v>149</v>
      </c>
      <c r="E27" s="43" t="s">
        <v>44</v>
      </c>
      <c r="F27" s="51" t="s">
        <v>58</v>
      </c>
      <c r="G27" s="51">
        <v>281</v>
      </c>
      <c r="H27" s="52">
        <v>49</v>
      </c>
      <c r="I27" s="52">
        <f t="shared" si="6"/>
        <v>189</v>
      </c>
      <c r="J27" s="66"/>
      <c r="K27" s="67"/>
      <c r="L27" s="67"/>
      <c r="M27" s="67"/>
      <c r="N27" s="68"/>
      <c r="O27" s="42"/>
      <c r="P27" s="45"/>
    </row>
    <row r="28" spans="1:16" s="39" customFormat="1" ht="48.75" customHeight="1" x14ac:dyDescent="0.25">
      <c r="A28" s="15">
        <v>4</v>
      </c>
      <c r="B28" s="40" t="str">
        <f t="shared" si="5"/>
        <v>SPONGE ORANGE 3T
500mm*330mm (EA)</v>
      </c>
      <c r="C28" s="58">
        <v>315</v>
      </c>
      <c r="D28" s="12">
        <f t="shared" si="4"/>
        <v>219</v>
      </c>
      <c r="E28" s="43" t="s">
        <v>44</v>
      </c>
      <c r="F28" s="51" t="s">
        <v>58</v>
      </c>
      <c r="G28" s="51">
        <v>169</v>
      </c>
      <c r="H28" s="52">
        <v>71</v>
      </c>
      <c r="I28" s="52">
        <f t="shared" si="6"/>
        <v>144</v>
      </c>
      <c r="J28" s="66"/>
      <c r="K28" s="67"/>
      <c r="L28" s="67"/>
      <c r="M28" s="67"/>
      <c r="N28" s="68"/>
      <c r="O28" s="42"/>
      <c r="P28" s="45"/>
    </row>
    <row r="29" spans="1:16" s="38" customFormat="1" ht="48.75" customHeight="1" x14ac:dyDescent="0.25">
      <c r="A29" s="15">
        <v>5</v>
      </c>
      <c r="B29" s="40" t="str">
        <f t="shared" ref="B29:B36" si="7">+C13</f>
        <v>SPONGE GREEN 2T
500mm*330mm (EA)</v>
      </c>
      <c r="C29" s="58">
        <f t="shared" ref="C29:C30" si="8">136+G29</f>
        <v>294</v>
      </c>
      <c r="D29" s="12">
        <f t="shared" si="4"/>
        <v>188</v>
      </c>
      <c r="E29" s="43" t="s">
        <v>44</v>
      </c>
      <c r="F29" s="51" t="s">
        <v>58</v>
      </c>
      <c r="G29" s="47">
        <v>158</v>
      </c>
      <c r="H29" s="48"/>
      <c r="I29" s="52">
        <f t="shared" si="6"/>
        <v>52</v>
      </c>
      <c r="J29" s="65"/>
      <c r="K29" s="65"/>
      <c r="L29" s="65"/>
      <c r="M29" s="65"/>
      <c r="N29" s="65"/>
      <c r="O29" s="42">
        <v>15</v>
      </c>
      <c r="P29">
        <f>+ROUNDUP(I29/O29,0)</f>
        <v>4</v>
      </c>
    </row>
    <row r="30" spans="1:16" s="36" customFormat="1" ht="48.75" hidden="1" customHeight="1" x14ac:dyDescent="0.3">
      <c r="A30" s="15">
        <v>6</v>
      </c>
      <c r="B30" s="40" t="str">
        <f t="shared" si="7"/>
        <v>SPONGE BLACK 2T
500mm*330mm (EA)</v>
      </c>
      <c r="C30" s="58">
        <f t="shared" si="8"/>
        <v>379</v>
      </c>
      <c r="D30" s="12">
        <f t="shared" si="4"/>
        <v>169</v>
      </c>
      <c r="E30" s="43" t="s">
        <v>44</v>
      </c>
      <c r="F30" s="51" t="s">
        <v>58</v>
      </c>
      <c r="G30" s="47">
        <v>243</v>
      </c>
      <c r="H30" s="48">
        <v>147</v>
      </c>
      <c r="I30" s="52">
        <f t="shared" si="6"/>
        <v>180</v>
      </c>
      <c r="J30" s="62"/>
      <c r="K30" s="62"/>
      <c r="L30" s="62"/>
      <c r="M30" s="62"/>
      <c r="N30" s="62"/>
      <c r="O30" s="42">
        <v>15</v>
      </c>
      <c r="P30">
        <f>+ROUNDUP(I30/O30,0)</f>
        <v>12</v>
      </c>
    </row>
    <row r="31" spans="1:16" s="38" customFormat="1" ht="48.75" hidden="1" customHeight="1" x14ac:dyDescent="0.25">
      <c r="A31" s="15">
        <v>7</v>
      </c>
      <c r="B31" s="40" t="str">
        <f t="shared" si="7"/>
        <v>SPONGE 1T-Orange
500mm*520mm (EA)</v>
      </c>
      <c r="C31" s="20">
        <f>296+194+G31</f>
        <v>644</v>
      </c>
      <c r="D31" s="12">
        <f t="shared" si="4"/>
        <v>399</v>
      </c>
      <c r="E31" s="43" t="s">
        <v>44</v>
      </c>
      <c r="F31" s="51" t="s">
        <v>58</v>
      </c>
      <c r="G31" s="47">
        <v>154</v>
      </c>
      <c r="H31" s="48">
        <v>236</v>
      </c>
      <c r="I31" s="52">
        <f t="shared" si="6"/>
        <v>145</v>
      </c>
      <c r="J31" s="62"/>
      <c r="K31" s="62"/>
      <c r="L31" s="62"/>
      <c r="M31" s="62"/>
      <c r="N31" s="62"/>
      <c r="O31" s="42">
        <v>15</v>
      </c>
      <c r="P31">
        <f t="shared" ref="P31:P32" si="9">+ROUNDUP(I31/O31,0)</f>
        <v>10</v>
      </c>
    </row>
    <row r="32" spans="1:16" s="39" customFormat="1" ht="48.75" hidden="1" customHeight="1" x14ac:dyDescent="0.25">
      <c r="A32" s="15">
        <v>8</v>
      </c>
      <c r="B32" s="40" t="str">
        <f t="shared" si="7"/>
        <v>SPONGE 2T-Orange
500mm*520mm (EA)</v>
      </c>
      <c r="C32" s="20">
        <f>250+146+116+G32</f>
        <v>691</v>
      </c>
      <c r="D32" s="12">
        <f t="shared" si="4"/>
        <v>562</v>
      </c>
      <c r="E32" s="43" t="s">
        <v>44</v>
      </c>
      <c r="F32" s="51" t="s">
        <v>58</v>
      </c>
      <c r="G32" s="47">
        <v>179</v>
      </c>
      <c r="H32" s="48">
        <v>91</v>
      </c>
      <c r="I32" s="52">
        <f t="shared" si="6"/>
        <v>141</v>
      </c>
      <c r="J32" s="62"/>
      <c r="K32" s="62"/>
      <c r="L32" s="62"/>
      <c r="M32" s="62"/>
      <c r="N32" s="62"/>
      <c r="O32" s="42">
        <v>15</v>
      </c>
      <c r="P32">
        <f t="shared" si="9"/>
        <v>10</v>
      </c>
    </row>
    <row r="33" spans="1:16" s="39" customFormat="1" ht="48.75" hidden="1" customHeight="1" x14ac:dyDescent="0.25">
      <c r="A33" s="15">
        <v>5</v>
      </c>
      <c r="B33" s="40" t="str">
        <f t="shared" si="7"/>
        <v>SPONGE GREEN 2T
500mm*330mm (EA)</v>
      </c>
      <c r="C33" s="20">
        <v>308</v>
      </c>
      <c r="D33" s="12">
        <f t="shared" si="4"/>
        <v>219</v>
      </c>
      <c r="E33" s="43" t="s">
        <v>44</v>
      </c>
      <c r="F33" s="51" t="s">
        <v>58</v>
      </c>
      <c r="G33" s="51">
        <v>158</v>
      </c>
      <c r="H33" s="52">
        <v>117</v>
      </c>
      <c r="I33" s="52">
        <f t="shared" si="6"/>
        <v>186</v>
      </c>
      <c r="J33" s="55"/>
      <c r="K33" s="56"/>
      <c r="L33" s="56"/>
      <c r="M33" s="56"/>
      <c r="N33" s="57"/>
      <c r="O33" s="42"/>
      <c r="P33"/>
    </row>
    <row r="34" spans="1:16" s="39" customFormat="1" ht="48.75" customHeight="1" x14ac:dyDescent="0.25">
      <c r="A34" s="15">
        <v>6</v>
      </c>
      <c r="B34" s="40" t="str">
        <f t="shared" si="7"/>
        <v>Xốp lá 
Sponge leaf
5mm*1000mm*50m</v>
      </c>
      <c r="C34" s="20">
        <f>26+2+1</f>
        <v>29</v>
      </c>
      <c r="D34" s="12">
        <f>+C34-H18</f>
        <v>28</v>
      </c>
      <c r="E34" s="43" t="s">
        <v>44</v>
      </c>
      <c r="F34" s="51" t="s">
        <v>47</v>
      </c>
      <c r="G34" s="51">
        <v>1</v>
      </c>
      <c r="H34" s="52">
        <v>5</v>
      </c>
      <c r="I34" s="52">
        <f t="shared" si="6"/>
        <v>5</v>
      </c>
      <c r="J34" s="66"/>
      <c r="K34" s="67"/>
      <c r="L34" s="67"/>
      <c r="M34" s="67"/>
      <c r="N34" s="68"/>
      <c r="O34" s="42">
        <v>15</v>
      </c>
      <c r="P34" s="45">
        <f>+ROUND(I25/O34,0)</f>
        <v>11</v>
      </c>
    </row>
    <row r="35" spans="1:16" s="39" customFormat="1" ht="48.75" customHeight="1" x14ac:dyDescent="0.25">
      <c r="A35" s="15">
        <v>7</v>
      </c>
      <c r="B35" s="40" t="str">
        <f t="shared" si="7"/>
        <v>Xốp lá 
Sponge leaf
8mm*1000mm*50m</v>
      </c>
      <c r="C35" s="20">
        <f>19+4+2</f>
        <v>25</v>
      </c>
      <c r="D35" s="12">
        <f>+C35-H19</f>
        <v>23</v>
      </c>
      <c r="E35" s="43" t="s">
        <v>44</v>
      </c>
      <c r="F35" s="51" t="s">
        <v>47</v>
      </c>
      <c r="G35" s="47">
        <v>2</v>
      </c>
      <c r="H35" s="48">
        <v>4</v>
      </c>
      <c r="I35" s="44">
        <f>+G35+H35-H19</f>
        <v>4</v>
      </c>
      <c r="J35" s="62"/>
      <c r="K35" s="62"/>
      <c r="L35" s="62"/>
      <c r="M35" s="62"/>
      <c r="N35" s="62"/>
      <c r="O35" s="42">
        <v>15</v>
      </c>
      <c r="P35" s="45">
        <f>+ROUND(I35/O35,0)</f>
        <v>0</v>
      </c>
    </row>
    <row r="36" spans="1:16" s="39" customFormat="1" ht="48.75" customHeight="1" x14ac:dyDescent="0.25">
      <c r="A36" s="15">
        <v>8</v>
      </c>
      <c r="B36" s="40" t="str">
        <f t="shared" si="7"/>
        <v>Xốp lá 
Sponge leaf
10mm*1000mm*50m</v>
      </c>
      <c r="C36" s="20">
        <f>19+3+1</f>
        <v>23</v>
      </c>
      <c r="D36" s="12">
        <f t="shared" ref="D36" si="10">+C36-H20</f>
        <v>22</v>
      </c>
      <c r="E36" s="43" t="s">
        <v>44</v>
      </c>
      <c r="F36" s="51" t="s">
        <v>47</v>
      </c>
      <c r="G36" s="50">
        <v>1</v>
      </c>
      <c r="H36" s="49">
        <v>5</v>
      </c>
      <c r="I36" s="49">
        <f t="shared" ref="I36" si="11">+G36+H36-H20</f>
        <v>5</v>
      </c>
      <c r="J36" s="62"/>
      <c r="K36" s="62"/>
      <c r="L36" s="62"/>
      <c r="M36" s="62"/>
      <c r="N36" s="62"/>
      <c r="O36" s="42">
        <v>15</v>
      </c>
      <c r="P36" s="45">
        <f>+ROUND(I36/O36,0)</f>
        <v>0</v>
      </c>
    </row>
    <row r="37" spans="1:16" x14ac:dyDescent="0.25">
      <c r="A37" s="2">
        <v>6</v>
      </c>
    </row>
  </sheetData>
  <sheetProtection formatCells="0" formatRows="0" insertColumns="0" insertRows="0" insertHyperlinks="0" deleteRows="0" selectLockedCells="1" sort="0" autoFilter="0" pivotTables="0" selectUnlockedCells="1"/>
  <mergeCells count="82">
    <mergeCell ref="C17:D17"/>
    <mergeCell ref="F17:G17"/>
    <mergeCell ref="H17:I17"/>
    <mergeCell ref="J17:K17"/>
    <mergeCell ref="J25:N25"/>
    <mergeCell ref="J14:K14"/>
    <mergeCell ref="C15:D15"/>
    <mergeCell ref="F15:G15"/>
    <mergeCell ref="H15:I15"/>
    <mergeCell ref="J15:K15"/>
    <mergeCell ref="C11:D11"/>
    <mergeCell ref="F11:G11"/>
    <mergeCell ref="H11:I11"/>
    <mergeCell ref="J11:K11"/>
    <mergeCell ref="C12:D12"/>
    <mergeCell ref="F12:G12"/>
    <mergeCell ref="H12:I12"/>
    <mergeCell ref="J12:K12"/>
    <mergeCell ref="C9:D9"/>
    <mergeCell ref="F9:G9"/>
    <mergeCell ref="H9:I9"/>
    <mergeCell ref="J9:K9"/>
    <mergeCell ref="C10:D10"/>
    <mergeCell ref="F10:G10"/>
    <mergeCell ref="H10:I10"/>
    <mergeCell ref="J10:K10"/>
    <mergeCell ref="J29:N29"/>
    <mergeCell ref="J30:N30"/>
    <mergeCell ref="J31:N31"/>
    <mergeCell ref="J32:N32"/>
    <mergeCell ref="A23:A24"/>
    <mergeCell ref="B23:B24"/>
    <mergeCell ref="C23:C24"/>
    <mergeCell ref="D23:D24"/>
    <mergeCell ref="E23:N23"/>
    <mergeCell ref="J24:N24"/>
    <mergeCell ref="J26:N26"/>
    <mergeCell ref="J27:N27"/>
    <mergeCell ref="J28:N28"/>
    <mergeCell ref="N7:N8"/>
    <mergeCell ref="F8:G8"/>
    <mergeCell ref="H8:I8"/>
    <mergeCell ref="J8:K8"/>
    <mergeCell ref="C20:D20"/>
    <mergeCell ref="F20:G20"/>
    <mergeCell ref="H20:I20"/>
    <mergeCell ref="J20:K20"/>
    <mergeCell ref="C13:D13"/>
    <mergeCell ref="F13:G13"/>
    <mergeCell ref="H13:I13"/>
    <mergeCell ref="J13:K13"/>
    <mergeCell ref="M7:M8"/>
    <mergeCell ref="C14:D14"/>
    <mergeCell ref="F14:G14"/>
    <mergeCell ref="H14:I14"/>
    <mergeCell ref="A7:A8"/>
    <mergeCell ref="B7:B8"/>
    <mergeCell ref="C7:D8"/>
    <mergeCell ref="E7:K7"/>
    <mergeCell ref="L7:L8"/>
    <mergeCell ref="N2:N5"/>
    <mergeCell ref="A1:B6"/>
    <mergeCell ref="C1:J6"/>
    <mergeCell ref="K2:K5"/>
    <mergeCell ref="L2:L5"/>
    <mergeCell ref="M2:M5"/>
    <mergeCell ref="J36:N36"/>
    <mergeCell ref="C16:D16"/>
    <mergeCell ref="F16:G16"/>
    <mergeCell ref="H16:I16"/>
    <mergeCell ref="J16:K16"/>
    <mergeCell ref="C19:D19"/>
    <mergeCell ref="F19:G19"/>
    <mergeCell ref="H19:I19"/>
    <mergeCell ref="J19:K19"/>
    <mergeCell ref="C18:D18"/>
    <mergeCell ref="F18:G18"/>
    <mergeCell ref="H18:I18"/>
    <mergeCell ref="J18:K18"/>
    <mergeCell ref="J34:N34"/>
    <mergeCell ref="J35:N35"/>
    <mergeCell ref="A21:N22"/>
  </mergeCells>
  <phoneticPr fontId="32" type="noConversion"/>
  <printOptions horizontalCentered="1" verticalCentered="1"/>
  <pageMargins left="0" right="0" top="0" bottom="0" header="0" footer="0"/>
  <pageSetup paperSize="9" scale="4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6428-7711-4A9B-AF54-DA2DB65C628E}">
  <dimension ref="B5:E18"/>
  <sheetViews>
    <sheetView zoomScale="85" zoomScaleNormal="85" workbookViewId="0">
      <selection activeCell="C15" sqref="C15:D18"/>
    </sheetView>
  </sheetViews>
  <sheetFormatPr defaultRowHeight="15" x14ac:dyDescent="0.25"/>
  <cols>
    <col min="2" max="2" width="40.85546875" customWidth="1"/>
    <col min="3" max="3" width="28.140625" customWidth="1"/>
    <col min="4" max="4" width="13.28515625" bestFit="1" customWidth="1"/>
    <col min="5" max="5" width="14.28515625" bestFit="1" customWidth="1"/>
  </cols>
  <sheetData>
    <row r="5" spans="2:5" ht="23.25" x14ac:dyDescent="0.25">
      <c r="B5" s="59"/>
      <c r="C5" s="60"/>
      <c r="D5" s="38"/>
      <c r="E5" s="38"/>
    </row>
    <row r="6" spans="2:5" ht="23.25" x14ac:dyDescent="0.25">
      <c r="B6" s="59"/>
      <c r="C6" s="60"/>
      <c r="D6" s="38"/>
      <c r="E6" s="38"/>
    </row>
    <row r="7" spans="2:5" ht="23.25" x14ac:dyDescent="0.25">
      <c r="B7" s="59"/>
      <c r="C7" s="60"/>
      <c r="D7" s="38"/>
      <c r="E7" s="38"/>
    </row>
    <row r="8" spans="2:5" ht="23.25" x14ac:dyDescent="0.25">
      <c r="B8" s="59"/>
      <c r="C8" s="60"/>
      <c r="D8" s="38"/>
      <c r="E8" s="38"/>
    </row>
    <row r="9" spans="2:5" ht="23.25" x14ac:dyDescent="0.25">
      <c r="B9" s="61"/>
      <c r="C9" s="60"/>
      <c r="D9" s="38"/>
      <c r="E9" s="38"/>
    </row>
    <row r="10" spans="2:5" x14ac:dyDescent="0.25">
      <c r="B10" s="38"/>
      <c r="C10" s="38"/>
      <c r="D10" s="38"/>
      <c r="E10" s="179"/>
    </row>
    <row r="16" spans="2:5" x14ac:dyDescent="0.25">
      <c r="D16" s="178"/>
    </row>
    <row r="17" spans="4:4" x14ac:dyDescent="0.25">
      <c r="D17" s="178"/>
    </row>
    <row r="18" spans="4:4" x14ac:dyDescent="0.25">
      <c r="D18" s="1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66"/>
  </sheetPr>
  <dimension ref="A1:P77"/>
  <sheetViews>
    <sheetView view="pageBreakPreview" topLeftCell="A2" zoomScale="70" zoomScaleSheetLayoutView="70" workbookViewId="0">
      <selection activeCell="E6" sqref="E6:E7"/>
    </sheetView>
  </sheetViews>
  <sheetFormatPr defaultColWidth="9.140625" defaultRowHeight="20.25" x14ac:dyDescent="0.3"/>
  <cols>
    <col min="1" max="1" width="9.140625" style="3"/>
    <col min="2" max="2" width="29.42578125" style="33" customWidth="1"/>
    <col min="3" max="3" width="19.140625" style="9" customWidth="1"/>
    <col min="4" max="4" width="16.28515625" style="10" customWidth="1"/>
    <col min="5" max="9" width="21.140625" style="3" customWidth="1"/>
    <col min="10" max="10" width="27" style="3" customWidth="1"/>
    <col min="11" max="11" width="13.5703125" style="3" customWidth="1"/>
    <col min="12" max="16384" width="9.140625" style="3"/>
  </cols>
  <sheetData>
    <row r="1" spans="1:16" ht="35.25" customHeight="1" x14ac:dyDescent="0.25">
      <c r="A1" s="100" t="s">
        <v>60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6" ht="21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</row>
    <row r="3" spans="1:16" ht="21" customHeight="1" x14ac:dyDescent="0.25">
      <c r="A3" s="100"/>
      <c r="B3" s="100"/>
      <c r="C3" s="100"/>
      <c r="D3" s="100"/>
      <c r="E3" s="100"/>
      <c r="F3" s="100"/>
      <c r="G3" s="100"/>
      <c r="H3" s="100"/>
      <c r="I3" s="100"/>
      <c r="J3" s="100"/>
    </row>
    <row r="4" spans="1:16" s="4" customFormat="1" ht="48" customHeight="1" thickBot="1" x14ac:dyDescent="0.35">
      <c r="A4" s="101" t="s">
        <v>23</v>
      </c>
      <c r="B4" s="101"/>
      <c r="C4" s="118" t="s">
        <v>24</v>
      </c>
      <c r="D4" s="118"/>
      <c r="E4" s="118"/>
      <c r="F4" s="118"/>
      <c r="G4" s="118"/>
      <c r="H4" s="118"/>
      <c r="I4" s="118"/>
      <c r="J4" s="118"/>
    </row>
    <row r="5" spans="1:16" ht="63.75" customHeight="1" thickBot="1" x14ac:dyDescent="0.35">
      <c r="A5" s="24" t="s">
        <v>4</v>
      </c>
      <c r="B5" s="32" t="s">
        <v>36</v>
      </c>
      <c r="C5" s="102" t="s">
        <v>25</v>
      </c>
      <c r="D5" s="103"/>
      <c r="E5" s="25" t="s">
        <v>41</v>
      </c>
      <c r="F5" s="25" t="s">
        <v>30</v>
      </c>
      <c r="G5" s="25" t="s">
        <v>31</v>
      </c>
      <c r="H5" s="26" t="s">
        <v>26</v>
      </c>
      <c r="I5" s="25" t="s">
        <v>32</v>
      </c>
      <c r="J5" s="27" t="s">
        <v>27</v>
      </c>
    </row>
    <row r="6" spans="1:16" ht="25.5" customHeight="1" x14ac:dyDescent="0.25">
      <c r="A6" s="107">
        <v>1</v>
      </c>
      <c r="B6" s="110" t="s">
        <v>49</v>
      </c>
      <c r="C6" s="111" t="s">
        <v>35</v>
      </c>
      <c r="D6" s="112"/>
      <c r="E6" s="115">
        <f>+'POLY BAG'!E9</f>
        <v>273</v>
      </c>
      <c r="F6" s="116">
        <f>+SUM('POLY BAG'!F9:I9)</f>
        <v>109</v>
      </c>
      <c r="G6" s="104">
        <f>+H6-F6</f>
        <v>164</v>
      </c>
      <c r="H6" s="104">
        <f>+E6</f>
        <v>273</v>
      </c>
      <c r="I6" s="105">
        <f>+F6+G6-H6</f>
        <v>0</v>
      </c>
      <c r="J6" s="83"/>
    </row>
    <row r="7" spans="1:16" ht="25.5" customHeight="1" x14ac:dyDescent="0.25">
      <c r="A7" s="108"/>
      <c r="B7" s="86"/>
      <c r="C7" s="113"/>
      <c r="D7" s="114"/>
      <c r="E7" s="88"/>
      <c r="F7" s="117"/>
      <c r="G7" s="91"/>
      <c r="H7" s="91"/>
      <c r="I7" s="106"/>
      <c r="J7" s="84"/>
      <c r="K7" s="3">
        <f>90+18</f>
        <v>108</v>
      </c>
    </row>
    <row r="8" spans="1:16" ht="25.5" customHeight="1" x14ac:dyDescent="0.25">
      <c r="A8" s="108"/>
      <c r="B8" s="86"/>
      <c r="C8" s="86"/>
      <c r="D8" s="86"/>
      <c r="E8" s="88"/>
      <c r="F8" s="91"/>
      <c r="G8" s="91"/>
      <c r="H8" s="91"/>
      <c r="I8" s="91"/>
      <c r="J8" s="84"/>
      <c r="O8" s="3" t="s">
        <v>29</v>
      </c>
    </row>
    <row r="9" spans="1:16" ht="25.5" customHeight="1" thickBot="1" x14ac:dyDescent="0.3">
      <c r="A9" s="109"/>
      <c r="B9" s="87"/>
      <c r="C9" s="87"/>
      <c r="D9" s="87"/>
      <c r="E9" s="89"/>
      <c r="F9" s="92"/>
      <c r="G9" s="92"/>
      <c r="H9" s="92"/>
      <c r="I9" s="92"/>
      <c r="J9" s="85"/>
    </row>
    <row r="10" spans="1:16" ht="25.5" customHeight="1" x14ac:dyDescent="0.25">
      <c r="A10" s="107">
        <v>2</v>
      </c>
      <c r="B10" s="110" t="s">
        <v>50</v>
      </c>
      <c r="C10" s="111" t="s">
        <v>35</v>
      </c>
      <c r="D10" s="112"/>
      <c r="E10" s="115">
        <f>+'POLY BAG'!E10</f>
        <v>277</v>
      </c>
      <c r="F10" s="116">
        <f>+SUM('POLY BAG'!F10:I10)</f>
        <v>129</v>
      </c>
      <c r="G10" s="104">
        <f>+E10-F10</f>
        <v>148</v>
      </c>
      <c r="H10" s="104">
        <f>+E10</f>
        <v>277</v>
      </c>
      <c r="I10" s="105">
        <f>+F10+G10-H10</f>
        <v>0</v>
      </c>
      <c r="J10" s="83"/>
      <c r="K10" s="3">
        <f>+I10/260</f>
        <v>0</v>
      </c>
    </row>
    <row r="11" spans="1:16" ht="25.5" customHeight="1" x14ac:dyDescent="0.25">
      <c r="A11" s="108"/>
      <c r="B11" s="86"/>
      <c r="C11" s="113"/>
      <c r="D11" s="114"/>
      <c r="E11" s="88"/>
      <c r="F11" s="117"/>
      <c r="G11" s="91"/>
      <c r="H11" s="91"/>
      <c r="I11" s="106"/>
      <c r="J11" s="84"/>
    </row>
    <row r="12" spans="1:16" ht="25.5" customHeight="1" x14ac:dyDescent="0.25">
      <c r="A12" s="108"/>
      <c r="B12" s="86"/>
      <c r="C12" s="86"/>
      <c r="D12" s="86"/>
      <c r="E12" s="88"/>
      <c r="F12" s="91"/>
      <c r="G12" s="91"/>
      <c r="H12" s="91"/>
      <c r="I12" s="91"/>
      <c r="J12" s="84"/>
      <c r="P12" s="5"/>
    </row>
    <row r="13" spans="1:16" ht="25.5" customHeight="1" thickBot="1" x14ac:dyDescent="0.3">
      <c r="A13" s="109"/>
      <c r="B13" s="87"/>
      <c r="C13" s="87"/>
      <c r="D13" s="87"/>
      <c r="E13" s="89"/>
      <c r="F13" s="92"/>
      <c r="G13" s="92"/>
      <c r="H13" s="92"/>
      <c r="I13" s="92"/>
      <c r="J13" s="85"/>
      <c r="N13" s="3">
        <f>375-400</f>
        <v>-25</v>
      </c>
    </row>
    <row r="14" spans="1:16" s="6" customFormat="1" ht="25.5" customHeight="1" x14ac:dyDescent="0.25">
      <c r="A14" s="130">
        <v>3</v>
      </c>
      <c r="B14" s="110" t="s">
        <v>51</v>
      </c>
      <c r="C14" s="111" t="s">
        <v>35</v>
      </c>
      <c r="D14" s="112"/>
      <c r="E14" s="115">
        <f>+'POLY BAG'!E11</f>
        <v>273</v>
      </c>
      <c r="F14" s="116">
        <f>+SUM('POLY BAG'!F11:I11)</f>
        <v>141</v>
      </c>
      <c r="G14" s="104">
        <f>+H14-F14</f>
        <v>132</v>
      </c>
      <c r="H14" s="104">
        <f>+E14</f>
        <v>273</v>
      </c>
      <c r="I14" s="128">
        <f>+F14+G14-H14</f>
        <v>0</v>
      </c>
      <c r="J14" s="93"/>
      <c r="K14" s="6">
        <f>215+20</f>
        <v>235</v>
      </c>
      <c r="O14" s="46"/>
    </row>
    <row r="15" spans="1:16" s="6" customFormat="1" ht="27.75" customHeight="1" x14ac:dyDescent="0.25">
      <c r="A15" s="131"/>
      <c r="B15" s="86"/>
      <c r="C15" s="113"/>
      <c r="D15" s="114"/>
      <c r="E15" s="88"/>
      <c r="F15" s="117"/>
      <c r="G15" s="91"/>
      <c r="H15" s="91"/>
      <c r="I15" s="129"/>
      <c r="J15" s="94"/>
    </row>
    <row r="16" spans="1:16" s="6" customFormat="1" ht="25.5" customHeight="1" x14ac:dyDescent="0.25">
      <c r="A16" s="131"/>
      <c r="B16" s="86"/>
      <c r="C16" s="86"/>
      <c r="D16" s="86"/>
      <c r="E16" s="88"/>
      <c r="F16" s="91"/>
      <c r="G16" s="91"/>
      <c r="H16" s="91"/>
      <c r="I16" s="91"/>
      <c r="J16" s="94"/>
    </row>
    <row r="17" spans="1:12" s="6" customFormat="1" ht="25.5" customHeight="1" thickBot="1" x14ac:dyDescent="0.3">
      <c r="A17" s="132"/>
      <c r="B17" s="87"/>
      <c r="C17" s="87"/>
      <c r="D17" s="87"/>
      <c r="E17" s="89"/>
      <c r="F17" s="92"/>
      <c r="G17" s="92"/>
      <c r="H17" s="92"/>
      <c r="I17" s="92"/>
      <c r="J17" s="95"/>
    </row>
    <row r="18" spans="1:12" s="6" customFormat="1" ht="25.5" hidden="1" customHeight="1" x14ac:dyDescent="0.25">
      <c r="A18" s="119">
        <v>5</v>
      </c>
      <c r="B18" s="122"/>
      <c r="C18" s="122" t="s">
        <v>28</v>
      </c>
      <c r="D18" s="122"/>
      <c r="E18" s="124">
        <f>60*30</f>
        <v>1800</v>
      </c>
      <c r="F18" s="125">
        <v>800</v>
      </c>
      <c r="G18" s="127">
        <f>+H18-F18</f>
        <v>1000</v>
      </c>
      <c r="H18" s="127">
        <f>+E18</f>
        <v>1800</v>
      </c>
      <c r="I18" s="133">
        <f>+F18+G18-H18</f>
        <v>0</v>
      </c>
      <c r="J18" s="134"/>
      <c r="K18" s="6">
        <f>215+20</f>
        <v>235</v>
      </c>
    </row>
    <row r="19" spans="1:12" s="6" customFormat="1" ht="27.75" hidden="1" customHeight="1" x14ac:dyDescent="0.25">
      <c r="A19" s="120"/>
      <c r="B19" s="86"/>
      <c r="C19" s="86"/>
      <c r="D19" s="86"/>
      <c r="E19" s="88"/>
      <c r="F19" s="126"/>
      <c r="G19" s="91"/>
      <c r="H19" s="91"/>
      <c r="I19" s="129"/>
      <c r="J19" s="135"/>
    </row>
    <row r="20" spans="1:12" s="6" customFormat="1" ht="25.5" hidden="1" customHeight="1" x14ac:dyDescent="0.25">
      <c r="A20" s="120"/>
      <c r="B20" s="86"/>
      <c r="C20" s="86" t="s">
        <v>28</v>
      </c>
      <c r="D20" s="86"/>
      <c r="E20" s="88" t="s">
        <v>22</v>
      </c>
      <c r="F20" s="91"/>
      <c r="G20" s="91"/>
      <c r="H20" s="91"/>
      <c r="I20" s="91"/>
      <c r="J20" s="135"/>
    </row>
    <row r="21" spans="1:12" s="6" customFormat="1" ht="14.25" hidden="1" customHeight="1" thickBot="1" x14ac:dyDescent="0.3">
      <c r="A21" s="121"/>
      <c r="B21" s="123"/>
      <c r="C21" s="123"/>
      <c r="D21" s="123"/>
      <c r="E21" s="98"/>
      <c r="F21" s="137"/>
      <c r="G21" s="137"/>
      <c r="H21" s="137"/>
      <c r="I21" s="137"/>
      <c r="J21" s="136"/>
    </row>
    <row r="22" spans="1:12" s="6" customFormat="1" ht="50.25" customHeight="1" thickBot="1" x14ac:dyDescent="0.3">
      <c r="A22" s="107">
        <v>4</v>
      </c>
      <c r="B22" s="110" t="s">
        <v>52</v>
      </c>
      <c r="C22" s="110" t="s">
        <v>35</v>
      </c>
      <c r="D22" s="110"/>
      <c r="E22" s="22">
        <f>+'POLY BAG'!E12</f>
        <v>259</v>
      </c>
      <c r="F22" s="23">
        <f>+SUM('POLY BAG'!F12:I12)</f>
        <v>96</v>
      </c>
      <c r="G22" s="23">
        <f>E22-F22</f>
        <v>163</v>
      </c>
      <c r="H22" s="23">
        <f>E22</f>
        <v>259</v>
      </c>
      <c r="I22" s="23">
        <v>0</v>
      </c>
      <c r="J22" s="93"/>
    </row>
    <row r="23" spans="1:12" ht="25.5" customHeight="1" x14ac:dyDescent="0.25">
      <c r="A23" s="108"/>
      <c r="B23" s="86"/>
      <c r="C23" s="86"/>
      <c r="D23" s="86"/>
      <c r="E23" s="88"/>
      <c r="F23" s="91"/>
      <c r="G23" s="91"/>
      <c r="H23" s="91"/>
      <c r="I23" s="91"/>
      <c r="J23" s="94"/>
      <c r="L23" s="46"/>
    </row>
    <row r="24" spans="1:12" ht="25.5" customHeight="1" thickBot="1" x14ac:dyDescent="0.3">
      <c r="A24" s="109"/>
      <c r="B24" s="87"/>
      <c r="C24" s="87"/>
      <c r="D24" s="87"/>
      <c r="E24" s="89"/>
      <c r="F24" s="92"/>
      <c r="G24" s="92"/>
      <c r="H24" s="92"/>
      <c r="I24" s="92"/>
      <c r="J24" s="95"/>
    </row>
    <row r="25" spans="1:12" ht="45.75" customHeight="1" x14ac:dyDescent="0.25">
      <c r="A25" s="176">
        <v>5</v>
      </c>
      <c r="B25" s="175" t="s">
        <v>53</v>
      </c>
      <c r="C25" s="110" t="s">
        <v>35</v>
      </c>
      <c r="D25" s="110"/>
      <c r="E25" s="54">
        <f>+'POLY BAG'!E17</f>
        <v>218</v>
      </c>
      <c r="F25" s="53">
        <f>+SUM('POLY BAG'!F17:I17)</f>
        <v>89</v>
      </c>
      <c r="G25" s="53">
        <f>+E25-F25</f>
        <v>129</v>
      </c>
      <c r="H25" s="53">
        <f>+G25+F25</f>
        <v>218</v>
      </c>
      <c r="I25" s="53">
        <v>0</v>
      </c>
      <c r="J25" s="93"/>
    </row>
    <row r="26" spans="1:12" ht="25.5" customHeight="1" x14ac:dyDescent="0.25">
      <c r="A26" s="177"/>
      <c r="B26" s="161"/>
      <c r="C26" s="86"/>
      <c r="D26" s="86"/>
      <c r="E26" s="88"/>
      <c r="F26" s="91"/>
      <c r="G26" s="91"/>
      <c r="H26" s="91"/>
      <c r="I26" s="91"/>
      <c r="J26" s="94"/>
    </row>
    <row r="27" spans="1:12" ht="25.5" customHeight="1" thickBot="1" x14ac:dyDescent="0.3">
      <c r="A27" s="177"/>
      <c r="B27" s="161"/>
      <c r="C27" s="87"/>
      <c r="D27" s="87"/>
      <c r="E27" s="89"/>
      <c r="F27" s="92"/>
      <c r="G27" s="92"/>
      <c r="H27" s="92"/>
      <c r="I27" s="92"/>
      <c r="J27" s="95"/>
    </row>
    <row r="28" spans="1:12" s="29" customFormat="1" ht="26.25" customHeight="1" x14ac:dyDescent="0.25">
      <c r="A28" s="130">
        <v>6</v>
      </c>
      <c r="B28" s="110" t="s">
        <v>42</v>
      </c>
      <c r="C28" s="138" t="s">
        <v>45</v>
      </c>
      <c r="D28" s="139"/>
      <c r="E28" s="115">
        <f>+'POLY BAG'!E18</f>
        <v>5</v>
      </c>
      <c r="F28" s="116">
        <f>+SUM('POLY BAG'!F18:I18)</f>
        <v>1</v>
      </c>
      <c r="G28" s="104">
        <f>+E28-F28</f>
        <v>4</v>
      </c>
      <c r="H28" s="104">
        <f>+E28</f>
        <v>5</v>
      </c>
      <c r="I28" s="128">
        <v>0</v>
      </c>
      <c r="J28" s="93"/>
    </row>
    <row r="29" spans="1:12" s="30" customFormat="1" ht="25.5" customHeight="1" x14ac:dyDescent="0.25">
      <c r="A29" s="131"/>
      <c r="B29" s="86"/>
      <c r="C29" s="140"/>
      <c r="D29" s="141"/>
      <c r="E29" s="88"/>
      <c r="F29" s="117"/>
      <c r="G29" s="91"/>
      <c r="H29" s="91"/>
      <c r="I29" s="129"/>
      <c r="J29" s="94"/>
    </row>
    <row r="30" spans="1:12" s="30" customFormat="1" ht="25.5" customHeight="1" x14ac:dyDescent="0.25">
      <c r="A30" s="131"/>
      <c r="B30" s="86"/>
      <c r="C30" s="96"/>
      <c r="D30" s="96"/>
      <c r="E30" s="98"/>
      <c r="F30" s="91"/>
      <c r="G30" s="91"/>
      <c r="H30" s="91"/>
      <c r="I30" s="91"/>
      <c r="J30" s="94"/>
    </row>
    <row r="31" spans="1:12" s="31" customFormat="1" ht="25.5" customHeight="1" thickBot="1" x14ac:dyDescent="0.3">
      <c r="A31" s="132"/>
      <c r="B31" s="87"/>
      <c r="C31" s="97"/>
      <c r="D31" s="97"/>
      <c r="E31" s="99"/>
      <c r="F31" s="92"/>
      <c r="G31" s="92"/>
      <c r="H31" s="92"/>
      <c r="I31" s="92"/>
      <c r="J31" s="95"/>
    </row>
    <row r="32" spans="1:12" s="29" customFormat="1" ht="25.5" customHeight="1" x14ac:dyDescent="0.25">
      <c r="A32" s="130">
        <v>7</v>
      </c>
      <c r="B32" s="110" t="s">
        <v>43</v>
      </c>
      <c r="C32" s="138" t="s">
        <v>45</v>
      </c>
      <c r="D32" s="139"/>
      <c r="E32" s="142">
        <f>+'POLY BAG'!E19</f>
        <v>7</v>
      </c>
      <c r="F32" s="116">
        <f>+SUM('POLY BAG'!F19:I19)</f>
        <v>2</v>
      </c>
      <c r="G32" s="104">
        <f>+E32-F32</f>
        <v>5</v>
      </c>
      <c r="H32" s="104">
        <f>+E32</f>
        <v>7</v>
      </c>
      <c r="I32" s="128">
        <v>0</v>
      </c>
      <c r="J32" s="93"/>
    </row>
    <row r="33" spans="1:10" s="30" customFormat="1" ht="25.5" customHeight="1" x14ac:dyDescent="0.25">
      <c r="A33" s="131"/>
      <c r="B33" s="86"/>
      <c r="C33" s="140"/>
      <c r="D33" s="141"/>
      <c r="E33" s="124"/>
      <c r="F33" s="117"/>
      <c r="G33" s="91"/>
      <c r="H33" s="91"/>
      <c r="I33" s="129"/>
      <c r="J33" s="94"/>
    </row>
    <row r="34" spans="1:10" s="30" customFormat="1" ht="25.5" customHeight="1" x14ac:dyDescent="0.25">
      <c r="A34" s="131"/>
      <c r="B34" s="86"/>
      <c r="C34" s="86"/>
      <c r="D34" s="86"/>
      <c r="E34" s="88"/>
      <c r="F34" s="91"/>
      <c r="G34" s="91"/>
      <c r="H34" s="91"/>
      <c r="I34" s="91"/>
      <c r="J34" s="94"/>
    </row>
    <row r="35" spans="1:10" s="31" customFormat="1" ht="25.5" customHeight="1" thickBot="1" x14ac:dyDescent="0.3">
      <c r="A35" s="132"/>
      <c r="B35" s="87"/>
      <c r="C35" s="87"/>
      <c r="D35" s="87"/>
      <c r="E35" s="89"/>
      <c r="F35" s="92"/>
      <c r="G35" s="92"/>
      <c r="H35" s="92"/>
      <c r="I35" s="92"/>
      <c r="J35" s="95"/>
    </row>
    <row r="36" spans="1:10" s="29" customFormat="1" ht="25.5" customHeight="1" x14ac:dyDescent="0.25">
      <c r="A36" s="130">
        <v>8</v>
      </c>
      <c r="B36" s="110" t="s">
        <v>43</v>
      </c>
      <c r="C36" s="138" t="s">
        <v>45</v>
      </c>
      <c r="D36" s="139"/>
      <c r="E36" s="142">
        <f>+'POLY BAG'!E20</f>
        <v>4</v>
      </c>
      <c r="F36" s="116">
        <f>+SUM('POLY BAG'!F20:I20)</f>
        <v>1</v>
      </c>
      <c r="G36" s="104">
        <f>+E36-F36</f>
        <v>3</v>
      </c>
      <c r="H36" s="104">
        <f>+E36</f>
        <v>4</v>
      </c>
      <c r="I36" s="128">
        <v>0</v>
      </c>
      <c r="J36" s="93"/>
    </row>
    <row r="37" spans="1:10" s="30" customFormat="1" ht="25.5" customHeight="1" x14ac:dyDescent="0.25">
      <c r="A37" s="131"/>
      <c r="B37" s="86"/>
      <c r="C37" s="140"/>
      <c r="D37" s="141"/>
      <c r="E37" s="124"/>
      <c r="F37" s="117"/>
      <c r="G37" s="91"/>
      <c r="H37" s="91"/>
      <c r="I37" s="129"/>
      <c r="J37" s="94"/>
    </row>
    <row r="38" spans="1:10" s="30" customFormat="1" ht="25.5" customHeight="1" x14ac:dyDescent="0.25">
      <c r="A38" s="131"/>
      <c r="B38" s="86"/>
      <c r="C38" s="86"/>
      <c r="D38" s="86"/>
      <c r="E38" s="88"/>
      <c r="F38" s="91"/>
      <c r="G38" s="91"/>
      <c r="H38" s="91"/>
      <c r="I38" s="91"/>
      <c r="J38" s="94"/>
    </row>
    <row r="39" spans="1:10" s="31" customFormat="1" ht="25.5" customHeight="1" thickBot="1" x14ac:dyDescent="0.3">
      <c r="A39" s="132"/>
      <c r="B39" s="87"/>
      <c r="C39" s="87"/>
      <c r="D39" s="87"/>
      <c r="E39" s="89"/>
      <c r="F39" s="92"/>
      <c r="G39" s="92"/>
      <c r="H39" s="92"/>
      <c r="I39" s="92"/>
      <c r="J39" s="95"/>
    </row>
    <row r="40" spans="1:10" ht="25.5" customHeight="1" x14ac:dyDescent="0.25">
      <c r="A40" s="143"/>
      <c r="B40" s="86"/>
      <c r="C40" s="144"/>
      <c r="D40" s="144"/>
      <c r="E40" s="145"/>
      <c r="F40" s="90"/>
      <c r="G40" s="90"/>
      <c r="H40" s="90"/>
      <c r="I40" s="81"/>
      <c r="J40" s="82"/>
    </row>
    <row r="41" spans="1:10" ht="25.5" customHeight="1" x14ac:dyDescent="0.25">
      <c r="A41" s="143"/>
      <c r="B41" s="86"/>
      <c r="C41" s="144"/>
      <c r="D41" s="144"/>
      <c r="E41" s="145"/>
      <c r="F41" s="90"/>
      <c r="G41" s="90"/>
      <c r="H41" s="90"/>
      <c r="I41" s="81"/>
      <c r="J41" s="82"/>
    </row>
    <row r="42" spans="1:10" ht="25.5" customHeight="1" x14ac:dyDescent="0.25">
      <c r="A42" s="143"/>
      <c r="B42" s="86"/>
      <c r="C42" s="144"/>
      <c r="D42" s="144"/>
      <c r="E42" s="145"/>
      <c r="F42" s="90"/>
      <c r="G42" s="90"/>
      <c r="H42" s="90"/>
      <c r="I42" s="81"/>
      <c r="J42" s="82"/>
    </row>
    <row r="43" spans="1:10" ht="25.5" customHeight="1" x14ac:dyDescent="0.25">
      <c r="A43" s="143"/>
      <c r="B43" s="86"/>
      <c r="C43" s="144"/>
      <c r="D43" s="144"/>
      <c r="E43" s="145"/>
      <c r="F43" s="90"/>
      <c r="G43" s="90"/>
      <c r="H43" s="90"/>
      <c r="I43" s="81"/>
      <c r="J43" s="82"/>
    </row>
    <row r="44" spans="1:10" ht="25.5" customHeight="1" x14ac:dyDescent="0.25">
      <c r="A44" s="143"/>
      <c r="B44" s="86"/>
      <c r="C44" s="144"/>
      <c r="D44" s="144"/>
      <c r="E44" s="145"/>
      <c r="F44" s="90"/>
      <c r="G44" s="90"/>
      <c r="H44" s="90"/>
      <c r="I44" s="81"/>
      <c r="J44" s="82"/>
    </row>
    <row r="45" spans="1:10" ht="25.5" customHeight="1" x14ac:dyDescent="0.25">
      <c r="A45" s="143"/>
      <c r="B45" s="86"/>
      <c r="C45" s="144"/>
      <c r="D45" s="144"/>
      <c r="E45" s="145"/>
      <c r="F45" s="90"/>
      <c r="G45" s="90"/>
      <c r="H45" s="90"/>
      <c r="I45" s="81"/>
      <c r="J45" s="82"/>
    </row>
    <row r="46" spans="1:10" ht="25.5" customHeight="1" x14ac:dyDescent="0.25">
      <c r="A46" s="143"/>
      <c r="B46" s="86"/>
      <c r="C46" s="144"/>
      <c r="D46" s="144"/>
      <c r="E46" s="145"/>
      <c r="F46" s="90"/>
      <c r="G46" s="90"/>
      <c r="H46" s="90"/>
      <c r="I46" s="81"/>
      <c r="J46" s="82"/>
    </row>
    <row r="47" spans="1:10" ht="25.5" customHeight="1" x14ac:dyDescent="0.25">
      <c r="A47" s="143"/>
      <c r="B47" s="86"/>
      <c r="C47" s="144"/>
      <c r="D47" s="144"/>
      <c r="E47" s="145"/>
      <c r="F47" s="90"/>
      <c r="G47" s="90"/>
      <c r="H47" s="90"/>
      <c r="I47" s="81"/>
      <c r="J47" s="82"/>
    </row>
    <row r="48" spans="1:10" ht="25.5" customHeight="1" x14ac:dyDescent="0.25">
      <c r="A48" s="143"/>
      <c r="B48" s="86"/>
      <c r="C48" s="144"/>
      <c r="D48" s="144"/>
      <c r="E48" s="145"/>
      <c r="F48" s="90"/>
      <c r="G48" s="90"/>
      <c r="H48" s="90"/>
      <c r="I48" s="81"/>
      <c r="J48" s="82"/>
    </row>
    <row r="49" spans="1:10" ht="25.5" customHeight="1" x14ac:dyDescent="0.25">
      <c r="A49" s="143"/>
      <c r="B49" s="86"/>
      <c r="C49" s="144"/>
      <c r="D49" s="144"/>
      <c r="E49" s="145"/>
      <c r="F49" s="90"/>
      <c r="G49" s="90"/>
      <c r="H49" s="90"/>
      <c r="I49" s="81"/>
      <c r="J49" s="82"/>
    </row>
    <row r="50" spans="1:10" ht="25.5" customHeight="1" x14ac:dyDescent="0.25">
      <c r="A50" s="143"/>
      <c r="B50" s="86"/>
      <c r="C50" s="144"/>
      <c r="D50" s="144"/>
      <c r="E50" s="145"/>
      <c r="F50" s="90"/>
      <c r="G50" s="90"/>
      <c r="H50" s="90"/>
      <c r="I50" s="81"/>
      <c r="J50" s="82"/>
    </row>
    <row r="51" spans="1:10" ht="25.5" customHeight="1" x14ac:dyDescent="0.25">
      <c r="A51" s="143"/>
      <c r="B51" s="86"/>
      <c r="C51" s="144"/>
      <c r="D51" s="144"/>
      <c r="E51" s="145"/>
      <c r="F51" s="90"/>
      <c r="G51" s="90"/>
      <c r="H51" s="90"/>
      <c r="I51" s="81"/>
      <c r="J51" s="82"/>
    </row>
    <row r="52" spans="1:10" ht="25.5" customHeight="1" x14ac:dyDescent="0.25">
      <c r="A52" s="143"/>
      <c r="B52" s="86"/>
      <c r="C52" s="144"/>
      <c r="D52" s="144"/>
      <c r="E52" s="145"/>
      <c r="F52" s="90"/>
      <c r="G52" s="90"/>
      <c r="H52" s="90"/>
      <c r="I52" s="81"/>
      <c r="J52" s="82"/>
    </row>
    <row r="53" spans="1:10" ht="25.5" customHeight="1" x14ac:dyDescent="0.25">
      <c r="A53" s="143"/>
      <c r="B53" s="86"/>
      <c r="C53" s="144"/>
      <c r="D53" s="144"/>
      <c r="E53" s="145"/>
      <c r="F53" s="90"/>
      <c r="G53" s="90"/>
      <c r="H53" s="90"/>
      <c r="I53" s="81"/>
      <c r="J53" s="82"/>
    </row>
    <row r="54" spans="1:10" ht="25.5" customHeight="1" x14ac:dyDescent="0.25">
      <c r="A54" s="143"/>
      <c r="B54" s="86"/>
      <c r="C54" s="144"/>
      <c r="D54" s="144"/>
      <c r="E54" s="145"/>
      <c r="F54" s="90"/>
      <c r="G54" s="90"/>
      <c r="H54" s="90"/>
      <c r="I54" s="81"/>
      <c r="J54" s="82"/>
    </row>
    <row r="55" spans="1:10" ht="25.5" customHeight="1" x14ac:dyDescent="0.25">
      <c r="A55" s="143"/>
      <c r="B55" s="86"/>
      <c r="C55" s="144"/>
      <c r="D55" s="144"/>
      <c r="E55" s="145"/>
      <c r="F55" s="90"/>
      <c r="G55" s="90"/>
      <c r="H55" s="90"/>
      <c r="I55" s="81"/>
      <c r="J55" s="82"/>
    </row>
    <row r="56" spans="1:10" ht="25.5" customHeight="1" x14ac:dyDescent="0.25">
      <c r="A56" s="143"/>
      <c r="B56" s="86"/>
      <c r="C56" s="144"/>
      <c r="D56" s="144"/>
      <c r="E56" s="145"/>
      <c r="F56" s="90"/>
      <c r="G56" s="90"/>
      <c r="H56" s="90"/>
      <c r="I56" s="81"/>
      <c r="J56" s="82"/>
    </row>
    <row r="57" spans="1:10" ht="25.5" customHeight="1" x14ac:dyDescent="0.25">
      <c r="A57" s="143"/>
      <c r="B57" s="86"/>
      <c r="C57" s="144"/>
      <c r="D57" s="144"/>
      <c r="E57" s="145"/>
      <c r="F57" s="90"/>
      <c r="G57" s="90"/>
      <c r="H57" s="90"/>
      <c r="I57" s="81"/>
      <c r="J57" s="82"/>
    </row>
    <row r="58" spans="1:10" ht="25.5" customHeight="1" x14ac:dyDescent="0.25">
      <c r="A58" s="143"/>
      <c r="B58" s="86"/>
      <c r="C58" s="144"/>
      <c r="D58" s="144"/>
      <c r="E58" s="145"/>
      <c r="F58" s="90"/>
      <c r="G58" s="90"/>
      <c r="H58" s="90"/>
      <c r="I58" s="81"/>
      <c r="J58" s="82"/>
    </row>
    <row r="59" spans="1:10" ht="25.5" customHeight="1" x14ac:dyDescent="0.25">
      <c r="A59" s="143"/>
      <c r="B59" s="86"/>
      <c r="C59" s="144"/>
      <c r="D59" s="144"/>
      <c r="E59" s="145"/>
      <c r="F59" s="90"/>
      <c r="G59" s="90"/>
      <c r="H59" s="90"/>
      <c r="I59" s="81"/>
      <c r="J59" s="82"/>
    </row>
    <row r="60" spans="1:10" ht="25.5" customHeight="1" x14ac:dyDescent="0.25">
      <c r="A60" s="143"/>
      <c r="B60" s="86"/>
      <c r="C60" s="144"/>
      <c r="D60" s="144"/>
      <c r="E60" s="145"/>
      <c r="F60" s="90"/>
      <c r="G60" s="90"/>
      <c r="H60" s="90"/>
      <c r="I60" s="81"/>
      <c r="J60" s="82"/>
    </row>
    <row r="61" spans="1:10" ht="25.5" customHeight="1" x14ac:dyDescent="0.25">
      <c r="A61" s="143"/>
      <c r="B61" s="86"/>
      <c r="C61" s="144"/>
      <c r="D61" s="144"/>
      <c r="E61" s="145"/>
      <c r="F61" s="90"/>
      <c r="G61" s="90"/>
      <c r="H61" s="90"/>
      <c r="I61" s="81"/>
      <c r="J61" s="82"/>
    </row>
    <row r="62" spans="1:10" ht="25.5" customHeight="1" x14ac:dyDescent="0.25">
      <c r="A62" s="143"/>
      <c r="B62" s="86"/>
      <c r="C62" s="144"/>
      <c r="D62" s="144"/>
      <c r="E62" s="145"/>
      <c r="F62" s="90"/>
      <c r="G62" s="90"/>
      <c r="H62" s="90"/>
      <c r="I62" s="81"/>
      <c r="J62" s="82"/>
    </row>
    <row r="63" spans="1:10" ht="25.5" customHeight="1" x14ac:dyDescent="0.25">
      <c r="A63" s="143"/>
      <c r="B63" s="86"/>
      <c r="C63" s="144"/>
      <c r="D63" s="144"/>
      <c r="E63" s="145"/>
      <c r="F63" s="90"/>
      <c r="G63" s="90"/>
      <c r="H63" s="90"/>
      <c r="I63" s="81"/>
      <c r="J63" s="82"/>
    </row>
    <row r="64" spans="1:10" ht="25.5" customHeight="1" x14ac:dyDescent="0.25">
      <c r="A64" s="143"/>
      <c r="B64" s="86"/>
      <c r="C64" s="144"/>
      <c r="D64" s="144"/>
      <c r="E64" s="145"/>
      <c r="F64" s="90"/>
      <c r="G64" s="90"/>
      <c r="H64" s="90"/>
      <c r="I64" s="81"/>
      <c r="J64" s="82"/>
    </row>
    <row r="65" spans="1:10" ht="25.5" customHeight="1" x14ac:dyDescent="0.25">
      <c r="A65" s="143"/>
      <c r="B65" s="86"/>
      <c r="C65" s="144"/>
      <c r="D65" s="144"/>
      <c r="E65" s="145"/>
      <c r="F65" s="90"/>
      <c r="G65" s="90"/>
      <c r="H65" s="90"/>
      <c r="I65" s="81"/>
      <c r="J65" s="82"/>
    </row>
    <row r="66" spans="1:10" ht="26.25" customHeight="1" x14ac:dyDescent="0.25">
      <c r="A66" s="143"/>
      <c r="B66" s="86"/>
      <c r="C66" s="144"/>
      <c r="D66" s="144"/>
      <c r="E66" s="145"/>
      <c r="F66" s="90"/>
      <c r="G66" s="90"/>
      <c r="H66" s="90"/>
      <c r="I66" s="81"/>
      <c r="J66" s="82"/>
    </row>
    <row r="67" spans="1:10" ht="26.25" customHeight="1" x14ac:dyDescent="0.25">
      <c r="A67" s="143"/>
      <c r="B67" s="86"/>
      <c r="C67" s="144"/>
      <c r="D67" s="144"/>
      <c r="E67" s="145"/>
      <c r="F67" s="90"/>
      <c r="G67" s="90"/>
      <c r="H67" s="90"/>
      <c r="I67" s="81"/>
      <c r="J67" s="82"/>
    </row>
    <row r="68" spans="1:10" ht="26.25" customHeight="1" x14ac:dyDescent="0.25">
      <c r="A68" s="143"/>
      <c r="B68" s="86"/>
      <c r="C68" s="144"/>
      <c r="D68" s="144"/>
      <c r="E68" s="145"/>
      <c r="F68" s="90"/>
      <c r="G68" s="90"/>
      <c r="H68" s="90"/>
      <c r="I68" s="81"/>
      <c r="J68" s="82"/>
    </row>
    <row r="69" spans="1:10" ht="26.25" customHeight="1" x14ac:dyDescent="0.25">
      <c r="A69" s="170"/>
      <c r="B69" s="123"/>
      <c r="C69" s="171"/>
      <c r="D69" s="171"/>
      <c r="E69" s="172"/>
      <c r="F69" s="146"/>
      <c r="G69" s="146"/>
      <c r="H69" s="146"/>
      <c r="I69" s="173"/>
      <c r="J69" s="174"/>
    </row>
    <row r="70" spans="1:10" ht="25.5" customHeight="1" x14ac:dyDescent="0.25">
      <c r="A70" s="143"/>
      <c r="B70" s="86"/>
      <c r="C70" s="144"/>
      <c r="D70" s="144"/>
      <c r="E70" s="145"/>
      <c r="F70" s="90"/>
      <c r="G70" s="90"/>
      <c r="H70" s="90"/>
      <c r="I70" s="81"/>
      <c r="J70" s="82"/>
    </row>
    <row r="71" spans="1:10" ht="25.5" customHeight="1" x14ac:dyDescent="0.25">
      <c r="A71" s="143"/>
      <c r="B71" s="86"/>
      <c r="C71" s="144"/>
      <c r="D71" s="144"/>
      <c r="E71" s="145"/>
      <c r="F71" s="90"/>
      <c r="G71" s="90"/>
      <c r="H71" s="90"/>
      <c r="I71" s="81"/>
      <c r="J71" s="82"/>
    </row>
    <row r="72" spans="1:10" ht="26.25" customHeight="1" x14ac:dyDescent="0.25">
      <c r="A72" s="160"/>
      <c r="B72" s="161"/>
      <c r="C72" s="162"/>
      <c r="D72" s="163"/>
      <c r="E72" s="164"/>
      <c r="F72" s="166"/>
      <c r="G72" s="34"/>
      <c r="H72" s="34"/>
      <c r="I72" s="168"/>
      <c r="J72" s="159"/>
    </row>
    <row r="73" spans="1:10" ht="26.25" customHeight="1" x14ac:dyDescent="0.25">
      <c r="A73" s="143"/>
      <c r="B73" s="122"/>
      <c r="C73" s="113"/>
      <c r="D73" s="114"/>
      <c r="E73" s="165"/>
      <c r="F73" s="167"/>
      <c r="G73" s="13"/>
      <c r="H73" s="13"/>
      <c r="I73" s="169"/>
      <c r="J73" s="82"/>
    </row>
    <row r="74" spans="1:10" ht="26.25" customHeight="1" x14ac:dyDescent="0.25">
      <c r="A74" s="148"/>
      <c r="B74" s="123"/>
      <c r="C74" s="149"/>
      <c r="D74" s="150"/>
      <c r="E74" s="153"/>
      <c r="F74" s="155"/>
      <c r="G74" s="7"/>
      <c r="H74" s="7"/>
      <c r="I74" s="157"/>
      <c r="J74" s="147"/>
    </row>
    <row r="75" spans="1:10" ht="26.25" customHeight="1" x14ac:dyDescent="0.25">
      <c r="A75" s="148"/>
      <c r="B75" s="122"/>
      <c r="C75" s="151"/>
      <c r="D75" s="152"/>
      <c r="E75" s="154"/>
      <c r="F75" s="156"/>
      <c r="G75" s="8"/>
      <c r="H75" s="8"/>
      <c r="I75" s="158"/>
      <c r="J75" s="147"/>
    </row>
    <row r="76" spans="1:10" ht="26.25" customHeight="1" x14ac:dyDescent="0.25">
      <c r="A76" s="148"/>
      <c r="B76" s="123"/>
      <c r="C76" s="149"/>
      <c r="D76" s="150"/>
      <c r="E76" s="153"/>
      <c r="F76" s="155"/>
      <c r="G76" s="7"/>
      <c r="H76" s="7"/>
      <c r="I76" s="157"/>
      <c r="J76" s="147"/>
    </row>
    <row r="77" spans="1:10" ht="26.25" customHeight="1" x14ac:dyDescent="0.25">
      <c r="A77" s="148"/>
      <c r="B77" s="122"/>
      <c r="C77" s="151"/>
      <c r="D77" s="152"/>
      <c r="E77" s="154"/>
      <c r="F77" s="156"/>
      <c r="G77" s="8"/>
      <c r="H77" s="8"/>
      <c r="I77" s="158"/>
      <c r="J77" s="147"/>
    </row>
  </sheetData>
  <mergeCells count="276">
    <mergeCell ref="J25:J27"/>
    <mergeCell ref="C26:D27"/>
    <mergeCell ref="E26:E27"/>
    <mergeCell ref="F26:F27"/>
    <mergeCell ref="G26:I27"/>
    <mergeCell ref="A28:A31"/>
    <mergeCell ref="B28:B31"/>
    <mergeCell ref="J28:J31"/>
    <mergeCell ref="G30:I31"/>
    <mergeCell ref="F30:F31"/>
    <mergeCell ref="J32:J35"/>
    <mergeCell ref="G34:I35"/>
    <mergeCell ref="A68:A69"/>
    <mergeCell ref="B68:B69"/>
    <mergeCell ref="C68:D69"/>
    <mergeCell ref="E68:E69"/>
    <mergeCell ref="F68:F69"/>
    <mergeCell ref="I68:I69"/>
    <mergeCell ref="J68:J69"/>
    <mergeCell ref="I60:I61"/>
    <mergeCell ref="J60:J61"/>
    <mergeCell ref="A58:A59"/>
    <mergeCell ref="B58:B59"/>
    <mergeCell ref="C58:D59"/>
    <mergeCell ref="E58:E59"/>
    <mergeCell ref="F58:F59"/>
    <mergeCell ref="I58:I59"/>
    <mergeCell ref="G58:G59"/>
    <mergeCell ref="H68:H69"/>
    <mergeCell ref="A60:A61"/>
    <mergeCell ref="B60:B61"/>
    <mergeCell ref="C60:D61"/>
    <mergeCell ref="J76:J77"/>
    <mergeCell ref="A76:A77"/>
    <mergeCell ref="B76:B77"/>
    <mergeCell ref="C76:D77"/>
    <mergeCell ref="E76:E77"/>
    <mergeCell ref="F76:F77"/>
    <mergeCell ref="I76:I77"/>
    <mergeCell ref="J72:J73"/>
    <mergeCell ref="A74:A75"/>
    <mergeCell ref="B74:B75"/>
    <mergeCell ref="C74:D75"/>
    <mergeCell ref="E74:E75"/>
    <mergeCell ref="F74:F75"/>
    <mergeCell ref="I74:I75"/>
    <mergeCell ref="J74:J75"/>
    <mergeCell ref="A72:A73"/>
    <mergeCell ref="B72:B73"/>
    <mergeCell ref="C72:D73"/>
    <mergeCell ref="E72:E73"/>
    <mergeCell ref="F72:F73"/>
    <mergeCell ref="I72:I73"/>
    <mergeCell ref="I70:I71"/>
    <mergeCell ref="J70:J71"/>
    <mergeCell ref="A62:A63"/>
    <mergeCell ref="B62:B63"/>
    <mergeCell ref="C62:D63"/>
    <mergeCell ref="E62:E63"/>
    <mergeCell ref="F62:F63"/>
    <mergeCell ref="I62:I63"/>
    <mergeCell ref="A64:A65"/>
    <mergeCell ref="B64:B65"/>
    <mergeCell ref="C64:D65"/>
    <mergeCell ref="E64:E65"/>
    <mergeCell ref="F64:F65"/>
    <mergeCell ref="I64:I65"/>
    <mergeCell ref="J64:J65"/>
    <mergeCell ref="A66:A67"/>
    <mergeCell ref="B66:B67"/>
    <mergeCell ref="C66:D67"/>
    <mergeCell ref="E66:E67"/>
    <mergeCell ref="G70:G71"/>
    <mergeCell ref="H70:H71"/>
    <mergeCell ref="G66:G67"/>
    <mergeCell ref="H66:H67"/>
    <mergeCell ref="G68:G69"/>
    <mergeCell ref="E60:E61"/>
    <mergeCell ref="F60:F61"/>
    <mergeCell ref="F66:F67"/>
    <mergeCell ref="A70:A71"/>
    <mergeCell ref="B70:B71"/>
    <mergeCell ref="C70:D71"/>
    <mergeCell ref="E70:E71"/>
    <mergeCell ref="F70:F71"/>
    <mergeCell ref="H58:H59"/>
    <mergeCell ref="G60:G61"/>
    <mergeCell ref="H60:H61"/>
    <mergeCell ref="A56:A57"/>
    <mergeCell ref="B56:B57"/>
    <mergeCell ref="C56:D57"/>
    <mergeCell ref="E56:E57"/>
    <mergeCell ref="F56:F57"/>
    <mergeCell ref="I56:I57"/>
    <mergeCell ref="J56:J57"/>
    <mergeCell ref="A54:A55"/>
    <mergeCell ref="B54:B55"/>
    <mergeCell ref="C54:D55"/>
    <mergeCell ref="E54:E55"/>
    <mergeCell ref="F54:F55"/>
    <mergeCell ref="I54:I55"/>
    <mergeCell ref="G54:G55"/>
    <mergeCell ref="H54:H55"/>
    <mergeCell ref="G56:G57"/>
    <mergeCell ref="H56:H57"/>
    <mergeCell ref="A52:A53"/>
    <mergeCell ref="B52:B53"/>
    <mergeCell ref="C52:D53"/>
    <mergeCell ref="E52:E53"/>
    <mergeCell ref="F52:F53"/>
    <mergeCell ref="I52:I53"/>
    <mergeCell ref="J52:J53"/>
    <mergeCell ref="A50:A51"/>
    <mergeCell ref="B50:B51"/>
    <mergeCell ref="C50:D51"/>
    <mergeCell ref="E50:E51"/>
    <mergeCell ref="F50:F51"/>
    <mergeCell ref="I50:I51"/>
    <mergeCell ref="G50:G51"/>
    <mergeCell ref="H50:H51"/>
    <mergeCell ref="G52:G53"/>
    <mergeCell ref="H52:H53"/>
    <mergeCell ref="A48:A49"/>
    <mergeCell ref="B48:B49"/>
    <mergeCell ref="C48:D49"/>
    <mergeCell ref="E48:E49"/>
    <mergeCell ref="F48:F49"/>
    <mergeCell ref="I48:I49"/>
    <mergeCell ref="J48:J49"/>
    <mergeCell ref="A46:A47"/>
    <mergeCell ref="B46:B47"/>
    <mergeCell ref="C46:D47"/>
    <mergeCell ref="E46:E47"/>
    <mergeCell ref="F46:F47"/>
    <mergeCell ref="I46:I47"/>
    <mergeCell ref="G46:G47"/>
    <mergeCell ref="H46:H47"/>
    <mergeCell ref="G48:G49"/>
    <mergeCell ref="H48:H49"/>
    <mergeCell ref="A44:A45"/>
    <mergeCell ref="B44:B45"/>
    <mergeCell ref="C44:D45"/>
    <mergeCell ref="E44:E45"/>
    <mergeCell ref="F44:F45"/>
    <mergeCell ref="I44:I45"/>
    <mergeCell ref="J44:J45"/>
    <mergeCell ref="A42:A43"/>
    <mergeCell ref="B42:B43"/>
    <mergeCell ref="C42:D43"/>
    <mergeCell ref="E42:E43"/>
    <mergeCell ref="F42:F43"/>
    <mergeCell ref="I42:I43"/>
    <mergeCell ref="G42:G43"/>
    <mergeCell ref="H42:H43"/>
    <mergeCell ref="G44:G45"/>
    <mergeCell ref="H44:H45"/>
    <mergeCell ref="J36:J39"/>
    <mergeCell ref="G38:I39"/>
    <mergeCell ref="A40:A41"/>
    <mergeCell ref="B40:B41"/>
    <mergeCell ref="C40:D41"/>
    <mergeCell ref="E40:E41"/>
    <mergeCell ref="F40:F41"/>
    <mergeCell ref="I40:I41"/>
    <mergeCell ref="C38:D39"/>
    <mergeCell ref="E38:E39"/>
    <mergeCell ref="F38:F39"/>
    <mergeCell ref="G40:G41"/>
    <mergeCell ref="H40:H41"/>
    <mergeCell ref="C36:D37"/>
    <mergeCell ref="E36:E37"/>
    <mergeCell ref="F36:F37"/>
    <mergeCell ref="A36:A39"/>
    <mergeCell ref="B36:B39"/>
    <mergeCell ref="G36:G37"/>
    <mergeCell ref="H36:H37"/>
    <mergeCell ref="I36:I37"/>
    <mergeCell ref="C32:D33"/>
    <mergeCell ref="E32:E33"/>
    <mergeCell ref="F32:F33"/>
    <mergeCell ref="I32:I33"/>
    <mergeCell ref="G32:G33"/>
    <mergeCell ref="H32:H33"/>
    <mergeCell ref="C28:D29"/>
    <mergeCell ref="E28:E29"/>
    <mergeCell ref="F28:F29"/>
    <mergeCell ref="I28:I29"/>
    <mergeCell ref="G28:G29"/>
    <mergeCell ref="H28:H29"/>
    <mergeCell ref="G23:I24"/>
    <mergeCell ref="A22:A24"/>
    <mergeCell ref="C34:D35"/>
    <mergeCell ref="E34:E35"/>
    <mergeCell ref="F34:F35"/>
    <mergeCell ref="A32:A35"/>
    <mergeCell ref="B32:B35"/>
    <mergeCell ref="B25:B27"/>
    <mergeCell ref="A25:A27"/>
    <mergeCell ref="C25:D25"/>
    <mergeCell ref="I18:I19"/>
    <mergeCell ref="C23:D24"/>
    <mergeCell ref="E23:E24"/>
    <mergeCell ref="F23:F24"/>
    <mergeCell ref="B22:B24"/>
    <mergeCell ref="C22:D22"/>
    <mergeCell ref="J18:J21"/>
    <mergeCell ref="C20:D21"/>
    <mergeCell ref="E20:E21"/>
    <mergeCell ref="F20:F21"/>
    <mergeCell ref="G20:I21"/>
    <mergeCell ref="J22:J24"/>
    <mergeCell ref="A18:A21"/>
    <mergeCell ref="B18:B21"/>
    <mergeCell ref="C18:D19"/>
    <mergeCell ref="E18:E19"/>
    <mergeCell ref="F18:F19"/>
    <mergeCell ref="G18:G19"/>
    <mergeCell ref="A10:A13"/>
    <mergeCell ref="B10:B13"/>
    <mergeCell ref="C10:D11"/>
    <mergeCell ref="E10:E11"/>
    <mergeCell ref="F10:F11"/>
    <mergeCell ref="G10:G11"/>
    <mergeCell ref="G12:I13"/>
    <mergeCell ref="H14:H15"/>
    <mergeCell ref="I14:I15"/>
    <mergeCell ref="H10:H11"/>
    <mergeCell ref="I10:I11"/>
    <mergeCell ref="A14:A17"/>
    <mergeCell ref="B14:B17"/>
    <mergeCell ref="C14:D15"/>
    <mergeCell ref="E14:E15"/>
    <mergeCell ref="F14:F15"/>
    <mergeCell ref="G14:G15"/>
    <mergeCell ref="H18:H19"/>
    <mergeCell ref="A1:J3"/>
    <mergeCell ref="A4:B4"/>
    <mergeCell ref="C5:D5"/>
    <mergeCell ref="H6:H7"/>
    <mergeCell ref="I6:I7"/>
    <mergeCell ref="J6:J9"/>
    <mergeCell ref="C8:D9"/>
    <mergeCell ref="E8:E9"/>
    <mergeCell ref="F8:F9"/>
    <mergeCell ref="G8:I9"/>
    <mergeCell ref="A6:A9"/>
    <mergeCell ref="B6:B9"/>
    <mergeCell ref="C6:D7"/>
    <mergeCell ref="E6:E7"/>
    <mergeCell ref="F6:F7"/>
    <mergeCell ref="G6:G7"/>
    <mergeCell ref="C4:J4"/>
    <mergeCell ref="I66:I67"/>
    <mergeCell ref="J66:J67"/>
    <mergeCell ref="J10:J13"/>
    <mergeCell ref="C12:D13"/>
    <mergeCell ref="E12:E13"/>
    <mergeCell ref="G62:G63"/>
    <mergeCell ref="H62:H63"/>
    <mergeCell ref="G64:G65"/>
    <mergeCell ref="H64:H65"/>
    <mergeCell ref="J40:J41"/>
    <mergeCell ref="J42:J43"/>
    <mergeCell ref="J46:J47"/>
    <mergeCell ref="J50:J51"/>
    <mergeCell ref="J54:J55"/>
    <mergeCell ref="J58:J59"/>
    <mergeCell ref="J62:J63"/>
    <mergeCell ref="F12:F13"/>
    <mergeCell ref="J14:J17"/>
    <mergeCell ref="C16:D17"/>
    <mergeCell ref="E16:E17"/>
    <mergeCell ref="F16:F17"/>
    <mergeCell ref="G16:I17"/>
    <mergeCell ref="C30:D31"/>
    <mergeCell ref="E30:E31"/>
  </mergeCells>
  <printOptions horizontalCentered="1"/>
  <pageMargins left="0" right="0" top="0.25" bottom="0.25" header="0" footer="0"/>
  <pageSetup paperSize="9" scale="47" orientation="portrait" r:id="rId1"/>
  <rowBreaks count="2" manualBreakCount="2">
    <brk id="73" max="9" man="1"/>
    <brk id="77" max="9" man="1"/>
  </rowBreaks>
  <colBreaks count="1" manualBreakCount="1">
    <brk id="10" max="5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POLY BAG</vt:lpstr>
      <vt:lpstr>Sheet1</vt:lpstr>
      <vt:lpstr> ct</vt:lpstr>
      <vt:lpstr>' ct'!Print_Area</vt:lpstr>
      <vt:lpstr>'POLY BAG'!Print_Area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CUONG</dc:creator>
  <cp:lastModifiedBy>Admin</cp:lastModifiedBy>
  <cp:lastPrinted>2020-10-06T07:45:44Z</cp:lastPrinted>
  <dcterms:created xsi:type="dcterms:W3CDTF">2020-01-17T03:51:42Z</dcterms:created>
  <dcterms:modified xsi:type="dcterms:W3CDTF">2020-10-08T10:33:06Z</dcterms:modified>
</cp:coreProperties>
</file>