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AF8698F6-D429-40E4-A0AD-401195486C63}" xr6:coauthVersionLast="47" xr6:coauthVersionMax="47" xr10:uidLastSave="{00000000-0000-0000-0000-000000000000}"/>
  <bookViews>
    <workbookView xWindow="-120" yWindow="-120" windowWidth="29040" windowHeight="15720" activeTab="1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  <externalReference r:id="rId10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'BTP-U284SCR'!$C$29:$CC$763</definedName>
    <definedName name="_xlnm._FilterDatabase" localSheetId="3" hidden="1">'BTP-U284STK'!$C$29:$BK$572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27" i="1" l="1" a="1"/>
  <c r="BP27" i="1" s="1"/>
  <c r="BP28" i="1"/>
  <c r="BO27" i="1" a="1"/>
  <c r="BO27" i="1" s="1"/>
  <c r="BO28" i="1"/>
  <c r="AU186" i="4"/>
  <c r="BN27" i="1" a="1"/>
  <c r="BN28" i="1"/>
  <c r="BM27" i="1" a="1"/>
  <c r="BM28" i="1"/>
  <c r="AX27" i="4" a="1"/>
  <c r="AX28" i="4"/>
  <c r="BL27" i="1" a="1"/>
  <c r="BL28" i="1"/>
  <c r="BK27" i="1" a="1"/>
  <c r="BK28" i="1"/>
  <c r="AW27" i="4" a="1"/>
  <c r="AW28" i="4"/>
  <c r="BJ27" i="1" a="1"/>
  <c r="BJ28" i="1"/>
  <c r="BI27" i="1" a="1"/>
  <c r="BI28" i="1"/>
  <c r="AV27" i="4" a="1"/>
  <c r="AV28" i="4"/>
  <c r="AU184" i="4"/>
  <c r="BG27" i="1" a="1"/>
  <c r="BH27" i="1" a="1"/>
  <c r="BG28" i="1"/>
  <c r="BH28" i="1"/>
  <c r="AT27" i="4" a="1"/>
  <c r="AT28" i="4"/>
  <c r="BF27" i="1" a="1"/>
  <c r="BF28" i="1"/>
  <c r="BE27" i="1" a="1"/>
  <c r="BE28" i="1"/>
  <c r="J5" i="3"/>
  <c r="AU27" i="4" l="1" a="1"/>
  <c r="AU28" i="4"/>
  <c r="J4" i="3"/>
  <c r="BD27" i="1" a="1"/>
  <c r="BD28" i="1"/>
  <c r="AS111" i="4"/>
  <c r="AS104" i="4"/>
  <c r="AS27" i="4" a="1"/>
  <c r="BC27" i="1" a="1"/>
  <c r="BC28" i="1"/>
  <c r="BB27" i="1" a="1"/>
  <c r="BB28" i="1"/>
  <c r="BA27" i="1" a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8" i="4"/>
  <c r="AZ615" i="1"/>
  <c r="AZ27" i="1" a="1"/>
  <c r="AZ28" i="1"/>
  <c r="AQ27" i="4" a="1"/>
  <c r="AQ28" i="4"/>
  <c r="AY27" i="1" a="1"/>
  <c r="AY28" i="1"/>
  <c r="AX27" i="1" a="1"/>
  <c r="AX28" i="1"/>
  <c r="AW27" i="1" a="1"/>
  <c r="AW28" i="1"/>
  <c r="AV192" i="1"/>
  <c r="AV678" i="1"/>
  <c r="AP27" i="4" a="1"/>
  <c r="AP28" i="4"/>
  <c r="AU27" i="1" a="1"/>
  <c r="AU28" i="1"/>
  <c r="AO118" i="4"/>
  <c r="AO111" i="4"/>
  <c r="AO104" i="4"/>
  <c r="AO97" i="4"/>
  <c r="AS28" i="4" l="1"/>
  <c r="AV27" i="1" a="1"/>
  <c r="AV28" i="1"/>
  <c r="AN118" i="4"/>
  <c r="AN111" i="4"/>
  <c r="AN97" i="4"/>
  <c r="AN27" i="4" l="1" a="1"/>
  <c r="AN28" i="4"/>
  <c r="AO27" i="4" a="1"/>
  <c r="AO28" i="4"/>
  <c r="AM186" i="4"/>
  <c r="AM184" i="4"/>
  <c r="AT27" i="1" a="1"/>
  <c r="AT28" i="1"/>
  <c r="AR27" i="1" a="1"/>
  <c r="AS27" i="1" a="1"/>
  <c r="AS28" i="1"/>
  <c r="AR28" i="1"/>
  <c r="AQ733" i="1"/>
  <c r="AQ727" i="1"/>
  <c r="AP27" i="1" a="1"/>
  <c r="AP28" i="1"/>
  <c r="AQ27" i="1" l="1" a="1"/>
  <c r="AM28" i="4"/>
  <c r="AM27" i="4" a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363" i="11"/>
  <c r="T552" i="11"/>
  <c r="T254" i="11"/>
  <c r="T905" i="11"/>
  <c r="T832" i="11"/>
  <c r="T447" i="11"/>
  <c r="T799" i="11"/>
  <c r="T553" i="11"/>
  <c r="T448" i="11"/>
  <c r="T856" i="11"/>
  <c r="T801" i="11"/>
  <c r="T445" i="11"/>
  <c r="T513" i="11"/>
  <c r="T509" i="11"/>
  <c r="T516" i="11"/>
  <c r="T335" i="11"/>
  <c r="T263" i="11"/>
  <c r="T366" i="11"/>
  <c r="T733" i="11"/>
  <c r="T632" i="11"/>
  <c r="T814" i="11"/>
  <c r="T737" i="11"/>
  <c r="T833" i="11"/>
  <c r="T907" i="11"/>
  <c r="T844" i="11"/>
  <c r="T651" i="11"/>
  <c r="T845" i="11"/>
  <c r="T511" i="11"/>
  <c r="T262" i="11"/>
  <c r="T624" i="11"/>
  <c r="T834" i="11"/>
  <c r="T256" i="11"/>
  <c r="T330" i="11"/>
  <c r="T551" i="11"/>
  <c r="T846" i="11"/>
  <c r="T507" i="11"/>
  <c r="T182" i="11"/>
  <c r="T857" i="11"/>
  <c r="T557" i="11"/>
  <c r="T210" i="11"/>
  <c r="T550" i="11"/>
  <c r="T512" i="11"/>
  <c r="T843" i="11"/>
  <c r="T868" i="11"/>
  <c r="T629" i="11"/>
  <c r="T181" i="11"/>
  <c r="T793" i="11"/>
  <c r="T446" i="11"/>
  <c r="T362" i="11"/>
  <c r="T548" i="11"/>
  <c r="T333" i="11"/>
  <c r="T735" i="11"/>
  <c r="T727" i="11"/>
  <c r="T258" i="11"/>
  <c r="T332" i="11"/>
  <c r="T257" i="11"/>
  <c r="T209" i="11"/>
  <c r="T813" i="11"/>
  <c r="T510" i="11"/>
  <c r="T798" i="11"/>
  <c r="T812" i="11"/>
  <c r="T260" i="11"/>
  <c r="T259" i="11"/>
  <c r="T515" i="11"/>
  <c r="T731" i="11"/>
  <c r="T619" i="11"/>
  <c r="T855" i="11"/>
  <c r="T728" i="11"/>
  <c r="T880" i="11"/>
  <c r="T653" i="11"/>
  <c r="T623" i="11"/>
  <c r="T336" i="11"/>
  <c r="T906" i="11"/>
  <c r="T439" i="11"/>
  <c r="T627" i="11"/>
  <c r="T878" i="11"/>
  <c r="T794" i="11"/>
  <c r="T867" i="11"/>
  <c r="T340" i="11"/>
  <c r="T225" i="11"/>
  <c r="T726" i="11"/>
  <c r="T261" i="11"/>
  <c r="T224" i="11"/>
  <c r="T255" i="11"/>
  <c r="T517" i="11"/>
  <c r="T904" i="11"/>
  <c r="T441" i="11"/>
  <c r="T339" i="11"/>
  <c r="T508" i="11"/>
  <c r="T331" i="11"/>
  <c r="T442" i="11"/>
  <c r="T443" i="11"/>
  <c r="T338" i="11"/>
  <c r="T554" i="11"/>
  <c r="T440" i="11"/>
  <c r="T555" i="11"/>
  <c r="T796" i="11"/>
  <c r="T879" i="11"/>
  <c r="T449" i="11"/>
  <c r="T364" i="11"/>
  <c r="T732" i="11"/>
  <c r="T625" i="11"/>
  <c r="T730" i="11"/>
  <c r="T549" i="11"/>
  <c r="T866" i="11"/>
  <c r="T734" i="11"/>
  <c r="T630" i="11"/>
  <c r="T341" i="11"/>
  <c r="T729" i="11"/>
  <c r="T795" i="11"/>
  <c r="T797" i="11"/>
  <c r="T334" i="11"/>
  <c r="T626" i="11"/>
  <c r="T628" i="11"/>
  <c r="T438" i="11"/>
  <c r="T865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U39" i="1"/>
  <c r="L39" i="1"/>
  <c r="BU40" i="1"/>
  <c r="L40" i="1"/>
  <c r="BU41" i="1"/>
  <c r="L41" i="1"/>
  <c r="BU42" i="1"/>
  <c r="L42" i="1"/>
  <c r="BU43" i="1"/>
  <c r="L43" i="1"/>
  <c r="BU44" i="1"/>
  <c r="L44" i="1"/>
  <c r="BU37" i="1"/>
  <c r="L37" i="1"/>
  <c r="BU36" i="1"/>
  <c r="L36" i="1"/>
  <c r="BU38" i="1"/>
  <c r="L38" i="1"/>
  <c r="BU31" i="1"/>
  <c r="L31" i="1"/>
  <c r="BU33" i="1"/>
  <c r="L33" i="1"/>
  <c r="BU35" i="1"/>
  <c r="L35" i="1"/>
  <c r="BU30" i="1"/>
  <c r="L30" i="1"/>
  <c r="BU34" i="1"/>
  <c r="L34" i="1"/>
  <c r="BU32" i="1"/>
  <c r="L32" i="1"/>
  <c r="BU746" i="1"/>
  <c r="L746" i="1"/>
  <c r="BU747" i="1"/>
  <c r="L747" i="1"/>
  <c r="BU748" i="1"/>
  <c r="L748" i="1"/>
  <c r="BU750" i="1"/>
  <c r="L750" i="1"/>
  <c r="BU751" i="1"/>
  <c r="L751" i="1"/>
  <c r="BU753" i="1"/>
  <c r="L753" i="1"/>
  <c r="BU754" i="1"/>
  <c r="L754" i="1"/>
  <c r="BU755" i="1"/>
  <c r="L755" i="1"/>
  <c r="BU722" i="1"/>
  <c r="L722" i="1"/>
  <c r="BU723" i="1"/>
  <c r="L723" i="1"/>
  <c r="BU724" i="1"/>
  <c r="L724" i="1"/>
  <c r="BU725" i="1"/>
  <c r="L725" i="1"/>
  <c r="BU726" i="1"/>
  <c r="L726" i="1"/>
  <c r="BU727" i="1"/>
  <c r="L727" i="1"/>
  <c r="BU728" i="1"/>
  <c r="L728" i="1"/>
  <c r="BU729" i="1"/>
  <c r="L729" i="1"/>
  <c r="BU730" i="1"/>
  <c r="L730" i="1"/>
  <c r="BU731" i="1"/>
  <c r="L731" i="1"/>
  <c r="BU732" i="1"/>
  <c r="L732" i="1"/>
  <c r="BU733" i="1"/>
  <c r="L733" i="1"/>
  <c r="BU734" i="1"/>
  <c r="L734" i="1"/>
  <c r="BU735" i="1"/>
  <c r="L735" i="1"/>
  <c r="BU736" i="1"/>
  <c r="L736" i="1"/>
  <c r="BU737" i="1"/>
  <c r="L737" i="1"/>
  <c r="BU738" i="1"/>
  <c r="L738" i="1"/>
  <c r="BU739" i="1"/>
  <c r="L739" i="1"/>
  <c r="BU740" i="1"/>
  <c r="L740" i="1"/>
  <c r="BU741" i="1"/>
  <c r="L741" i="1"/>
  <c r="BU742" i="1"/>
  <c r="L742" i="1"/>
  <c r="BU743" i="1"/>
  <c r="L743" i="1"/>
  <c r="BU744" i="1"/>
  <c r="L744" i="1"/>
  <c r="BU745" i="1"/>
  <c r="L745" i="1"/>
  <c r="AO27" i="1" a="1"/>
  <c r="AO28" i="1"/>
  <c r="BT752" i="1"/>
  <c r="BU752" i="1"/>
  <c r="BT749" i="1"/>
  <c r="BU749" i="1"/>
  <c r="BT721" i="1"/>
  <c r="BU721" i="1"/>
  <c r="L752" i="1"/>
  <c r="L749" i="1"/>
  <c r="L721" i="1"/>
  <c r="BT720" i="1"/>
  <c r="BU720" i="1"/>
  <c r="L720" i="1"/>
  <c r="AN691" i="1"/>
  <c r="AN130" i="1"/>
  <c r="AL27" i="4" a="1"/>
  <c r="AK27" i="4" a="1"/>
  <c r="AK28" i="4"/>
  <c r="AY28" i="4"/>
  <c r="AM27" i="1" a="1"/>
  <c r="AM28" i="1"/>
  <c r="AL27" i="1" a="1"/>
  <c r="AL28" i="1"/>
  <c r="AK27" i="1" a="1"/>
  <c r="AK28" i="1"/>
  <c r="AJ27" i="1" a="1"/>
  <c r="AJ28" i="1"/>
  <c r="AJ27" i="4" a="1"/>
  <c r="AJ28" i="4"/>
  <c r="T1006" i="11"/>
  <c r="T1021" i="11"/>
  <c r="T1030" i="11"/>
  <c r="T1018" i="11"/>
  <c r="T1003" i="11"/>
  <c r="T1020" i="11"/>
  <c r="T1014" i="11"/>
  <c r="T1044" i="11"/>
  <c r="T1042" i="11"/>
  <c r="T995" i="11"/>
  <c r="T994" i="11"/>
  <c r="T1032" i="11"/>
  <c r="T1004" i="11"/>
  <c r="T991" i="11"/>
  <c r="T975" i="11"/>
  <c r="T1048" i="11"/>
  <c r="T998" i="11"/>
  <c r="T1010" i="11"/>
  <c r="T1034" i="11"/>
  <c r="T988" i="11"/>
  <c r="T1036" i="11"/>
  <c r="T979" i="11"/>
  <c r="T992" i="11"/>
  <c r="T1038" i="11"/>
  <c r="T1040" i="11"/>
  <c r="T1016" i="11"/>
  <c r="T978" i="11"/>
  <c r="T983" i="11"/>
  <c r="T974" i="11"/>
  <c r="T1022" i="11"/>
  <c r="T1000" i="11"/>
  <c r="T1045" i="11"/>
  <c r="T1024" i="11"/>
  <c r="T976" i="11"/>
  <c r="T1002" i="11"/>
  <c r="T984" i="11"/>
  <c r="T1017" i="11"/>
  <c r="T986" i="11"/>
  <c r="T337" i="11"/>
  <c r="T987" i="11"/>
  <c r="T1047" i="11"/>
  <c r="T1028" i="11"/>
  <c r="T1013" i="11"/>
  <c r="T170" i="11"/>
  <c r="T1026" i="11"/>
  <c r="T996" i="11"/>
  <c r="T980" i="11"/>
  <c r="T982" i="11"/>
  <c r="T990" i="11"/>
  <c r="T1043" i="11"/>
  <c r="T999" i="11"/>
  <c r="T1012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0" i="1"/>
  <c r="M721" i="1"/>
  <c r="M749" i="1"/>
  <c r="M745" i="1"/>
  <c r="M742" i="1"/>
  <c r="M741" i="1"/>
  <c r="M738" i="1"/>
  <c r="M737" i="1"/>
  <c r="M734" i="1"/>
  <c r="M733" i="1"/>
  <c r="M730" i="1"/>
  <c r="M729" i="1"/>
  <c r="M726" i="1"/>
  <c r="M725" i="1"/>
  <c r="M722" i="1"/>
  <c r="M754" i="1"/>
  <c r="M753" i="1"/>
  <c r="M750" i="1"/>
  <c r="M746" i="1"/>
  <c r="M32" i="1"/>
  <c r="M35" i="1"/>
  <c r="M33" i="1"/>
  <c r="M36" i="1"/>
  <c r="M37" i="1"/>
  <c r="M42" i="1"/>
  <c r="M41" i="1"/>
  <c r="M752" i="1"/>
  <c r="M744" i="1"/>
  <c r="M743" i="1"/>
  <c r="M740" i="1"/>
  <c r="M739" i="1"/>
  <c r="M736" i="1"/>
  <c r="M735" i="1"/>
  <c r="M732" i="1"/>
  <c r="M731" i="1"/>
  <c r="M728" i="1"/>
  <c r="M727" i="1"/>
  <c r="M724" i="1"/>
  <c r="M723" i="1"/>
  <c r="M755" i="1"/>
  <c r="M751" i="1"/>
  <c r="M748" i="1"/>
  <c r="M747" i="1"/>
  <c r="M34" i="1"/>
  <c r="M30" i="1"/>
  <c r="M31" i="1"/>
  <c r="M38" i="1"/>
  <c r="M44" i="1"/>
  <c r="M43" i="1"/>
  <c r="M40" i="1"/>
  <c r="M39" i="1"/>
  <c r="AN27" i="1" a="1"/>
  <c r="AN28" i="1"/>
  <c r="AL28" i="4"/>
  <c r="AI27" i="1" a="1"/>
  <c r="AI28" i="1"/>
  <c r="AH27" i="1" a="1"/>
  <c r="AH28" i="1"/>
  <c r="AF27" i="1" a="1"/>
  <c r="AG27" i="1" a="1"/>
  <c r="AF28" i="1"/>
  <c r="AG28" i="1"/>
  <c r="AI27" i="4" a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X27" i="9" a="1"/>
  <c r="W27" i="9" a="1"/>
  <c r="V27" i="9" a="1"/>
  <c r="U27" i="9" a="1"/>
  <c r="T27" i="9" a="1"/>
  <c r="S27" i="9" a="1"/>
  <c r="R27" i="9" a="1"/>
  <c r="Q27" i="9" a="1"/>
  <c r="P27" i="9" a="1"/>
  <c r="O27" i="9" a="1"/>
  <c r="N27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F7" i="9"/>
  <c r="E7" i="9"/>
  <c r="F6" i="9"/>
  <c r="E6" i="9"/>
  <c r="F5" i="9"/>
  <c r="E5" i="9"/>
  <c r="P5" i="9" a="1"/>
  <c r="T444" i="11"/>
  <c r="R5" i="9" a="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H7" i="9" a="1"/>
  <c r="J15" i="9" a="1"/>
  <c r="F8" i="9"/>
  <c r="G5" i="9" a="1"/>
  <c r="H5" i="9" a="1"/>
  <c r="G6" i="9" a="1"/>
  <c r="H6" i="9" a="1"/>
  <c r="M14" i="9" a="1"/>
  <c r="K15" i="9" a="1"/>
  <c r="Q15" i="9" a="1"/>
  <c r="N14" i="9" a="1"/>
  <c r="L15" i="9" a="1"/>
  <c r="R15" i="9" a="1"/>
  <c r="I14" i="9" a="1"/>
  <c r="M15" i="9" a="1"/>
  <c r="O14" i="9" a="1"/>
  <c r="J14" i="9" a="1"/>
  <c r="K22" i="9" a="1"/>
  <c r="P14" i="9" a="1"/>
  <c r="N15" i="9" a="1"/>
  <c r="Q14" i="9" a="1"/>
  <c r="O15" i="9" a="1"/>
  <c r="K23" i="9" a="1"/>
  <c r="K14" i="9" a="1"/>
  <c r="I15" i="9" a="1"/>
  <c r="R14" i="9" a="1"/>
  <c r="P15" i="9" a="1"/>
  <c r="L14" i="9" a="1"/>
  <c r="T514" i="11"/>
  <c r="O18" i="9" l="1" a="1"/>
  <c r="V514" i="11"/>
  <c r="U514" i="11"/>
  <c r="K24" i="9" a="1"/>
  <c r="K25" i="9" a="1"/>
  <c r="K26" i="9" a="1"/>
  <c r="I16" i="9" a="1"/>
  <c r="I7" i="9" a="1"/>
  <c r="E21" i="9" a="1"/>
  <c r="F25" i="9" s="1" a="1"/>
  <c r="O16" i="9" a="1"/>
  <c r="I6" i="9" a="1"/>
  <c r="Q16" i="9" a="1"/>
  <c r="K17" i="9" a="1"/>
  <c r="J7" i="9" a="1"/>
  <c r="J17" i="9" a="1"/>
  <c r="I18" i="9" a="1"/>
  <c r="M17" i="9" a="1"/>
  <c r="P16" i="9" a="1"/>
  <c r="P17" i="9" a="1"/>
  <c r="N16" i="9" a="1"/>
  <c r="K18" i="9" a="1"/>
  <c r="L17" i="9" a="1"/>
  <c r="Q18" i="9" a="1"/>
  <c r="L18" i="9" a="1"/>
  <c r="N18" i="9" a="1"/>
  <c r="P18" i="9" a="1"/>
  <c r="E11" i="9" a="1"/>
  <c r="F16" i="9" s="1" a="1"/>
  <c r="J6" i="9" a="1"/>
  <c r="J5" i="9" a="1"/>
  <c r="K16" i="9" a="1"/>
  <c r="L16" i="9" a="1"/>
  <c r="J16" i="9" a="1"/>
  <c r="I17" i="9" a="1"/>
  <c r="R16" i="9" a="1"/>
  <c r="R17" i="9" a="1"/>
  <c r="O17" i="9" a="1"/>
  <c r="M16" i="9" a="1"/>
  <c r="J18" i="9" a="1"/>
  <c r="N17" i="9" a="1"/>
  <c r="Q17" i="9" a="1"/>
  <c r="I5" i="9" a="1"/>
  <c r="R18" i="9" a="1"/>
  <c r="M18" i="9" a="1"/>
  <c r="T556" i="11"/>
  <c r="V556" i="11" l="1"/>
  <c r="U556" i="11"/>
  <c r="I26" i="9" a="1"/>
  <c r="F24" i="9" a="1"/>
  <c r="J26" i="9" a="1"/>
  <c r="F18" i="9" a="1"/>
  <c r="G18" i="9" a="1"/>
  <c r="H16" i="9" a="1"/>
  <c r="H17" i="9" a="1"/>
  <c r="I24" i="9" a="1"/>
  <c r="J24" i="9" a="1"/>
  <c r="H18" i="9" a="1"/>
  <c r="G24" i="9" a="1"/>
  <c r="H25" i="9" a="1"/>
  <c r="I25" i="9" a="1"/>
  <c r="H13" i="9" a="1"/>
  <c r="G13" i="9" a="1"/>
  <c r="H12" i="9" a="1"/>
  <c r="F13" i="9" a="1"/>
  <c r="G12" i="9" a="1"/>
  <c r="F12" i="9" a="1"/>
  <c r="F15" i="9" a="1"/>
  <c r="G14" i="9" a="1"/>
  <c r="H15" i="9" a="1"/>
  <c r="G15" i="9" a="1"/>
  <c r="F14" i="9" a="1"/>
  <c r="H14" i="9" a="1"/>
  <c r="G16" i="9" a="1"/>
  <c r="H24" i="9" a="1"/>
  <c r="G26" i="9" a="1"/>
  <c r="J23" i="9" a="1"/>
  <c r="J25" i="9" a="1"/>
  <c r="I22" i="9" a="1"/>
  <c r="F23" i="9" a="1"/>
  <c r="H22" i="9" a="1"/>
  <c r="F22" i="9" a="1"/>
  <c r="G23" i="9" a="1"/>
  <c r="J22" i="9" a="1"/>
  <c r="I23" i="9" a="1"/>
  <c r="H23" i="9" a="1"/>
  <c r="G22" i="9" a="1"/>
  <c r="G25" i="9" a="1"/>
  <c r="H26" i="9" a="1"/>
  <c r="G17" i="9" a="1"/>
  <c r="F26" i="9" a="1"/>
  <c r="F17" i="9" a="1"/>
  <c r="T631" i="11"/>
  <c r="U631" i="11" l="1"/>
  <c r="V631" i="11"/>
  <c r="AG27" i="4" a="1"/>
  <c r="AH27" i="4" a="1"/>
  <c r="AG28" i="4"/>
  <c r="AH28" i="4"/>
  <c r="AF27" i="4" a="1"/>
  <c r="AF28" i="4"/>
  <c r="T652" i="11"/>
  <c r="V652" i="11" l="1"/>
  <c r="U652" i="11"/>
  <c r="AE27" i="1" a="1"/>
  <c r="AE28" i="1"/>
  <c r="BU162" i="1"/>
  <c r="BT162" i="1"/>
  <c r="L162" i="1"/>
  <c r="BU179" i="1"/>
  <c r="BT179" i="1"/>
  <c r="L179" i="1"/>
  <c r="BU185" i="1"/>
  <c r="BT185" i="1"/>
  <c r="L185" i="1"/>
  <c r="M185" i="1" s="1"/>
  <c r="BU57" i="1"/>
  <c r="BT57" i="1"/>
  <c r="L57" i="1"/>
  <c r="BU58" i="1"/>
  <c r="BT58" i="1"/>
  <c r="L58" i="1"/>
  <c r="BU59" i="1"/>
  <c r="BT59" i="1"/>
  <c r="L59" i="1"/>
  <c r="BU60" i="1"/>
  <c r="BT60" i="1"/>
  <c r="L60" i="1"/>
  <c r="BU45" i="1"/>
  <c r="BT45" i="1"/>
  <c r="L45" i="1"/>
  <c r="BU46" i="1"/>
  <c r="BT46" i="1"/>
  <c r="L46" i="1"/>
  <c r="BU47" i="1"/>
  <c r="BT47" i="1"/>
  <c r="L47" i="1"/>
  <c r="BU48" i="1"/>
  <c r="BT48" i="1"/>
  <c r="L48" i="1"/>
  <c r="BU49" i="1"/>
  <c r="BT49" i="1"/>
  <c r="L49" i="1"/>
  <c r="BU50" i="1"/>
  <c r="BT50" i="1"/>
  <c r="L50" i="1"/>
  <c r="BU51" i="1"/>
  <c r="BT51" i="1"/>
  <c r="L51" i="1"/>
  <c r="BU52" i="1"/>
  <c r="BT52" i="1"/>
  <c r="L52" i="1"/>
  <c r="BU53" i="1"/>
  <c r="BT53" i="1"/>
  <c r="L53" i="1"/>
  <c r="BU54" i="1"/>
  <c r="BT54" i="1"/>
  <c r="L54" i="1"/>
  <c r="BU55" i="1"/>
  <c r="BT55" i="1"/>
  <c r="L55" i="1"/>
  <c r="BU56" i="1"/>
  <c r="BT56" i="1"/>
  <c r="L56" i="1"/>
  <c r="BU61" i="1"/>
  <c r="BT61" i="1"/>
  <c r="L61" i="1"/>
  <c r="BU62" i="1"/>
  <c r="BT62" i="1"/>
  <c r="L62" i="1"/>
  <c r="BU67" i="1"/>
  <c r="BT67" i="1"/>
  <c r="L67" i="1"/>
  <c r="BU68" i="1"/>
  <c r="BT68" i="1"/>
  <c r="L68" i="1"/>
  <c r="BU65" i="1"/>
  <c r="BT65" i="1"/>
  <c r="L65" i="1"/>
  <c r="BU63" i="1"/>
  <c r="BT63" i="1"/>
  <c r="L63" i="1"/>
  <c r="BU66" i="1"/>
  <c r="BT66" i="1"/>
  <c r="L66" i="1"/>
  <c r="BU71" i="1"/>
  <c r="BT71" i="1"/>
  <c r="L71" i="1"/>
  <c r="BU72" i="1"/>
  <c r="BT72" i="1"/>
  <c r="L72" i="1"/>
  <c r="BU64" i="1"/>
  <c r="BT64" i="1"/>
  <c r="L64" i="1"/>
  <c r="BU69" i="1"/>
  <c r="BT69" i="1"/>
  <c r="L69" i="1"/>
  <c r="BU70" i="1"/>
  <c r="BT70" i="1"/>
  <c r="L70" i="1"/>
  <c r="BU76" i="1"/>
  <c r="BT76" i="1"/>
  <c r="L76" i="1"/>
  <c r="BU77" i="1"/>
  <c r="BT77" i="1"/>
  <c r="L77" i="1"/>
  <c r="BU73" i="1"/>
  <c r="BT73" i="1"/>
  <c r="L73" i="1"/>
  <c r="BU74" i="1"/>
  <c r="BT74" i="1"/>
  <c r="L74" i="1"/>
  <c r="BU75" i="1"/>
  <c r="BT75" i="1"/>
  <c r="L75" i="1"/>
  <c r="BU78" i="1"/>
  <c r="BT78" i="1"/>
  <c r="L78" i="1"/>
  <c r="BU79" i="1"/>
  <c r="BT79" i="1"/>
  <c r="L79" i="1"/>
  <c r="BU80" i="1"/>
  <c r="BT80" i="1"/>
  <c r="L80" i="1"/>
  <c r="BU81" i="1"/>
  <c r="BT81" i="1"/>
  <c r="L81" i="1"/>
  <c r="BU94" i="1"/>
  <c r="BT94" i="1"/>
  <c r="L94" i="1"/>
  <c r="BU95" i="1"/>
  <c r="BT95" i="1"/>
  <c r="L95" i="1"/>
  <c r="BU96" i="1"/>
  <c r="BT96" i="1"/>
  <c r="L96" i="1"/>
  <c r="BU97" i="1"/>
  <c r="BT97" i="1"/>
  <c r="L97" i="1"/>
  <c r="BU82" i="1"/>
  <c r="BT82" i="1"/>
  <c r="L82" i="1"/>
  <c r="BU83" i="1"/>
  <c r="BT83" i="1"/>
  <c r="L83" i="1"/>
  <c r="BU84" i="1"/>
  <c r="BT84" i="1"/>
  <c r="L84" i="1"/>
  <c r="BU85" i="1"/>
  <c r="BT85" i="1"/>
  <c r="L85" i="1"/>
  <c r="BU86" i="1"/>
  <c r="BT86" i="1"/>
  <c r="L86" i="1"/>
  <c r="BU87" i="1"/>
  <c r="BT87" i="1"/>
  <c r="L87" i="1"/>
  <c r="BU88" i="1"/>
  <c r="BT88" i="1"/>
  <c r="L88" i="1"/>
  <c r="BU89" i="1"/>
  <c r="BT89" i="1"/>
  <c r="L89" i="1"/>
  <c r="BU90" i="1"/>
  <c r="BT90" i="1"/>
  <c r="L90" i="1"/>
  <c r="BU91" i="1"/>
  <c r="BT91" i="1"/>
  <c r="L91" i="1"/>
  <c r="BU92" i="1"/>
  <c r="BT92" i="1"/>
  <c r="L92" i="1"/>
  <c r="BU93" i="1"/>
  <c r="BT93" i="1"/>
  <c r="L93" i="1"/>
  <c r="BU98" i="1"/>
  <c r="BT98" i="1"/>
  <c r="L98" i="1"/>
  <c r="BU99" i="1"/>
  <c r="BT99" i="1"/>
  <c r="L99" i="1"/>
  <c r="BU104" i="1"/>
  <c r="BT104" i="1"/>
  <c r="L104" i="1"/>
  <c r="BU105" i="1"/>
  <c r="BT105" i="1"/>
  <c r="L105" i="1"/>
  <c r="BU102" i="1"/>
  <c r="BT102" i="1"/>
  <c r="L102" i="1"/>
  <c r="BU100" i="1"/>
  <c r="BT100" i="1"/>
  <c r="L100" i="1"/>
  <c r="BU103" i="1"/>
  <c r="BT103" i="1"/>
  <c r="L103" i="1"/>
  <c r="BU108" i="1"/>
  <c r="BT108" i="1"/>
  <c r="L108" i="1"/>
  <c r="BU109" i="1"/>
  <c r="BT109" i="1"/>
  <c r="L109" i="1"/>
  <c r="BU101" i="1"/>
  <c r="BT101" i="1"/>
  <c r="L101" i="1"/>
  <c r="BU106" i="1"/>
  <c r="BT106" i="1"/>
  <c r="L106" i="1"/>
  <c r="BU107" i="1"/>
  <c r="BT107" i="1"/>
  <c r="L107" i="1"/>
  <c r="BU113" i="1"/>
  <c r="BT113" i="1"/>
  <c r="L113" i="1"/>
  <c r="BU114" i="1"/>
  <c r="BT114" i="1"/>
  <c r="L114" i="1"/>
  <c r="BU110" i="1"/>
  <c r="BT110" i="1"/>
  <c r="L110" i="1"/>
  <c r="BU111" i="1"/>
  <c r="BT111" i="1"/>
  <c r="L111" i="1"/>
  <c r="BU112" i="1"/>
  <c r="BT112" i="1"/>
  <c r="L112" i="1"/>
  <c r="BU115" i="1"/>
  <c r="BT115" i="1"/>
  <c r="L115" i="1"/>
  <c r="BU116" i="1"/>
  <c r="BT116" i="1"/>
  <c r="L116" i="1"/>
  <c r="BU117" i="1"/>
  <c r="BT117" i="1"/>
  <c r="L117" i="1"/>
  <c r="BU118" i="1"/>
  <c r="BT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C565" i="4"/>
  <c r="BB565" i="4"/>
  <c r="L565" i="4"/>
  <c r="M565" i="4" s="1"/>
  <c r="BC564" i="4"/>
  <c r="BB564" i="4"/>
  <c r="L564" i="4"/>
  <c r="M564" i="4" s="1"/>
  <c r="BC563" i="4"/>
  <c r="BB563" i="4"/>
  <c r="L563" i="4"/>
  <c r="M563" i="4" s="1"/>
  <c r="BC562" i="4"/>
  <c r="BB562" i="4"/>
  <c r="L562" i="4"/>
  <c r="M562" i="4" s="1"/>
  <c r="BC561" i="4"/>
  <c r="BB561" i="4"/>
  <c r="L561" i="4"/>
  <c r="M561" i="4" s="1"/>
  <c r="BC560" i="4"/>
  <c r="BB560" i="4"/>
  <c r="L560" i="4"/>
  <c r="M560" i="4" s="1"/>
  <c r="BC559" i="4"/>
  <c r="BB559" i="4"/>
  <c r="L559" i="4"/>
  <c r="M559" i="4" s="1"/>
  <c r="BC558" i="4"/>
  <c r="BB558" i="4"/>
  <c r="L558" i="4"/>
  <c r="M558" i="4" s="1"/>
  <c r="BC557" i="4"/>
  <c r="BB557" i="4"/>
  <c r="L557" i="4"/>
  <c r="M557" i="4" s="1"/>
  <c r="BC556" i="4"/>
  <c r="BB556" i="4"/>
  <c r="L556" i="4"/>
  <c r="M556" i="4" s="1"/>
  <c r="BC555" i="4"/>
  <c r="BB555" i="4"/>
  <c r="L555" i="4"/>
  <c r="M555" i="4" s="1"/>
  <c r="BC554" i="4"/>
  <c r="BB554" i="4"/>
  <c r="L554" i="4"/>
  <c r="M554" i="4" s="1"/>
  <c r="BC553" i="4"/>
  <c r="BB553" i="4"/>
  <c r="L553" i="4"/>
  <c r="M553" i="4" s="1"/>
  <c r="BC552" i="4"/>
  <c r="BB552" i="4"/>
  <c r="L552" i="4"/>
  <c r="M552" i="4" s="1"/>
  <c r="BC551" i="4"/>
  <c r="BB551" i="4"/>
  <c r="L551" i="4"/>
  <c r="M551" i="4" s="1"/>
  <c r="BC550" i="4"/>
  <c r="BB550" i="4"/>
  <c r="L550" i="4"/>
  <c r="M550" i="4" s="1"/>
  <c r="BC549" i="4"/>
  <c r="BB549" i="4"/>
  <c r="L549" i="4"/>
  <c r="M549" i="4" s="1"/>
  <c r="BC548" i="4"/>
  <c r="BB548" i="4"/>
  <c r="L548" i="4"/>
  <c r="M548" i="4" s="1"/>
  <c r="BC547" i="4"/>
  <c r="BB547" i="4"/>
  <c r="L547" i="4"/>
  <c r="M547" i="4" s="1"/>
  <c r="BC546" i="4"/>
  <c r="BB546" i="4"/>
  <c r="L546" i="4"/>
  <c r="M546" i="4" s="1"/>
  <c r="BC545" i="4"/>
  <c r="BB545" i="4"/>
  <c r="L545" i="4"/>
  <c r="M545" i="4" s="1"/>
  <c r="BC544" i="4"/>
  <c r="BB544" i="4"/>
  <c r="L544" i="4"/>
  <c r="M544" i="4" s="1"/>
  <c r="BC543" i="4"/>
  <c r="BB543" i="4"/>
  <c r="L543" i="4"/>
  <c r="M543" i="4" s="1"/>
  <c r="BC542" i="4"/>
  <c r="BB542" i="4"/>
  <c r="L542" i="4"/>
  <c r="M542" i="4" s="1"/>
  <c r="BC541" i="4"/>
  <c r="BB541" i="4"/>
  <c r="L541" i="4"/>
  <c r="M541" i="4" s="1"/>
  <c r="BC540" i="4"/>
  <c r="BB540" i="4"/>
  <c r="L540" i="4"/>
  <c r="M540" i="4" s="1"/>
  <c r="BC539" i="4"/>
  <c r="BB539" i="4"/>
  <c r="L539" i="4"/>
  <c r="M539" i="4" s="1"/>
  <c r="BC538" i="4"/>
  <c r="BB538" i="4"/>
  <c r="L538" i="4"/>
  <c r="M538" i="4" s="1"/>
  <c r="BC537" i="4"/>
  <c r="BB537" i="4"/>
  <c r="L537" i="4"/>
  <c r="M537" i="4" s="1"/>
  <c r="BC536" i="4"/>
  <c r="BB536" i="4"/>
  <c r="L536" i="4"/>
  <c r="M536" i="4" s="1"/>
  <c r="BC535" i="4"/>
  <c r="BB535" i="4"/>
  <c r="L535" i="4"/>
  <c r="M535" i="4" s="1"/>
  <c r="BC534" i="4"/>
  <c r="BB534" i="4"/>
  <c r="L534" i="4"/>
  <c r="M534" i="4" s="1"/>
  <c r="BC533" i="4"/>
  <c r="BB533" i="4"/>
  <c r="L533" i="4"/>
  <c r="M533" i="4" s="1"/>
  <c r="BC532" i="4"/>
  <c r="BB532" i="4"/>
  <c r="L532" i="4"/>
  <c r="M532" i="4" s="1"/>
  <c r="BC531" i="4"/>
  <c r="BB531" i="4"/>
  <c r="L531" i="4"/>
  <c r="M531" i="4" s="1"/>
  <c r="BC530" i="4"/>
  <c r="BB530" i="4"/>
  <c r="L530" i="4"/>
  <c r="M530" i="4" s="1"/>
  <c r="BC529" i="4"/>
  <c r="BB529" i="4"/>
  <c r="L529" i="4"/>
  <c r="M529" i="4" s="1"/>
  <c r="BC528" i="4"/>
  <c r="BB528" i="4"/>
  <c r="L528" i="4"/>
  <c r="M528" i="4" s="1"/>
  <c r="BC527" i="4"/>
  <c r="BB527" i="4"/>
  <c r="L527" i="4"/>
  <c r="M527" i="4" s="1"/>
  <c r="BC526" i="4"/>
  <c r="BB526" i="4"/>
  <c r="L526" i="4"/>
  <c r="M526" i="4" s="1"/>
  <c r="BC525" i="4"/>
  <c r="BB525" i="4"/>
  <c r="L525" i="4"/>
  <c r="M525" i="4" s="1"/>
  <c r="BC524" i="4"/>
  <c r="BB524" i="4"/>
  <c r="L524" i="4"/>
  <c r="M524" i="4" s="1"/>
  <c r="BC523" i="4"/>
  <c r="BB523" i="4"/>
  <c r="L523" i="4"/>
  <c r="M523" i="4" s="1"/>
  <c r="BC522" i="4"/>
  <c r="BB522" i="4"/>
  <c r="L522" i="4"/>
  <c r="M522" i="4" s="1"/>
  <c r="BC521" i="4"/>
  <c r="BB521" i="4"/>
  <c r="L521" i="4"/>
  <c r="M521" i="4" s="1"/>
  <c r="BC520" i="4"/>
  <c r="BB520" i="4"/>
  <c r="L520" i="4"/>
  <c r="M520" i="4" s="1"/>
  <c r="BC519" i="4"/>
  <c r="BB519" i="4"/>
  <c r="L519" i="4"/>
  <c r="M519" i="4" s="1"/>
  <c r="BC518" i="4"/>
  <c r="BB518" i="4"/>
  <c r="L518" i="4"/>
  <c r="M518" i="4" s="1"/>
  <c r="BC517" i="4"/>
  <c r="BB517" i="4"/>
  <c r="L517" i="4"/>
  <c r="M517" i="4" s="1"/>
  <c r="BC516" i="4"/>
  <c r="BB516" i="4"/>
  <c r="L516" i="4"/>
  <c r="M516" i="4" s="1"/>
  <c r="BC515" i="4"/>
  <c r="BB515" i="4"/>
  <c r="L515" i="4"/>
  <c r="M515" i="4" s="1"/>
  <c r="BC514" i="4"/>
  <c r="BB514" i="4"/>
  <c r="L514" i="4"/>
  <c r="M514" i="4" s="1"/>
  <c r="BC513" i="4"/>
  <c r="BB513" i="4"/>
  <c r="L513" i="4"/>
  <c r="M513" i="4" s="1"/>
  <c r="BC512" i="4"/>
  <c r="BB512" i="4"/>
  <c r="L512" i="4"/>
  <c r="M512" i="4" s="1"/>
  <c r="BC511" i="4"/>
  <c r="BB511" i="4"/>
  <c r="L511" i="4"/>
  <c r="M511" i="4" s="1"/>
  <c r="BC510" i="4"/>
  <c r="BB510" i="4"/>
  <c r="L510" i="4"/>
  <c r="M510" i="4" s="1"/>
  <c r="BC509" i="4"/>
  <c r="BB509" i="4"/>
  <c r="L509" i="4"/>
  <c r="M509" i="4" s="1"/>
  <c r="BC508" i="4"/>
  <c r="BB508" i="4"/>
  <c r="L508" i="4"/>
  <c r="M508" i="4" s="1"/>
  <c r="BC507" i="4"/>
  <c r="BB507" i="4"/>
  <c r="L507" i="4"/>
  <c r="M507" i="4" s="1"/>
  <c r="BC506" i="4"/>
  <c r="BB506" i="4"/>
  <c r="L506" i="4"/>
  <c r="M506" i="4" s="1"/>
  <c r="BC505" i="4"/>
  <c r="BB505" i="4"/>
  <c r="L505" i="4"/>
  <c r="M505" i="4" s="1"/>
  <c r="BC504" i="4"/>
  <c r="BB504" i="4"/>
  <c r="L504" i="4"/>
  <c r="M504" i="4" s="1"/>
  <c r="BC503" i="4"/>
  <c r="BB503" i="4"/>
  <c r="L503" i="4"/>
  <c r="M503" i="4" s="1"/>
  <c r="BC502" i="4"/>
  <c r="BB502" i="4"/>
  <c r="L502" i="4"/>
  <c r="M502" i="4" s="1"/>
  <c r="BC501" i="4"/>
  <c r="BB501" i="4"/>
  <c r="L501" i="4"/>
  <c r="M501" i="4" s="1"/>
  <c r="BC500" i="4"/>
  <c r="BB500" i="4"/>
  <c r="L500" i="4"/>
  <c r="M500" i="4" s="1"/>
  <c r="BC499" i="4"/>
  <c r="BB499" i="4"/>
  <c r="L499" i="4"/>
  <c r="M499" i="4" s="1"/>
  <c r="BC498" i="4"/>
  <c r="BB498" i="4"/>
  <c r="L498" i="4"/>
  <c r="M498" i="4" s="1"/>
  <c r="BC497" i="4"/>
  <c r="BB497" i="4"/>
  <c r="L497" i="4"/>
  <c r="M497" i="4" s="1"/>
  <c r="BC496" i="4"/>
  <c r="BB496" i="4"/>
  <c r="L496" i="4"/>
  <c r="M496" i="4" s="1"/>
  <c r="BC495" i="4"/>
  <c r="BB495" i="4"/>
  <c r="L495" i="4"/>
  <c r="M495" i="4" s="1"/>
  <c r="BC494" i="4"/>
  <c r="BB494" i="4"/>
  <c r="L494" i="4"/>
  <c r="M494" i="4" s="1"/>
  <c r="BC493" i="4"/>
  <c r="BB493" i="4"/>
  <c r="L493" i="4"/>
  <c r="M493" i="4" s="1"/>
  <c r="BC492" i="4"/>
  <c r="BB492" i="4"/>
  <c r="L492" i="4"/>
  <c r="M492" i="4" s="1"/>
  <c r="BC491" i="4"/>
  <c r="BB491" i="4"/>
  <c r="L491" i="4"/>
  <c r="M491" i="4" s="1"/>
  <c r="BC490" i="4"/>
  <c r="BB490" i="4"/>
  <c r="L490" i="4"/>
  <c r="M490" i="4" s="1"/>
  <c r="BC489" i="4"/>
  <c r="BB489" i="4"/>
  <c r="L489" i="4"/>
  <c r="M489" i="4" s="1"/>
  <c r="BC488" i="4"/>
  <c r="BB488" i="4"/>
  <c r="L488" i="4"/>
  <c r="M488" i="4" s="1"/>
  <c r="BC487" i="4"/>
  <c r="BB487" i="4"/>
  <c r="L487" i="4"/>
  <c r="M487" i="4" s="1"/>
  <c r="BC486" i="4"/>
  <c r="BB486" i="4"/>
  <c r="L486" i="4"/>
  <c r="M486" i="4" s="1"/>
  <c r="BC485" i="4"/>
  <c r="BB485" i="4"/>
  <c r="L485" i="4"/>
  <c r="M485" i="4" s="1"/>
  <c r="BC484" i="4"/>
  <c r="BB484" i="4"/>
  <c r="L484" i="4"/>
  <c r="M484" i="4" s="1"/>
  <c r="BC483" i="4"/>
  <c r="BB483" i="4"/>
  <c r="L483" i="4"/>
  <c r="M483" i="4" s="1"/>
  <c r="BC482" i="4"/>
  <c r="BB482" i="4"/>
  <c r="L482" i="4"/>
  <c r="M482" i="4" s="1"/>
  <c r="BC481" i="4"/>
  <c r="BB481" i="4"/>
  <c r="L481" i="4"/>
  <c r="M481" i="4" s="1"/>
  <c r="BC480" i="4"/>
  <c r="BB480" i="4"/>
  <c r="L480" i="4"/>
  <c r="M480" i="4" s="1"/>
  <c r="BC479" i="4"/>
  <c r="BB479" i="4"/>
  <c r="L479" i="4"/>
  <c r="M479" i="4" s="1"/>
  <c r="BC478" i="4"/>
  <c r="BB478" i="4"/>
  <c r="L478" i="4"/>
  <c r="M478" i="4" s="1"/>
  <c r="BC477" i="4"/>
  <c r="BB477" i="4"/>
  <c r="L477" i="4"/>
  <c r="M477" i="4" s="1"/>
  <c r="BC476" i="4"/>
  <c r="BB476" i="4"/>
  <c r="L476" i="4"/>
  <c r="M476" i="4" s="1"/>
  <c r="BC475" i="4"/>
  <c r="BB475" i="4"/>
  <c r="L475" i="4"/>
  <c r="M475" i="4" s="1"/>
  <c r="BC474" i="4"/>
  <c r="BB474" i="4"/>
  <c r="L474" i="4"/>
  <c r="M474" i="4" s="1"/>
  <c r="BC473" i="4"/>
  <c r="BB473" i="4"/>
  <c r="L473" i="4"/>
  <c r="M473" i="4" s="1"/>
  <c r="BC472" i="4"/>
  <c r="BB472" i="4"/>
  <c r="L472" i="4"/>
  <c r="M472" i="4" s="1"/>
  <c r="BC471" i="4"/>
  <c r="BB471" i="4"/>
  <c r="L471" i="4"/>
  <c r="M471" i="4" s="1"/>
  <c r="BC470" i="4"/>
  <c r="BB470" i="4"/>
  <c r="L470" i="4"/>
  <c r="M470" i="4" s="1"/>
  <c r="BC469" i="4"/>
  <c r="BB469" i="4"/>
  <c r="L469" i="4"/>
  <c r="M469" i="4" s="1"/>
  <c r="BC468" i="4"/>
  <c r="BB468" i="4"/>
  <c r="L468" i="4"/>
  <c r="M468" i="4" s="1"/>
  <c r="BC467" i="4"/>
  <c r="BB467" i="4"/>
  <c r="L467" i="4"/>
  <c r="M467" i="4" s="1"/>
  <c r="BC466" i="4"/>
  <c r="BB466" i="4"/>
  <c r="L466" i="4"/>
  <c r="M466" i="4" s="1"/>
  <c r="BC465" i="4"/>
  <c r="BB465" i="4"/>
  <c r="L465" i="4"/>
  <c r="M465" i="4" s="1"/>
  <c r="BC464" i="4"/>
  <c r="BB464" i="4"/>
  <c r="L464" i="4"/>
  <c r="M464" i="4" s="1"/>
  <c r="BC463" i="4"/>
  <c r="BB463" i="4"/>
  <c r="L463" i="4"/>
  <c r="M463" i="4" s="1"/>
  <c r="BC462" i="4"/>
  <c r="BB462" i="4"/>
  <c r="L462" i="4"/>
  <c r="M462" i="4" s="1"/>
  <c r="BC461" i="4"/>
  <c r="BB461" i="4"/>
  <c r="L461" i="4"/>
  <c r="M461" i="4" s="1"/>
  <c r="BC460" i="4"/>
  <c r="BB460" i="4"/>
  <c r="L460" i="4"/>
  <c r="M460" i="4" s="1"/>
  <c r="BC459" i="4"/>
  <c r="BB459" i="4"/>
  <c r="L459" i="4"/>
  <c r="M459" i="4" s="1"/>
  <c r="BC458" i="4"/>
  <c r="BB458" i="4"/>
  <c r="L458" i="4"/>
  <c r="M458" i="4" s="1"/>
  <c r="BC457" i="4"/>
  <c r="BB457" i="4"/>
  <c r="L457" i="4"/>
  <c r="M457" i="4" s="1"/>
  <c r="BC456" i="4"/>
  <c r="BB456" i="4"/>
  <c r="L456" i="4"/>
  <c r="M456" i="4" s="1"/>
  <c r="BC455" i="4"/>
  <c r="BB455" i="4"/>
  <c r="L455" i="4"/>
  <c r="M455" i="4" s="1"/>
  <c r="BC454" i="4"/>
  <c r="BB454" i="4"/>
  <c r="L454" i="4"/>
  <c r="M454" i="4" s="1"/>
  <c r="BC453" i="4"/>
  <c r="BB453" i="4"/>
  <c r="L453" i="4"/>
  <c r="M453" i="4" s="1"/>
  <c r="BC452" i="4"/>
  <c r="BB452" i="4"/>
  <c r="L452" i="4"/>
  <c r="M452" i="4" s="1"/>
  <c r="BC451" i="4"/>
  <c r="BB451" i="4"/>
  <c r="L451" i="4"/>
  <c r="M451" i="4" s="1"/>
  <c r="BC450" i="4"/>
  <c r="BB450" i="4"/>
  <c r="L450" i="4"/>
  <c r="M450" i="4" s="1"/>
  <c r="BC449" i="4"/>
  <c r="BB449" i="4"/>
  <c r="L449" i="4"/>
  <c r="M449" i="4" s="1"/>
  <c r="BC448" i="4"/>
  <c r="BB448" i="4"/>
  <c r="L448" i="4"/>
  <c r="M448" i="4" s="1"/>
  <c r="BC447" i="4"/>
  <c r="BB447" i="4"/>
  <c r="L447" i="4"/>
  <c r="M447" i="4" s="1"/>
  <c r="BC446" i="4"/>
  <c r="BB446" i="4"/>
  <c r="L446" i="4"/>
  <c r="M446" i="4" s="1"/>
  <c r="BC445" i="4"/>
  <c r="BB445" i="4"/>
  <c r="L445" i="4"/>
  <c r="M445" i="4" s="1"/>
  <c r="BC444" i="4"/>
  <c r="BB444" i="4"/>
  <c r="L444" i="4"/>
  <c r="M444" i="4" s="1"/>
  <c r="BC443" i="4"/>
  <c r="BB443" i="4"/>
  <c r="L443" i="4"/>
  <c r="M443" i="4" s="1"/>
  <c r="BC442" i="4"/>
  <c r="BB442" i="4"/>
  <c r="L442" i="4"/>
  <c r="M442" i="4" s="1"/>
  <c r="BC441" i="4"/>
  <c r="BB441" i="4"/>
  <c r="L441" i="4"/>
  <c r="M441" i="4" s="1"/>
  <c r="BC440" i="4"/>
  <c r="BB440" i="4"/>
  <c r="L440" i="4"/>
  <c r="M440" i="4" s="1"/>
  <c r="BC439" i="4"/>
  <c r="BB439" i="4"/>
  <c r="L439" i="4"/>
  <c r="M439" i="4" s="1"/>
  <c r="BC438" i="4"/>
  <c r="BB438" i="4"/>
  <c r="L438" i="4"/>
  <c r="M438" i="4" s="1"/>
  <c r="BC437" i="4"/>
  <c r="BB437" i="4"/>
  <c r="L437" i="4"/>
  <c r="M437" i="4" s="1"/>
  <c r="BC436" i="4"/>
  <c r="BB436" i="4"/>
  <c r="L436" i="4"/>
  <c r="M436" i="4" s="1"/>
  <c r="BC435" i="4"/>
  <c r="BB435" i="4"/>
  <c r="L435" i="4"/>
  <c r="M435" i="4" s="1"/>
  <c r="BC434" i="4"/>
  <c r="BB434" i="4"/>
  <c r="L434" i="4"/>
  <c r="M434" i="4" s="1"/>
  <c r="BC433" i="4"/>
  <c r="BB433" i="4"/>
  <c r="L433" i="4"/>
  <c r="M433" i="4" s="1"/>
  <c r="BC432" i="4"/>
  <c r="BB432" i="4"/>
  <c r="L432" i="4"/>
  <c r="M432" i="4" s="1"/>
  <c r="BC431" i="4"/>
  <c r="BB431" i="4"/>
  <c r="L431" i="4"/>
  <c r="M431" i="4" s="1"/>
  <c r="BB430" i="4"/>
  <c r="T430" i="4"/>
  <c r="L430" i="4" s="1"/>
  <c r="M430" i="4" s="1"/>
  <c r="BC429" i="4"/>
  <c r="BB429" i="4"/>
  <c r="L429" i="4"/>
  <c r="M429" i="4" s="1"/>
  <c r="BC428" i="4"/>
  <c r="BB428" i="4"/>
  <c r="L428" i="4"/>
  <c r="M428" i="4" s="1"/>
  <c r="BC427" i="4"/>
  <c r="BB427" i="4"/>
  <c r="L427" i="4"/>
  <c r="M427" i="4" s="1"/>
  <c r="BC426" i="4"/>
  <c r="BB426" i="4"/>
  <c r="L426" i="4"/>
  <c r="M426" i="4" s="1"/>
  <c r="BC425" i="4"/>
  <c r="BB425" i="4"/>
  <c r="L425" i="4"/>
  <c r="M425" i="4" s="1"/>
  <c r="BC424" i="4"/>
  <c r="BB424" i="4"/>
  <c r="L424" i="4"/>
  <c r="M424" i="4" s="1"/>
  <c r="BC423" i="4"/>
  <c r="BB423" i="4"/>
  <c r="L423" i="4"/>
  <c r="M423" i="4" s="1"/>
  <c r="BC422" i="4"/>
  <c r="BB422" i="4"/>
  <c r="L422" i="4"/>
  <c r="M422" i="4" s="1"/>
  <c r="BC421" i="4"/>
  <c r="BB421" i="4"/>
  <c r="L421" i="4"/>
  <c r="M421" i="4" s="1"/>
  <c r="BC420" i="4"/>
  <c r="BB420" i="4"/>
  <c r="L420" i="4"/>
  <c r="M420" i="4" s="1"/>
  <c r="BC419" i="4"/>
  <c r="BB419" i="4"/>
  <c r="L419" i="4"/>
  <c r="M419" i="4" s="1"/>
  <c r="BC418" i="4"/>
  <c r="BB418" i="4"/>
  <c r="L418" i="4"/>
  <c r="M418" i="4" s="1"/>
  <c r="BC417" i="4"/>
  <c r="BB417" i="4"/>
  <c r="L417" i="4"/>
  <c r="M417" i="4" s="1"/>
  <c r="BC416" i="4"/>
  <c r="BB416" i="4"/>
  <c r="L416" i="4"/>
  <c r="M416" i="4" s="1"/>
  <c r="BC415" i="4"/>
  <c r="BB415" i="4"/>
  <c r="L415" i="4"/>
  <c r="M415" i="4" s="1"/>
  <c r="BC414" i="4"/>
  <c r="BB414" i="4"/>
  <c r="L414" i="4"/>
  <c r="M414" i="4" s="1"/>
  <c r="BC413" i="4"/>
  <c r="BB413" i="4"/>
  <c r="L413" i="4"/>
  <c r="M413" i="4" s="1"/>
  <c r="BC412" i="4"/>
  <c r="BB412" i="4"/>
  <c r="L412" i="4"/>
  <c r="M412" i="4" s="1"/>
  <c r="BC411" i="4"/>
  <c r="BB411" i="4"/>
  <c r="L411" i="4"/>
  <c r="M411" i="4" s="1"/>
  <c r="BC410" i="4"/>
  <c r="BB410" i="4"/>
  <c r="L410" i="4"/>
  <c r="M410" i="4" s="1"/>
  <c r="BC409" i="4"/>
  <c r="BB409" i="4"/>
  <c r="L409" i="4"/>
  <c r="M409" i="4" s="1"/>
  <c r="BC408" i="4"/>
  <c r="BB408" i="4"/>
  <c r="L408" i="4"/>
  <c r="M408" i="4" s="1"/>
  <c r="BC407" i="4"/>
  <c r="BB407" i="4"/>
  <c r="L407" i="4"/>
  <c r="M407" i="4" s="1"/>
  <c r="BC406" i="4"/>
  <c r="BB406" i="4"/>
  <c r="L406" i="4"/>
  <c r="M406" i="4" s="1"/>
  <c r="BC405" i="4"/>
  <c r="BB405" i="4"/>
  <c r="L405" i="4"/>
  <c r="M405" i="4" s="1"/>
  <c r="BC404" i="4"/>
  <c r="BB404" i="4"/>
  <c r="L404" i="4"/>
  <c r="M404" i="4" s="1"/>
  <c r="BC403" i="4"/>
  <c r="BB403" i="4"/>
  <c r="L403" i="4"/>
  <c r="M403" i="4" s="1"/>
  <c r="BC402" i="4"/>
  <c r="BB402" i="4"/>
  <c r="L402" i="4"/>
  <c r="M402" i="4" s="1"/>
  <c r="BC401" i="4"/>
  <c r="BB401" i="4"/>
  <c r="L401" i="4"/>
  <c r="M401" i="4" s="1"/>
  <c r="BC400" i="4"/>
  <c r="BB400" i="4"/>
  <c r="L400" i="4"/>
  <c r="M400" i="4" s="1"/>
  <c r="BC399" i="4"/>
  <c r="BB399" i="4"/>
  <c r="L399" i="4"/>
  <c r="M399" i="4" s="1"/>
  <c r="BC398" i="4"/>
  <c r="BB398" i="4"/>
  <c r="L398" i="4"/>
  <c r="M398" i="4" s="1"/>
  <c r="BC397" i="4"/>
  <c r="BB397" i="4"/>
  <c r="L397" i="4"/>
  <c r="M397" i="4" s="1"/>
  <c r="BC396" i="4"/>
  <c r="BB396" i="4"/>
  <c r="L396" i="4"/>
  <c r="M396" i="4" s="1"/>
  <c r="BC395" i="4"/>
  <c r="BB395" i="4"/>
  <c r="L395" i="4"/>
  <c r="M395" i="4" s="1"/>
  <c r="BC394" i="4"/>
  <c r="BB394" i="4"/>
  <c r="L394" i="4"/>
  <c r="M394" i="4" s="1"/>
  <c r="BC393" i="4"/>
  <c r="BB393" i="4"/>
  <c r="L393" i="4"/>
  <c r="M393" i="4" s="1"/>
  <c r="BC392" i="4"/>
  <c r="BB392" i="4"/>
  <c r="L392" i="4"/>
  <c r="M392" i="4" s="1"/>
  <c r="BC391" i="4"/>
  <c r="BB391" i="4"/>
  <c r="L391" i="4"/>
  <c r="M391" i="4" s="1"/>
  <c r="BC390" i="4"/>
  <c r="BB390" i="4"/>
  <c r="L390" i="4"/>
  <c r="M390" i="4" s="1"/>
  <c r="BC389" i="4"/>
  <c r="BB389" i="4"/>
  <c r="L389" i="4"/>
  <c r="M389" i="4" s="1"/>
  <c r="BC388" i="4"/>
  <c r="BB388" i="4"/>
  <c r="L388" i="4"/>
  <c r="M388" i="4" s="1"/>
  <c r="BC387" i="4"/>
  <c r="BB387" i="4"/>
  <c r="L387" i="4"/>
  <c r="M387" i="4" s="1"/>
  <c r="BC386" i="4"/>
  <c r="BB386" i="4"/>
  <c r="L386" i="4"/>
  <c r="M386" i="4" s="1"/>
  <c r="BC385" i="4"/>
  <c r="BB385" i="4"/>
  <c r="L385" i="4"/>
  <c r="M385" i="4" s="1"/>
  <c r="BC384" i="4"/>
  <c r="BB384" i="4"/>
  <c r="L384" i="4"/>
  <c r="M384" i="4" s="1"/>
  <c r="BC383" i="4"/>
  <c r="BB383" i="4"/>
  <c r="L383" i="4"/>
  <c r="M383" i="4" s="1"/>
  <c r="BC382" i="4"/>
  <c r="BB382" i="4"/>
  <c r="L382" i="4"/>
  <c r="M382" i="4" s="1"/>
  <c r="BC381" i="4"/>
  <c r="BB381" i="4"/>
  <c r="L381" i="4"/>
  <c r="M381" i="4" s="1"/>
  <c r="BC380" i="4"/>
  <c r="BB380" i="4"/>
  <c r="L380" i="4"/>
  <c r="M380" i="4" s="1"/>
  <c r="BB379" i="4"/>
  <c r="T379" i="4"/>
  <c r="L379" i="4" s="1"/>
  <c r="M379" i="4" s="1"/>
  <c r="BC378" i="4"/>
  <c r="BB378" i="4"/>
  <c r="L378" i="4"/>
  <c r="M378" i="4" s="1"/>
  <c r="BC377" i="4"/>
  <c r="BB377" i="4"/>
  <c r="L377" i="4"/>
  <c r="M377" i="4" s="1"/>
  <c r="BC376" i="4"/>
  <c r="BB376" i="4"/>
  <c r="L376" i="4"/>
  <c r="M376" i="4" s="1"/>
  <c r="BC375" i="4"/>
  <c r="BB375" i="4"/>
  <c r="L375" i="4"/>
  <c r="M375" i="4" s="1"/>
  <c r="BC374" i="4"/>
  <c r="BB374" i="4"/>
  <c r="L374" i="4"/>
  <c r="M374" i="4" s="1"/>
  <c r="BC373" i="4"/>
  <c r="BB373" i="4"/>
  <c r="L373" i="4"/>
  <c r="M373" i="4" s="1"/>
  <c r="BC372" i="4"/>
  <c r="BB372" i="4"/>
  <c r="L372" i="4"/>
  <c r="M372" i="4" s="1"/>
  <c r="BC371" i="4"/>
  <c r="BB371" i="4"/>
  <c r="L371" i="4"/>
  <c r="M371" i="4" s="1"/>
  <c r="BC370" i="4"/>
  <c r="BB370" i="4"/>
  <c r="L370" i="4"/>
  <c r="M370" i="4" s="1"/>
  <c r="BC369" i="4"/>
  <c r="BB369" i="4"/>
  <c r="L369" i="4"/>
  <c r="M369" i="4" s="1"/>
  <c r="BC368" i="4"/>
  <c r="BB368" i="4"/>
  <c r="L368" i="4"/>
  <c r="M368" i="4" s="1"/>
  <c r="BC367" i="4"/>
  <c r="BB367" i="4"/>
  <c r="L367" i="4"/>
  <c r="M367" i="4" s="1"/>
  <c r="BC366" i="4"/>
  <c r="BB366" i="4"/>
  <c r="L366" i="4"/>
  <c r="M366" i="4" s="1"/>
  <c r="BC365" i="4"/>
  <c r="BB365" i="4"/>
  <c r="L365" i="4"/>
  <c r="M365" i="4" s="1"/>
  <c r="BC364" i="4"/>
  <c r="BB364" i="4"/>
  <c r="L364" i="4"/>
  <c r="M364" i="4" s="1"/>
  <c r="BC363" i="4"/>
  <c r="BB363" i="4"/>
  <c r="L363" i="4"/>
  <c r="M363" i="4" s="1"/>
  <c r="BC362" i="4"/>
  <c r="BB362" i="4"/>
  <c r="L362" i="4"/>
  <c r="M362" i="4" s="1"/>
  <c r="BC361" i="4"/>
  <c r="BB361" i="4"/>
  <c r="L361" i="4"/>
  <c r="M361" i="4" s="1"/>
  <c r="BC360" i="4"/>
  <c r="BB360" i="4"/>
  <c r="L360" i="4"/>
  <c r="M360" i="4" s="1"/>
  <c r="BC359" i="4"/>
  <c r="BB359" i="4"/>
  <c r="L359" i="4"/>
  <c r="M359" i="4" s="1"/>
  <c r="BC358" i="4"/>
  <c r="BB358" i="4"/>
  <c r="L358" i="4"/>
  <c r="M358" i="4" s="1"/>
  <c r="BC357" i="4"/>
  <c r="BB357" i="4"/>
  <c r="L357" i="4"/>
  <c r="M357" i="4" s="1"/>
  <c r="BC356" i="4"/>
  <c r="BB356" i="4"/>
  <c r="L356" i="4"/>
  <c r="M356" i="4" s="1"/>
  <c r="BC355" i="4"/>
  <c r="BB355" i="4"/>
  <c r="L355" i="4"/>
  <c r="M355" i="4" s="1"/>
  <c r="BC354" i="4"/>
  <c r="BB354" i="4"/>
  <c r="L354" i="4"/>
  <c r="M354" i="4" s="1"/>
  <c r="BC353" i="4"/>
  <c r="BB353" i="4"/>
  <c r="L353" i="4"/>
  <c r="M353" i="4" s="1"/>
  <c r="BC352" i="4"/>
  <c r="BB352" i="4"/>
  <c r="L352" i="4"/>
  <c r="M352" i="4" s="1"/>
  <c r="BC351" i="4"/>
  <c r="BB351" i="4"/>
  <c r="L351" i="4"/>
  <c r="M351" i="4" s="1"/>
  <c r="BC350" i="4"/>
  <c r="BB350" i="4"/>
  <c r="L350" i="4"/>
  <c r="M350" i="4" s="1"/>
  <c r="BC349" i="4"/>
  <c r="BB349" i="4"/>
  <c r="L349" i="4"/>
  <c r="M349" i="4" s="1"/>
  <c r="BC348" i="4"/>
  <c r="BB348" i="4"/>
  <c r="L348" i="4"/>
  <c r="M348" i="4" s="1"/>
  <c r="BC347" i="4"/>
  <c r="BB347" i="4"/>
  <c r="L347" i="4"/>
  <c r="M347" i="4" s="1"/>
  <c r="BC346" i="4"/>
  <c r="BB346" i="4"/>
  <c r="L346" i="4"/>
  <c r="M346" i="4" s="1"/>
  <c r="BC345" i="4"/>
  <c r="BB345" i="4"/>
  <c r="L345" i="4"/>
  <c r="M345" i="4" s="1"/>
  <c r="BC344" i="4"/>
  <c r="BB344" i="4"/>
  <c r="L344" i="4"/>
  <c r="M344" i="4" s="1"/>
  <c r="BC343" i="4"/>
  <c r="BB343" i="4"/>
  <c r="L343" i="4"/>
  <c r="M343" i="4" s="1"/>
  <c r="BC342" i="4"/>
  <c r="BB342" i="4"/>
  <c r="L342" i="4"/>
  <c r="M342" i="4" s="1"/>
  <c r="BC341" i="4"/>
  <c r="BB341" i="4"/>
  <c r="L341" i="4"/>
  <c r="M341" i="4" s="1"/>
  <c r="BC340" i="4"/>
  <c r="BB340" i="4"/>
  <c r="L340" i="4"/>
  <c r="M340" i="4" s="1"/>
  <c r="BC339" i="4"/>
  <c r="BB339" i="4"/>
  <c r="L339" i="4"/>
  <c r="M339" i="4" s="1"/>
  <c r="BC338" i="4"/>
  <c r="BB338" i="4"/>
  <c r="L338" i="4"/>
  <c r="M338" i="4" s="1"/>
  <c r="BC337" i="4"/>
  <c r="BB337" i="4"/>
  <c r="L337" i="4"/>
  <c r="M337" i="4" s="1"/>
  <c r="BC336" i="4"/>
  <c r="BB336" i="4"/>
  <c r="L336" i="4"/>
  <c r="M336" i="4" s="1"/>
  <c r="BC335" i="4"/>
  <c r="BB335" i="4"/>
  <c r="L335" i="4"/>
  <c r="M335" i="4" s="1"/>
  <c r="BC334" i="4"/>
  <c r="BB334" i="4"/>
  <c r="L334" i="4"/>
  <c r="M334" i="4" s="1"/>
  <c r="BC333" i="4"/>
  <c r="BB333" i="4"/>
  <c r="L333" i="4"/>
  <c r="M333" i="4" s="1"/>
  <c r="BC332" i="4"/>
  <c r="BB332" i="4"/>
  <c r="L332" i="4"/>
  <c r="M332" i="4" s="1"/>
  <c r="BC331" i="4"/>
  <c r="BB331" i="4"/>
  <c r="L331" i="4"/>
  <c r="M331" i="4" s="1"/>
  <c r="BC330" i="4"/>
  <c r="BB330" i="4"/>
  <c r="L330" i="4"/>
  <c r="M330" i="4" s="1"/>
  <c r="BC329" i="4"/>
  <c r="BB329" i="4"/>
  <c r="L329" i="4"/>
  <c r="M329" i="4" s="1"/>
  <c r="BC328" i="4"/>
  <c r="BB328" i="4"/>
  <c r="L328" i="4"/>
  <c r="M328" i="4" s="1"/>
  <c r="BC327" i="4"/>
  <c r="BB327" i="4"/>
  <c r="L327" i="4"/>
  <c r="M327" i="4" s="1"/>
  <c r="BC326" i="4"/>
  <c r="BB326" i="4"/>
  <c r="L326" i="4"/>
  <c r="M326" i="4" s="1"/>
  <c r="BC325" i="4"/>
  <c r="BB325" i="4"/>
  <c r="L325" i="4"/>
  <c r="M325" i="4" s="1"/>
  <c r="BC324" i="4"/>
  <c r="BB324" i="4"/>
  <c r="L324" i="4"/>
  <c r="M324" i="4" s="1"/>
  <c r="BC323" i="4"/>
  <c r="BB323" i="4"/>
  <c r="L323" i="4"/>
  <c r="M323" i="4" s="1"/>
  <c r="BC322" i="4"/>
  <c r="BB322" i="4"/>
  <c r="L322" i="4"/>
  <c r="M322" i="4" s="1"/>
  <c r="BC321" i="4"/>
  <c r="BB321" i="4"/>
  <c r="L321" i="4"/>
  <c r="M321" i="4" s="1"/>
  <c r="BC320" i="4"/>
  <c r="BB320" i="4"/>
  <c r="L320" i="4"/>
  <c r="M320" i="4" s="1"/>
  <c r="BC319" i="4"/>
  <c r="BB319" i="4"/>
  <c r="L319" i="4"/>
  <c r="M319" i="4" s="1"/>
  <c r="BC318" i="4"/>
  <c r="BB318" i="4"/>
  <c r="L318" i="4"/>
  <c r="M318" i="4" s="1"/>
  <c r="BC317" i="4"/>
  <c r="BB317" i="4"/>
  <c r="L317" i="4"/>
  <c r="M317" i="4" s="1"/>
  <c r="BC316" i="4"/>
  <c r="BB316" i="4"/>
  <c r="L316" i="4"/>
  <c r="M316" i="4" s="1"/>
  <c r="BC315" i="4"/>
  <c r="BB315" i="4"/>
  <c r="L315" i="4"/>
  <c r="M315" i="4" s="1"/>
  <c r="BC314" i="4"/>
  <c r="BB314" i="4"/>
  <c r="L314" i="4"/>
  <c r="M314" i="4" s="1"/>
  <c r="BC313" i="4"/>
  <c r="BB313" i="4"/>
  <c r="L313" i="4"/>
  <c r="M313" i="4" s="1"/>
  <c r="BC312" i="4"/>
  <c r="BB312" i="4"/>
  <c r="L312" i="4"/>
  <c r="M312" i="4" s="1"/>
  <c r="BC311" i="4"/>
  <c r="BB311" i="4"/>
  <c r="L311" i="4"/>
  <c r="M311" i="4" s="1"/>
  <c r="BC310" i="4"/>
  <c r="BB310" i="4"/>
  <c r="L310" i="4"/>
  <c r="M310" i="4" s="1"/>
  <c r="BC309" i="4"/>
  <c r="BB309" i="4"/>
  <c r="L309" i="4"/>
  <c r="M309" i="4" s="1"/>
  <c r="BC308" i="4"/>
  <c r="BB308" i="4"/>
  <c r="L308" i="4"/>
  <c r="M308" i="4" s="1"/>
  <c r="BC307" i="4"/>
  <c r="BB307" i="4"/>
  <c r="L307" i="4"/>
  <c r="M307" i="4" s="1"/>
  <c r="BC306" i="4"/>
  <c r="BB306" i="4"/>
  <c r="L306" i="4"/>
  <c r="M306" i="4" s="1"/>
  <c r="BC305" i="4"/>
  <c r="BB305" i="4"/>
  <c r="L305" i="4"/>
  <c r="M305" i="4" s="1"/>
  <c r="BC304" i="4"/>
  <c r="BB304" i="4"/>
  <c r="L304" i="4"/>
  <c r="M304" i="4" s="1"/>
  <c r="BC303" i="4"/>
  <c r="BB303" i="4"/>
  <c r="L303" i="4"/>
  <c r="M303" i="4" s="1"/>
  <c r="BC302" i="4"/>
  <c r="BB302" i="4"/>
  <c r="L302" i="4"/>
  <c r="M302" i="4" s="1"/>
  <c r="BC301" i="4"/>
  <c r="BB301" i="4"/>
  <c r="L301" i="4"/>
  <c r="M301" i="4" s="1"/>
  <c r="BC300" i="4"/>
  <c r="BB300" i="4"/>
  <c r="L300" i="4"/>
  <c r="M300" i="4" s="1"/>
  <c r="BC299" i="4"/>
  <c r="BB299" i="4"/>
  <c r="L299" i="4"/>
  <c r="M299" i="4" s="1"/>
  <c r="BC298" i="4"/>
  <c r="BB298" i="4"/>
  <c r="L298" i="4"/>
  <c r="M298" i="4" s="1"/>
  <c r="BC297" i="4"/>
  <c r="BB297" i="4"/>
  <c r="L297" i="4"/>
  <c r="M297" i="4" s="1"/>
  <c r="BC296" i="4"/>
  <c r="BB296" i="4"/>
  <c r="L296" i="4"/>
  <c r="M296" i="4" s="1"/>
  <c r="BC295" i="4"/>
  <c r="BB295" i="4"/>
  <c r="L295" i="4"/>
  <c r="M295" i="4" s="1"/>
  <c r="BC294" i="4"/>
  <c r="BB294" i="4"/>
  <c r="L294" i="4"/>
  <c r="M294" i="4" s="1"/>
  <c r="BC293" i="4"/>
  <c r="BB293" i="4"/>
  <c r="L293" i="4"/>
  <c r="M293" i="4" s="1"/>
  <c r="BC292" i="4"/>
  <c r="BB292" i="4"/>
  <c r="L292" i="4"/>
  <c r="M292" i="4" s="1"/>
  <c r="BC291" i="4"/>
  <c r="BB291" i="4"/>
  <c r="L291" i="4"/>
  <c r="M291" i="4" s="1"/>
  <c r="BC290" i="4"/>
  <c r="BB290" i="4"/>
  <c r="L290" i="4"/>
  <c r="M290" i="4" s="1"/>
  <c r="BC289" i="4"/>
  <c r="BB289" i="4"/>
  <c r="L289" i="4"/>
  <c r="M289" i="4" s="1"/>
  <c r="BC288" i="4"/>
  <c r="BB288" i="4"/>
  <c r="L288" i="4"/>
  <c r="M288" i="4" s="1"/>
  <c r="BC287" i="4"/>
  <c r="BB287" i="4"/>
  <c r="L287" i="4"/>
  <c r="M287" i="4" s="1"/>
  <c r="BC286" i="4"/>
  <c r="BB286" i="4"/>
  <c r="L286" i="4"/>
  <c r="M286" i="4" s="1"/>
  <c r="BC285" i="4"/>
  <c r="BB285" i="4"/>
  <c r="L285" i="4"/>
  <c r="M285" i="4" s="1"/>
  <c r="BC284" i="4"/>
  <c r="BB284" i="4"/>
  <c r="L284" i="4"/>
  <c r="M284" i="4" s="1"/>
  <c r="BC283" i="4"/>
  <c r="BB283" i="4"/>
  <c r="L283" i="4"/>
  <c r="M283" i="4" s="1"/>
  <c r="BC282" i="4"/>
  <c r="BB282" i="4"/>
  <c r="L282" i="4"/>
  <c r="M282" i="4" s="1"/>
  <c r="BC281" i="4"/>
  <c r="BB281" i="4"/>
  <c r="L281" i="4"/>
  <c r="M281" i="4" s="1"/>
  <c r="BC280" i="4"/>
  <c r="BB280" i="4"/>
  <c r="L280" i="4"/>
  <c r="M280" i="4" s="1"/>
  <c r="BC279" i="4"/>
  <c r="BB279" i="4"/>
  <c r="L279" i="4"/>
  <c r="M279" i="4" s="1"/>
  <c r="BC278" i="4"/>
  <c r="BB278" i="4"/>
  <c r="L278" i="4"/>
  <c r="M278" i="4" s="1"/>
  <c r="BC277" i="4"/>
  <c r="BB277" i="4"/>
  <c r="L277" i="4"/>
  <c r="M277" i="4" s="1"/>
  <c r="BC276" i="4"/>
  <c r="BB276" i="4"/>
  <c r="L276" i="4"/>
  <c r="M276" i="4" s="1"/>
  <c r="BC275" i="4"/>
  <c r="BB275" i="4"/>
  <c r="L275" i="4"/>
  <c r="M275" i="4" s="1"/>
  <c r="BC274" i="4"/>
  <c r="BB274" i="4"/>
  <c r="L274" i="4"/>
  <c r="M274" i="4" s="1"/>
  <c r="BC273" i="4"/>
  <c r="BB273" i="4"/>
  <c r="L273" i="4"/>
  <c r="M273" i="4" s="1"/>
  <c r="BC272" i="4"/>
  <c r="BB272" i="4"/>
  <c r="L272" i="4"/>
  <c r="M272" i="4" s="1"/>
  <c r="BC271" i="4"/>
  <c r="BB271" i="4"/>
  <c r="L271" i="4"/>
  <c r="M271" i="4" s="1"/>
  <c r="BC270" i="4"/>
  <c r="BB270" i="4"/>
  <c r="L270" i="4"/>
  <c r="M270" i="4" s="1"/>
  <c r="BC269" i="4"/>
  <c r="BB269" i="4"/>
  <c r="L269" i="4"/>
  <c r="M269" i="4" s="1"/>
  <c r="BC268" i="4"/>
  <c r="BB268" i="4"/>
  <c r="L268" i="4"/>
  <c r="M268" i="4" s="1"/>
  <c r="BC267" i="4"/>
  <c r="BB267" i="4"/>
  <c r="L267" i="4"/>
  <c r="M267" i="4" s="1"/>
  <c r="BC266" i="4"/>
  <c r="BB266" i="4"/>
  <c r="L266" i="4"/>
  <c r="M266" i="4" s="1"/>
  <c r="BC265" i="4"/>
  <c r="BB265" i="4"/>
  <c r="L265" i="4"/>
  <c r="M265" i="4" s="1"/>
  <c r="BC264" i="4"/>
  <c r="BB264" i="4"/>
  <c r="L264" i="4"/>
  <c r="M264" i="4" s="1"/>
  <c r="BC263" i="4"/>
  <c r="BB263" i="4"/>
  <c r="L263" i="4"/>
  <c r="M263" i="4" s="1"/>
  <c r="BC262" i="4"/>
  <c r="BB262" i="4"/>
  <c r="L262" i="4"/>
  <c r="M262" i="4" s="1"/>
  <c r="BC261" i="4"/>
  <c r="BB261" i="4"/>
  <c r="L261" i="4"/>
  <c r="M261" i="4" s="1"/>
  <c r="BC260" i="4"/>
  <c r="BB260" i="4"/>
  <c r="L260" i="4"/>
  <c r="M260" i="4" s="1"/>
  <c r="BC259" i="4"/>
  <c r="BB259" i="4"/>
  <c r="L259" i="4"/>
  <c r="M259" i="4" s="1"/>
  <c r="BC258" i="4"/>
  <c r="BB258" i="4"/>
  <c r="L258" i="4"/>
  <c r="M258" i="4" s="1"/>
  <c r="BC257" i="4"/>
  <c r="BB257" i="4"/>
  <c r="L257" i="4"/>
  <c r="M257" i="4" s="1"/>
  <c r="BC256" i="4"/>
  <c r="BB256" i="4"/>
  <c r="L256" i="4"/>
  <c r="M256" i="4" s="1"/>
  <c r="BC255" i="4"/>
  <c r="BB255" i="4"/>
  <c r="L255" i="4"/>
  <c r="M255" i="4" s="1"/>
  <c r="BC254" i="4"/>
  <c r="BB254" i="4"/>
  <c r="L254" i="4"/>
  <c r="M254" i="4" s="1"/>
  <c r="BC253" i="4"/>
  <c r="BB253" i="4"/>
  <c r="L253" i="4"/>
  <c r="M253" i="4" s="1"/>
  <c r="BC252" i="4"/>
  <c r="BB252" i="4"/>
  <c r="L252" i="4"/>
  <c r="M252" i="4" s="1"/>
  <c r="BC251" i="4"/>
  <c r="BB251" i="4"/>
  <c r="L251" i="4"/>
  <c r="M251" i="4" s="1"/>
  <c r="BC250" i="4"/>
  <c r="BB250" i="4"/>
  <c r="L250" i="4"/>
  <c r="M250" i="4" s="1"/>
  <c r="BC249" i="4"/>
  <c r="BB249" i="4"/>
  <c r="L249" i="4"/>
  <c r="M249" i="4" s="1"/>
  <c r="BC248" i="4"/>
  <c r="BB248" i="4"/>
  <c r="L248" i="4"/>
  <c r="M248" i="4" s="1"/>
  <c r="BC247" i="4"/>
  <c r="BB247" i="4"/>
  <c r="L247" i="4"/>
  <c r="M247" i="4" s="1"/>
  <c r="BC246" i="4"/>
  <c r="BB246" i="4"/>
  <c r="L246" i="4"/>
  <c r="M246" i="4" s="1"/>
  <c r="BC245" i="4"/>
  <c r="BB245" i="4"/>
  <c r="L245" i="4"/>
  <c r="M245" i="4" s="1"/>
  <c r="BC244" i="4"/>
  <c r="BB244" i="4"/>
  <c r="L244" i="4"/>
  <c r="M244" i="4" s="1"/>
  <c r="BC243" i="4"/>
  <c r="BB243" i="4"/>
  <c r="L243" i="4"/>
  <c r="M243" i="4" s="1"/>
  <c r="BC242" i="4"/>
  <c r="BB242" i="4"/>
  <c r="L242" i="4"/>
  <c r="M242" i="4" s="1"/>
  <c r="BC241" i="4"/>
  <c r="BB241" i="4"/>
  <c r="L241" i="4"/>
  <c r="M241" i="4" s="1"/>
  <c r="BC240" i="4"/>
  <c r="BB240" i="4"/>
  <c r="L240" i="4"/>
  <c r="M240" i="4" s="1"/>
  <c r="BC239" i="4"/>
  <c r="BB239" i="4"/>
  <c r="L239" i="4"/>
  <c r="M239" i="4" s="1"/>
  <c r="BC238" i="4"/>
  <c r="BB238" i="4"/>
  <c r="L238" i="4"/>
  <c r="M238" i="4" s="1"/>
  <c r="BC237" i="4"/>
  <c r="BB237" i="4"/>
  <c r="L237" i="4"/>
  <c r="M237" i="4" s="1"/>
  <c r="BC236" i="4"/>
  <c r="BB236" i="4"/>
  <c r="L236" i="4"/>
  <c r="M236" i="4" s="1"/>
  <c r="BC235" i="4"/>
  <c r="BB235" i="4"/>
  <c r="L235" i="4"/>
  <c r="M235" i="4" s="1"/>
  <c r="BC234" i="4"/>
  <c r="BB234" i="4"/>
  <c r="L234" i="4"/>
  <c r="M234" i="4" s="1"/>
  <c r="BC233" i="4"/>
  <c r="BB233" i="4"/>
  <c r="L233" i="4"/>
  <c r="M233" i="4" s="1"/>
  <c r="BC232" i="4"/>
  <c r="BB232" i="4"/>
  <c r="L232" i="4"/>
  <c r="M232" i="4" s="1"/>
  <c r="BC231" i="4"/>
  <c r="BB231" i="4"/>
  <c r="L231" i="4"/>
  <c r="M231" i="4" s="1"/>
  <c r="BC230" i="4"/>
  <c r="BB230" i="4"/>
  <c r="L230" i="4"/>
  <c r="M230" i="4" s="1"/>
  <c r="BC229" i="4"/>
  <c r="BB229" i="4"/>
  <c r="L229" i="4"/>
  <c r="M229" i="4" s="1"/>
  <c r="BC228" i="4"/>
  <c r="BB228" i="4"/>
  <c r="L228" i="4"/>
  <c r="M228" i="4" s="1"/>
  <c r="BC227" i="4"/>
  <c r="BB227" i="4"/>
  <c r="L227" i="4"/>
  <c r="M227" i="4" s="1"/>
  <c r="BC226" i="4"/>
  <c r="BB226" i="4"/>
  <c r="L226" i="4"/>
  <c r="M226" i="4" s="1"/>
  <c r="BC225" i="4"/>
  <c r="BB225" i="4"/>
  <c r="L225" i="4"/>
  <c r="M225" i="4" s="1"/>
  <c r="BC224" i="4"/>
  <c r="BB224" i="4"/>
  <c r="L224" i="4"/>
  <c r="M224" i="4" s="1"/>
  <c r="BC223" i="4"/>
  <c r="BB223" i="4"/>
  <c r="L223" i="4"/>
  <c r="M223" i="4" s="1"/>
  <c r="BC222" i="4"/>
  <c r="BB222" i="4"/>
  <c r="L222" i="4"/>
  <c r="M222" i="4" s="1"/>
  <c r="BC221" i="4"/>
  <c r="BB221" i="4"/>
  <c r="L221" i="4"/>
  <c r="M221" i="4" s="1"/>
  <c r="BC220" i="4"/>
  <c r="BB220" i="4"/>
  <c r="L220" i="4"/>
  <c r="M220" i="4" s="1"/>
  <c r="BC219" i="4"/>
  <c r="BB219" i="4"/>
  <c r="L219" i="4"/>
  <c r="M219" i="4" s="1"/>
  <c r="BC218" i="4"/>
  <c r="BB218" i="4"/>
  <c r="L218" i="4"/>
  <c r="M218" i="4" s="1"/>
  <c r="BC217" i="4"/>
  <c r="BB217" i="4"/>
  <c r="L217" i="4"/>
  <c r="M217" i="4" s="1"/>
  <c r="BC216" i="4"/>
  <c r="BB216" i="4"/>
  <c r="L216" i="4"/>
  <c r="M216" i="4" s="1"/>
  <c r="BC215" i="4"/>
  <c r="BB215" i="4"/>
  <c r="L215" i="4"/>
  <c r="M215" i="4" s="1"/>
  <c r="BB214" i="4"/>
  <c r="U214" i="4"/>
  <c r="BC214" i="4" s="1"/>
  <c r="BC213" i="4"/>
  <c r="BB213" i="4"/>
  <c r="L213" i="4"/>
  <c r="M213" i="4" s="1"/>
  <c r="BC212" i="4"/>
  <c r="BB212" i="4"/>
  <c r="L212" i="4"/>
  <c r="M212" i="4" s="1"/>
  <c r="BC211" i="4"/>
  <c r="BB211" i="4"/>
  <c r="L211" i="4"/>
  <c r="M211" i="4" s="1"/>
  <c r="BC210" i="4"/>
  <c r="BB210" i="4"/>
  <c r="L210" i="4"/>
  <c r="M210" i="4" s="1"/>
  <c r="BC209" i="4"/>
  <c r="BB209" i="4"/>
  <c r="L209" i="4"/>
  <c r="M209" i="4" s="1"/>
  <c r="BC208" i="4"/>
  <c r="BB208" i="4"/>
  <c r="L208" i="4"/>
  <c r="M208" i="4" s="1"/>
  <c r="BC207" i="4"/>
  <c r="BB207" i="4"/>
  <c r="L207" i="4"/>
  <c r="M207" i="4" s="1"/>
  <c r="BC206" i="4"/>
  <c r="BB206" i="4"/>
  <c r="L206" i="4"/>
  <c r="M206" i="4" s="1"/>
  <c r="BC205" i="4"/>
  <c r="BB205" i="4"/>
  <c r="L205" i="4"/>
  <c r="M205" i="4" s="1"/>
  <c r="BC204" i="4"/>
  <c r="BB204" i="4"/>
  <c r="L204" i="4"/>
  <c r="M204" i="4" s="1"/>
  <c r="BC203" i="4"/>
  <c r="BB203" i="4"/>
  <c r="L203" i="4"/>
  <c r="M203" i="4" s="1"/>
  <c r="BC202" i="4"/>
  <c r="BB202" i="4"/>
  <c r="L202" i="4"/>
  <c r="M202" i="4" s="1"/>
  <c r="BC201" i="4"/>
  <c r="BB201" i="4"/>
  <c r="L201" i="4"/>
  <c r="M201" i="4" s="1"/>
  <c r="BC200" i="4"/>
  <c r="BB200" i="4"/>
  <c r="L200" i="4"/>
  <c r="M200" i="4" s="1"/>
  <c r="BC199" i="4"/>
  <c r="BB199" i="4"/>
  <c r="L199" i="4"/>
  <c r="M199" i="4" s="1"/>
  <c r="BC198" i="4"/>
  <c r="BB198" i="4"/>
  <c r="L198" i="4"/>
  <c r="M198" i="4" s="1"/>
  <c r="BB197" i="4"/>
  <c r="U197" i="4"/>
  <c r="BC197" i="4" s="1"/>
  <c r="BC196" i="4"/>
  <c r="BB196" i="4"/>
  <c r="L196" i="4"/>
  <c r="M196" i="4" s="1"/>
  <c r="BC195" i="4"/>
  <c r="BB195" i="4"/>
  <c r="L195" i="4"/>
  <c r="M195" i="4" s="1"/>
  <c r="BC194" i="4"/>
  <c r="BB194" i="4"/>
  <c r="L194" i="4"/>
  <c r="M194" i="4" s="1"/>
  <c r="BC193" i="4"/>
  <c r="BB193" i="4"/>
  <c r="L193" i="4"/>
  <c r="M193" i="4" s="1"/>
  <c r="BC192" i="4"/>
  <c r="BB192" i="4"/>
  <c r="L192" i="4"/>
  <c r="M192" i="4" s="1"/>
  <c r="BC191" i="4"/>
  <c r="BB191" i="4"/>
  <c r="L191" i="4"/>
  <c r="M191" i="4" s="1"/>
  <c r="BC190" i="4"/>
  <c r="BB190" i="4"/>
  <c r="L190" i="4"/>
  <c r="M190" i="4" s="1"/>
  <c r="BC189" i="4"/>
  <c r="BB189" i="4"/>
  <c r="L189" i="4"/>
  <c r="M189" i="4" s="1"/>
  <c r="BC188" i="4"/>
  <c r="BB188" i="4"/>
  <c r="L188" i="4"/>
  <c r="M188" i="4" s="1"/>
  <c r="BC187" i="4"/>
  <c r="BB187" i="4"/>
  <c r="L187" i="4"/>
  <c r="M187" i="4" s="1"/>
  <c r="BC186" i="4"/>
  <c r="BB186" i="4"/>
  <c r="L186" i="4"/>
  <c r="M186" i="4" s="1"/>
  <c r="BC185" i="4"/>
  <c r="BB185" i="4"/>
  <c r="L185" i="4"/>
  <c r="M185" i="4" s="1"/>
  <c r="BC184" i="4"/>
  <c r="BB184" i="4"/>
  <c r="L184" i="4"/>
  <c r="M184" i="4" s="1"/>
  <c r="BC183" i="4"/>
  <c r="BB183" i="4"/>
  <c r="L183" i="4"/>
  <c r="M183" i="4" s="1"/>
  <c r="BC182" i="4"/>
  <c r="BB182" i="4"/>
  <c r="L182" i="4"/>
  <c r="M182" i="4" s="1"/>
  <c r="BC181" i="4"/>
  <c r="BB181" i="4"/>
  <c r="L181" i="4"/>
  <c r="M181" i="4" s="1"/>
  <c r="BC180" i="4"/>
  <c r="BB180" i="4"/>
  <c r="L180" i="4"/>
  <c r="M180" i="4" s="1"/>
  <c r="BC179" i="4"/>
  <c r="BB179" i="4"/>
  <c r="L179" i="4"/>
  <c r="M179" i="4" s="1"/>
  <c r="BC178" i="4"/>
  <c r="BB178" i="4"/>
  <c r="L178" i="4"/>
  <c r="M178" i="4" s="1"/>
  <c r="BC177" i="4"/>
  <c r="BB177" i="4"/>
  <c r="L177" i="4"/>
  <c r="M177" i="4" s="1"/>
  <c r="BC176" i="4"/>
  <c r="BB176" i="4"/>
  <c r="L176" i="4"/>
  <c r="M176" i="4" s="1"/>
  <c r="BC175" i="4"/>
  <c r="BB175" i="4"/>
  <c r="L175" i="4"/>
  <c r="M175" i="4" s="1"/>
  <c r="BC174" i="4"/>
  <c r="BB174" i="4"/>
  <c r="L174" i="4"/>
  <c r="M174" i="4" s="1"/>
  <c r="BC173" i="4"/>
  <c r="BB173" i="4"/>
  <c r="L173" i="4"/>
  <c r="M173" i="4" s="1"/>
  <c r="BC172" i="4"/>
  <c r="BB172" i="4"/>
  <c r="L172" i="4"/>
  <c r="M172" i="4" s="1"/>
  <c r="BC171" i="4"/>
  <c r="BB171" i="4"/>
  <c r="L171" i="4"/>
  <c r="M171" i="4" s="1"/>
  <c r="BC170" i="4"/>
  <c r="BB170" i="4"/>
  <c r="L170" i="4"/>
  <c r="M170" i="4" s="1"/>
  <c r="BC169" i="4"/>
  <c r="BB169" i="4"/>
  <c r="L169" i="4"/>
  <c r="M169" i="4" s="1"/>
  <c r="BC168" i="4"/>
  <c r="BB168" i="4"/>
  <c r="L168" i="4"/>
  <c r="M168" i="4" s="1"/>
  <c r="BC167" i="4"/>
  <c r="BB167" i="4"/>
  <c r="L167" i="4"/>
  <c r="M167" i="4" s="1"/>
  <c r="BC166" i="4"/>
  <c r="BB166" i="4"/>
  <c r="L166" i="4"/>
  <c r="M166" i="4" s="1"/>
  <c r="BC165" i="4"/>
  <c r="BB165" i="4"/>
  <c r="L165" i="4"/>
  <c r="M165" i="4" s="1"/>
  <c r="BC164" i="4"/>
  <c r="BB164" i="4"/>
  <c r="L164" i="4"/>
  <c r="M164" i="4" s="1"/>
  <c r="BC163" i="4"/>
  <c r="BB163" i="4"/>
  <c r="L163" i="4"/>
  <c r="M163" i="4" s="1"/>
  <c r="BC162" i="4"/>
  <c r="BB162" i="4"/>
  <c r="L162" i="4"/>
  <c r="M162" i="4" s="1"/>
  <c r="BC161" i="4"/>
  <c r="BB161" i="4"/>
  <c r="L161" i="4"/>
  <c r="M161" i="4" s="1"/>
  <c r="BC160" i="4"/>
  <c r="BB160" i="4"/>
  <c r="L160" i="4"/>
  <c r="M160" i="4" s="1"/>
  <c r="BC159" i="4"/>
  <c r="BB159" i="4"/>
  <c r="L159" i="4"/>
  <c r="M159" i="4" s="1"/>
  <c r="BC158" i="4"/>
  <c r="BB158" i="4"/>
  <c r="L158" i="4"/>
  <c r="M158" i="4" s="1"/>
  <c r="BC157" i="4"/>
  <c r="BB157" i="4"/>
  <c r="L157" i="4"/>
  <c r="M157" i="4" s="1"/>
  <c r="BC156" i="4"/>
  <c r="BB156" i="4"/>
  <c r="L156" i="4"/>
  <c r="M156" i="4" s="1"/>
  <c r="BC155" i="4"/>
  <c r="BB155" i="4"/>
  <c r="L155" i="4"/>
  <c r="M155" i="4" s="1"/>
  <c r="BC154" i="4"/>
  <c r="BB154" i="4"/>
  <c r="L154" i="4"/>
  <c r="M154" i="4" s="1"/>
  <c r="BC153" i="4"/>
  <c r="BB153" i="4"/>
  <c r="L153" i="4"/>
  <c r="M153" i="4" s="1"/>
  <c r="BC152" i="4"/>
  <c r="BB152" i="4"/>
  <c r="L152" i="4"/>
  <c r="M152" i="4" s="1"/>
  <c r="BC151" i="4"/>
  <c r="BB151" i="4"/>
  <c r="L151" i="4"/>
  <c r="M151" i="4" s="1"/>
  <c r="BC150" i="4"/>
  <c r="BB150" i="4"/>
  <c r="L150" i="4"/>
  <c r="M150" i="4" s="1"/>
  <c r="BC149" i="4"/>
  <c r="BB149" i="4"/>
  <c r="L149" i="4"/>
  <c r="M149" i="4" s="1"/>
  <c r="BC148" i="4"/>
  <c r="BB148" i="4"/>
  <c r="L148" i="4"/>
  <c r="M148" i="4" s="1"/>
  <c r="BC147" i="4"/>
  <c r="BB147" i="4"/>
  <c r="L147" i="4"/>
  <c r="M147" i="4" s="1"/>
  <c r="BC146" i="4"/>
  <c r="BB146" i="4"/>
  <c r="L146" i="4"/>
  <c r="M146" i="4" s="1"/>
  <c r="BC145" i="4"/>
  <c r="BB145" i="4"/>
  <c r="L145" i="4"/>
  <c r="M145" i="4" s="1"/>
  <c r="BC144" i="4"/>
  <c r="BB144" i="4"/>
  <c r="L144" i="4"/>
  <c r="M144" i="4" s="1"/>
  <c r="BC143" i="4"/>
  <c r="BB143" i="4"/>
  <c r="L143" i="4"/>
  <c r="M143" i="4" s="1"/>
  <c r="BC142" i="4"/>
  <c r="BB142" i="4"/>
  <c r="L142" i="4"/>
  <c r="M142" i="4" s="1"/>
  <c r="BC141" i="4"/>
  <c r="BB141" i="4"/>
  <c r="L141" i="4"/>
  <c r="M141" i="4" s="1"/>
  <c r="BC140" i="4"/>
  <c r="BB140" i="4"/>
  <c r="L140" i="4"/>
  <c r="M140" i="4" s="1"/>
  <c r="BC139" i="4"/>
  <c r="BB139" i="4"/>
  <c r="L139" i="4"/>
  <c r="M139" i="4" s="1"/>
  <c r="BC138" i="4"/>
  <c r="BB138" i="4"/>
  <c r="L138" i="4"/>
  <c r="M138" i="4" s="1"/>
  <c r="BC137" i="4"/>
  <c r="BB137" i="4"/>
  <c r="L137" i="4"/>
  <c r="M137" i="4" s="1"/>
  <c r="BC136" i="4"/>
  <c r="BB136" i="4"/>
  <c r="L136" i="4"/>
  <c r="M136" i="4" s="1"/>
  <c r="BC135" i="4"/>
  <c r="BB135" i="4"/>
  <c r="L135" i="4"/>
  <c r="M135" i="4" s="1"/>
  <c r="BC134" i="4"/>
  <c r="BB134" i="4"/>
  <c r="L134" i="4"/>
  <c r="M134" i="4" s="1"/>
  <c r="BC133" i="4"/>
  <c r="BB133" i="4"/>
  <c r="L133" i="4"/>
  <c r="M133" i="4" s="1"/>
  <c r="BC132" i="4"/>
  <c r="BB132" i="4"/>
  <c r="L132" i="4"/>
  <c r="M132" i="4" s="1"/>
  <c r="BC131" i="4"/>
  <c r="BB131" i="4"/>
  <c r="L131" i="4"/>
  <c r="M131" i="4" s="1"/>
  <c r="BC130" i="4"/>
  <c r="BB130" i="4"/>
  <c r="L130" i="4"/>
  <c r="M130" i="4" s="1"/>
  <c r="BC129" i="4"/>
  <c r="BB129" i="4"/>
  <c r="L129" i="4"/>
  <c r="M129" i="4" s="1"/>
  <c r="BC128" i="4"/>
  <c r="BB128" i="4"/>
  <c r="L128" i="4"/>
  <c r="M128" i="4" s="1"/>
  <c r="BC127" i="4"/>
  <c r="BB127" i="4"/>
  <c r="L127" i="4"/>
  <c r="M127" i="4" s="1"/>
  <c r="BC126" i="4"/>
  <c r="BB126" i="4"/>
  <c r="L126" i="4"/>
  <c r="M126" i="4" s="1"/>
  <c r="BC125" i="4"/>
  <c r="BB125" i="4"/>
  <c r="L125" i="4"/>
  <c r="M125" i="4" s="1"/>
  <c r="BC124" i="4"/>
  <c r="BB124" i="4"/>
  <c r="L124" i="4"/>
  <c r="M124" i="4" s="1"/>
  <c r="BC123" i="4"/>
  <c r="BB123" i="4"/>
  <c r="L123" i="4"/>
  <c r="M123" i="4" s="1"/>
  <c r="BC122" i="4"/>
  <c r="BB122" i="4"/>
  <c r="L122" i="4"/>
  <c r="M122" i="4" s="1"/>
  <c r="BC121" i="4"/>
  <c r="BB121" i="4"/>
  <c r="L121" i="4"/>
  <c r="M121" i="4" s="1"/>
  <c r="BC120" i="4"/>
  <c r="BB120" i="4"/>
  <c r="L120" i="4"/>
  <c r="M120" i="4" s="1"/>
  <c r="BC119" i="4"/>
  <c r="BB119" i="4"/>
  <c r="L119" i="4"/>
  <c r="M119" i="4" s="1"/>
  <c r="BC118" i="4"/>
  <c r="BB118" i="4"/>
  <c r="L118" i="4"/>
  <c r="M118" i="4" s="1"/>
  <c r="BC117" i="4"/>
  <c r="BB117" i="4"/>
  <c r="L117" i="4"/>
  <c r="M117" i="4" s="1"/>
  <c r="BC116" i="4"/>
  <c r="BB116" i="4"/>
  <c r="L116" i="4"/>
  <c r="M116" i="4" s="1"/>
  <c r="BC115" i="4"/>
  <c r="BB115" i="4"/>
  <c r="L115" i="4"/>
  <c r="M115" i="4" s="1"/>
  <c r="BC114" i="4"/>
  <c r="BB114" i="4"/>
  <c r="L114" i="4"/>
  <c r="M114" i="4" s="1"/>
  <c r="BC113" i="4"/>
  <c r="BB113" i="4"/>
  <c r="L113" i="4"/>
  <c r="M113" i="4" s="1"/>
  <c r="BC112" i="4"/>
  <c r="BB112" i="4"/>
  <c r="L112" i="4"/>
  <c r="M112" i="4" s="1"/>
  <c r="BC111" i="4"/>
  <c r="BB111" i="4"/>
  <c r="L111" i="4"/>
  <c r="M111" i="4" s="1"/>
  <c r="BC110" i="4"/>
  <c r="BB110" i="4"/>
  <c r="L110" i="4"/>
  <c r="M110" i="4" s="1"/>
  <c r="BC109" i="4"/>
  <c r="BB109" i="4"/>
  <c r="L109" i="4"/>
  <c r="M109" i="4" s="1"/>
  <c r="BC108" i="4"/>
  <c r="BB108" i="4"/>
  <c r="L108" i="4"/>
  <c r="M108" i="4" s="1"/>
  <c r="BC107" i="4"/>
  <c r="BB107" i="4"/>
  <c r="L107" i="4"/>
  <c r="M107" i="4" s="1"/>
  <c r="BC106" i="4"/>
  <c r="BB106" i="4"/>
  <c r="L106" i="4"/>
  <c r="M106" i="4" s="1"/>
  <c r="BC105" i="4"/>
  <c r="BB105" i="4"/>
  <c r="L105" i="4"/>
  <c r="M105" i="4" s="1"/>
  <c r="BC104" i="4"/>
  <c r="BB104" i="4"/>
  <c r="L104" i="4"/>
  <c r="M104" i="4" s="1"/>
  <c r="BC103" i="4"/>
  <c r="BB103" i="4"/>
  <c r="L103" i="4"/>
  <c r="M103" i="4" s="1"/>
  <c r="BC102" i="4"/>
  <c r="BB102" i="4"/>
  <c r="L102" i="4"/>
  <c r="M102" i="4" s="1"/>
  <c r="BC101" i="4"/>
  <c r="BB101" i="4"/>
  <c r="L101" i="4"/>
  <c r="M101" i="4" s="1"/>
  <c r="BC100" i="4"/>
  <c r="BB100" i="4"/>
  <c r="L100" i="4"/>
  <c r="M100" i="4" s="1"/>
  <c r="BC99" i="4"/>
  <c r="BB99" i="4"/>
  <c r="L99" i="4"/>
  <c r="M99" i="4" s="1"/>
  <c r="BC98" i="4"/>
  <c r="BB98" i="4"/>
  <c r="L98" i="4"/>
  <c r="M98" i="4" s="1"/>
  <c r="BC97" i="4"/>
  <c r="BB97" i="4"/>
  <c r="L97" i="4"/>
  <c r="M97" i="4" s="1"/>
  <c r="BC96" i="4"/>
  <c r="BB96" i="4"/>
  <c r="L96" i="4"/>
  <c r="M96" i="4" s="1"/>
  <c r="BC95" i="4"/>
  <c r="BB95" i="4"/>
  <c r="L95" i="4"/>
  <c r="M95" i="4" s="1"/>
  <c r="BC94" i="4"/>
  <c r="BB94" i="4"/>
  <c r="L94" i="4"/>
  <c r="M94" i="4" s="1"/>
  <c r="BC93" i="4"/>
  <c r="BB93" i="4"/>
  <c r="L93" i="4"/>
  <c r="M93" i="4" s="1"/>
  <c r="BC92" i="4"/>
  <c r="BB92" i="4"/>
  <c r="L92" i="4"/>
  <c r="M92" i="4" s="1"/>
  <c r="BC91" i="4"/>
  <c r="BB91" i="4"/>
  <c r="L91" i="4"/>
  <c r="M91" i="4" s="1"/>
  <c r="BC90" i="4"/>
  <c r="BB90" i="4"/>
  <c r="L90" i="4"/>
  <c r="M90" i="4" s="1"/>
  <c r="BC89" i="4"/>
  <c r="BB89" i="4"/>
  <c r="L89" i="4"/>
  <c r="M89" i="4" s="1"/>
  <c r="BC88" i="4"/>
  <c r="BB88" i="4"/>
  <c r="L88" i="4"/>
  <c r="M88" i="4" s="1"/>
  <c r="BC87" i="4"/>
  <c r="BB87" i="4"/>
  <c r="L87" i="4"/>
  <c r="M87" i="4" s="1"/>
  <c r="BC86" i="4"/>
  <c r="BB86" i="4"/>
  <c r="L86" i="4"/>
  <c r="M86" i="4" s="1"/>
  <c r="BC85" i="4"/>
  <c r="BB85" i="4"/>
  <c r="L85" i="4"/>
  <c r="M85" i="4" s="1"/>
  <c r="BC84" i="4"/>
  <c r="BB84" i="4"/>
  <c r="L84" i="4"/>
  <c r="M84" i="4" s="1"/>
  <c r="BC83" i="4"/>
  <c r="BB83" i="4"/>
  <c r="L83" i="4"/>
  <c r="M83" i="4" s="1"/>
  <c r="BC82" i="4"/>
  <c r="BB82" i="4"/>
  <c r="L82" i="4"/>
  <c r="M82" i="4" s="1"/>
  <c r="BC81" i="4"/>
  <c r="BB81" i="4"/>
  <c r="L81" i="4"/>
  <c r="M81" i="4" s="1"/>
  <c r="BC80" i="4"/>
  <c r="BB80" i="4"/>
  <c r="L80" i="4"/>
  <c r="M80" i="4" s="1"/>
  <c r="BC79" i="4"/>
  <c r="BB79" i="4"/>
  <c r="L79" i="4"/>
  <c r="M79" i="4" s="1"/>
  <c r="BC78" i="4"/>
  <c r="BB78" i="4"/>
  <c r="L78" i="4"/>
  <c r="M78" i="4" s="1"/>
  <c r="BC77" i="4"/>
  <c r="BB77" i="4"/>
  <c r="L77" i="4"/>
  <c r="M77" i="4" s="1"/>
  <c r="BC76" i="4"/>
  <c r="BB76" i="4"/>
  <c r="L76" i="4"/>
  <c r="M76" i="4" s="1"/>
  <c r="BC75" i="4"/>
  <c r="BB75" i="4"/>
  <c r="L75" i="4"/>
  <c r="M75" i="4" s="1"/>
  <c r="BC74" i="4"/>
  <c r="BB74" i="4"/>
  <c r="L74" i="4"/>
  <c r="M74" i="4" s="1"/>
  <c r="BC73" i="4"/>
  <c r="BB73" i="4"/>
  <c r="L73" i="4"/>
  <c r="M73" i="4" s="1"/>
  <c r="BC72" i="4"/>
  <c r="BB72" i="4"/>
  <c r="L72" i="4"/>
  <c r="M72" i="4" s="1"/>
  <c r="BC71" i="4"/>
  <c r="BB71" i="4"/>
  <c r="L71" i="4"/>
  <c r="M71" i="4" s="1"/>
  <c r="BC70" i="4"/>
  <c r="BB70" i="4"/>
  <c r="L70" i="4"/>
  <c r="M70" i="4" s="1"/>
  <c r="BC69" i="4"/>
  <c r="BB69" i="4"/>
  <c r="L69" i="4"/>
  <c r="M69" i="4" s="1"/>
  <c r="BC68" i="4"/>
  <c r="BB68" i="4"/>
  <c r="L68" i="4"/>
  <c r="M68" i="4" s="1"/>
  <c r="BC67" i="4"/>
  <c r="BB67" i="4"/>
  <c r="L67" i="4"/>
  <c r="M67" i="4" s="1"/>
  <c r="BC66" i="4"/>
  <c r="BB66" i="4"/>
  <c r="L66" i="4"/>
  <c r="M66" i="4" s="1"/>
  <c r="BC65" i="4"/>
  <c r="BB65" i="4"/>
  <c r="L65" i="4"/>
  <c r="M65" i="4" s="1"/>
  <c r="BC64" i="4"/>
  <c r="BB64" i="4"/>
  <c r="L64" i="4"/>
  <c r="M64" i="4" s="1"/>
  <c r="BC63" i="4"/>
  <c r="BB63" i="4"/>
  <c r="L63" i="4"/>
  <c r="M63" i="4" s="1"/>
  <c r="BC62" i="4"/>
  <c r="BB62" i="4"/>
  <c r="L62" i="4"/>
  <c r="M62" i="4" s="1"/>
  <c r="BC61" i="4"/>
  <c r="BB61" i="4"/>
  <c r="L61" i="4"/>
  <c r="M61" i="4" s="1"/>
  <c r="BC60" i="4"/>
  <c r="BB60" i="4"/>
  <c r="L60" i="4"/>
  <c r="M60" i="4" s="1"/>
  <c r="BC59" i="4"/>
  <c r="BB59" i="4"/>
  <c r="L59" i="4"/>
  <c r="M59" i="4" s="1"/>
  <c r="BC58" i="4"/>
  <c r="BB58" i="4"/>
  <c r="L58" i="4"/>
  <c r="M58" i="4" s="1"/>
  <c r="BC57" i="4"/>
  <c r="BB57" i="4"/>
  <c r="L57" i="4"/>
  <c r="M57" i="4" s="1"/>
  <c r="BC56" i="4"/>
  <c r="BB56" i="4"/>
  <c r="L56" i="4"/>
  <c r="M56" i="4" s="1"/>
  <c r="BC55" i="4"/>
  <c r="BB55" i="4"/>
  <c r="L55" i="4"/>
  <c r="M55" i="4" s="1"/>
  <c r="BC54" i="4"/>
  <c r="BB54" i="4"/>
  <c r="L54" i="4"/>
  <c r="M54" i="4" s="1"/>
  <c r="BC53" i="4"/>
  <c r="BB53" i="4"/>
  <c r="L53" i="4"/>
  <c r="M53" i="4" s="1"/>
  <c r="BC52" i="4"/>
  <c r="BB52" i="4"/>
  <c r="L52" i="4"/>
  <c r="M52" i="4" s="1"/>
  <c r="BC51" i="4"/>
  <c r="BB51" i="4"/>
  <c r="L51" i="4"/>
  <c r="M51" i="4" s="1"/>
  <c r="BC50" i="4"/>
  <c r="BB50" i="4"/>
  <c r="L50" i="4"/>
  <c r="M50" i="4" s="1"/>
  <c r="BC49" i="4"/>
  <c r="BB49" i="4"/>
  <c r="L49" i="4"/>
  <c r="M49" i="4" s="1"/>
  <c r="BC48" i="4"/>
  <c r="BB48" i="4"/>
  <c r="L48" i="4"/>
  <c r="M48" i="4" s="1"/>
  <c r="BC47" i="4"/>
  <c r="BB47" i="4"/>
  <c r="L47" i="4"/>
  <c r="M47" i="4" s="1"/>
  <c r="BC46" i="4"/>
  <c r="BB46" i="4"/>
  <c r="L46" i="4"/>
  <c r="M46" i="4" s="1"/>
  <c r="BC45" i="4"/>
  <c r="BB45" i="4"/>
  <c r="L45" i="4"/>
  <c r="M45" i="4" s="1"/>
  <c r="BC44" i="4"/>
  <c r="BB44" i="4"/>
  <c r="L44" i="4"/>
  <c r="M44" i="4" s="1"/>
  <c r="BC43" i="4"/>
  <c r="BB43" i="4"/>
  <c r="L43" i="4"/>
  <c r="M43" i="4" s="1"/>
  <c r="BC42" i="4"/>
  <c r="BB42" i="4"/>
  <c r="L42" i="4"/>
  <c r="M42" i="4" s="1"/>
  <c r="BC41" i="4"/>
  <c r="BB41" i="4"/>
  <c r="L41" i="4"/>
  <c r="M41" i="4" s="1"/>
  <c r="BC40" i="4"/>
  <c r="BB40" i="4"/>
  <c r="L40" i="4"/>
  <c r="M40" i="4" s="1"/>
  <c r="BC39" i="4"/>
  <c r="BB39" i="4"/>
  <c r="L39" i="4"/>
  <c r="M39" i="4" s="1"/>
  <c r="BC38" i="4"/>
  <c r="BB38" i="4"/>
  <c r="L38" i="4"/>
  <c r="M38" i="4" s="1"/>
  <c r="BC37" i="4"/>
  <c r="BB37" i="4"/>
  <c r="L37" i="4"/>
  <c r="M37" i="4" s="1"/>
  <c r="BC36" i="4"/>
  <c r="BB36" i="4"/>
  <c r="L36" i="4"/>
  <c r="M36" i="4" s="1"/>
  <c r="BC35" i="4"/>
  <c r="BB35" i="4"/>
  <c r="L35" i="4"/>
  <c r="M35" i="4" s="1"/>
  <c r="BC34" i="4"/>
  <c r="BB34" i="4"/>
  <c r="L34" i="4"/>
  <c r="BC33" i="4"/>
  <c r="BB33" i="4"/>
  <c r="L33" i="4"/>
  <c r="M33" i="4" s="1"/>
  <c r="BC32" i="4"/>
  <c r="BB32" i="4"/>
  <c r="L32" i="4"/>
  <c r="M32" i="4" s="1"/>
  <c r="BC31" i="4"/>
  <c r="BB31" i="4"/>
  <c r="L31" i="4"/>
  <c r="M31" i="4" s="1"/>
  <c r="BC30" i="4"/>
  <c r="BB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Y27" i="4" a="1"/>
  <c r="AE27" i="4" a="1"/>
  <c r="AD27" i="4" a="1"/>
  <c r="AC27" i="4" a="1"/>
  <c r="AB27" i="4" a="1"/>
  <c r="AA27" i="4" a="1"/>
  <c r="Z27" i="4" a="1"/>
  <c r="Y27" i="4" a="1"/>
  <c r="X27" i="4" a="1"/>
  <c r="W27" i="4" a="1"/>
  <c r="V27" i="4" a="1"/>
  <c r="S27" i="4" a="1"/>
  <c r="R27" i="4" a="1"/>
  <c r="Q27" i="4" a="1"/>
  <c r="P27" i="4" a="1"/>
  <c r="O27" i="4" a="1"/>
  <c r="N27" i="4" a="1"/>
  <c r="F7" i="4"/>
  <c r="E7" i="4"/>
  <c r="F6" i="4"/>
  <c r="E6" i="4"/>
  <c r="X5" i="4"/>
  <c r="F5" i="4"/>
  <c r="E5" i="4"/>
  <c r="T596" i="11"/>
  <c r="T270" i="11"/>
  <c r="T287" i="11"/>
  <c r="T566" i="11"/>
  <c r="T599" i="11"/>
  <c r="T579" i="11"/>
  <c r="T590" i="11"/>
  <c r="T601" i="11"/>
  <c r="T302" i="11"/>
  <c r="T567" i="11"/>
  <c r="T584" i="11"/>
  <c r="T576" i="11"/>
  <c r="T296" i="11"/>
  <c r="T305" i="11"/>
  <c r="T299" i="11"/>
  <c r="T835" i="11"/>
  <c r="T598" i="11"/>
  <c r="T589" i="11"/>
  <c r="T282" i="11"/>
  <c r="T295" i="11"/>
  <c r="T586" i="11"/>
  <c r="T817" i="11"/>
  <c r="T286" i="11"/>
  <c r="T304" i="11"/>
  <c r="T277" i="11"/>
  <c r="T595" i="11"/>
  <c r="T291" i="11"/>
  <c r="T581" i="11"/>
  <c r="T290" i="11"/>
  <c r="T272" i="11"/>
  <c r="T565" i="11"/>
  <c r="T588" i="11"/>
  <c r="T592" i="11"/>
  <c r="T600" i="11"/>
  <c r="T281" i="11"/>
  <c r="T297" i="11"/>
  <c r="T570" i="11"/>
  <c r="T279" i="11"/>
  <c r="T736" i="11"/>
  <c r="T285" i="11"/>
  <c r="T278" i="11"/>
  <c r="T593" i="11"/>
  <c r="T594" i="11"/>
  <c r="T293" i="11"/>
  <c r="T298" i="11"/>
  <c r="T580" i="11"/>
  <c r="T569" i="11"/>
  <c r="T564" i="11"/>
  <c r="T271" i="11"/>
  <c r="T587" i="11"/>
  <c r="T276" i="11"/>
  <c r="T294" i="11"/>
  <c r="T572" i="11"/>
  <c r="T597" i="11"/>
  <c r="T591" i="11"/>
  <c r="T575" i="11"/>
  <c r="T306" i="11"/>
  <c r="T288" i="11"/>
  <c r="T280" i="11"/>
  <c r="T300" i="11"/>
  <c r="T574" i="11"/>
  <c r="T275" i="11"/>
  <c r="T273" i="11"/>
  <c r="T303" i="11"/>
  <c r="T585" i="11"/>
  <c r="T284" i="11"/>
  <c r="T307" i="11"/>
  <c r="T571" i="11"/>
  <c r="T301" i="11"/>
  <c r="T582" i="11"/>
  <c r="T568" i="11"/>
  <c r="T573" i="11"/>
  <c r="T283" i="11"/>
  <c r="T274" i="11"/>
  <c r="T577" i="11"/>
  <c r="T292" i="11"/>
  <c r="T578" i="11"/>
  <c r="U736" i="11" l="1"/>
  <c r="V736" i="11"/>
  <c r="T27" i="4" a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79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BC379" i="4"/>
  <c r="L197" i="4"/>
  <c r="BC430" i="4"/>
  <c r="E8" i="4"/>
  <c r="F8" i="4"/>
  <c r="E5" i="3" s="1"/>
  <c r="M34" i="4"/>
  <c r="L214" i="4"/>
  <c r="T704" i="11"/>
  <c r="T413" i="11"/>
  <c r="T667" i="11"/>
  <c r="T694" i="11"/>
  <c r="T415" i="11"/>
  <c r="T383" i="11"/>
  <c r="T381" i="11"/>
  <c r="T702" i="11"/>
  <c r="T411" i="11"/>
  <c r="T408" i="11"/>
  <c r="T407" i="11"/>
  <c r="T390" i="11"/>
  <c r="T394" i="11"/>
  <c r="T668" i="11"/>
  <c r="T398" i="11"/>
  <c r="T386" i="11"/>
  <c r="T697" i="11"/>
  <c r="T703" i="11"/>
  <c r="T397" i="11"/>
  <c r="T406" i="11"/>
  <c r="T692" i="11"/>
  <c r="T685" i="11"/>
  <c r="T682" i="11"/>
  <c r="T800" i="11"/>
  <c r="T391" i="11"/>
  <c r="T680" i="11"/>
  <c r="T412" i="11"/>
  <c r="T389" i="11"/>
  <c r="T404" i="11"/>
  <c r="T689" i="11"/>
  <c r="T670" i="11"/>
  <c r="T416" i="11"/>
  <c r="T405" i="11"/>
  <c r="T669" i="11"/>
  <c r="T400" i="11"/>
  <c r="T691" i="11"/>
  <c r="T675" i="11"/>
  <c r="T698" i="11"/>
  <c r="T380" i="11"/>
  <c r="T676" i="11"/>
  <c r="T693" i="11"/>
  <c r="T382" i="11"/>
  <c r="T701" i="11"/>
  <c r="T696" i="11"/>
  <c r="T393" i="11"/>
  <c r="T674" i="11"/>
  <c r="T409" i="11"/>
  <c r="T699" i="11"/>
  <c r="T678" i="11"/>
  <c r="T671" i="11"/>
  <c r="T672" i="11"/>
  <c r="T410" i="11"/>
  <c r="T688" i="11"/>
  <c r="T414" i="11"/>
  <c r="T690" i="11"/>
  <c r="T384" i="11"/>
  <c r="T395" i="11"/>
  <c r="T388" i="11"/>
  <c r="T684" i="11"/>
  <c r="T387" i="11"/>
  <c r="T401" i="11"/>
  <c r="T679" i="11"/>
  <c r="T402" i="11"/>
  <c r="T695" i="11"/>
  <c r="T396" i="11"/>
  <c r="T677" i="11"/>
  <c r="T417" i="11"/>
  <c r="T683" i="11"/>
  <c r="T700" i="11"/>
  <c r="T403" i="11"/>
  <c r="T385" i="11"/>
  <c r="T673" i="11"/>
  <c r="T681" i="11"/>
  <c r="T392" i="11"/>
  <c r="T687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H5" i="4" a="1"/>
  <c r="M197" i="4"/>
  <c r="M214" i="4"/>
  <c r="I7" i="4" s="1" a="1"/>
  <c r="H6" i="4" a="1"/>
  <c r="H7" i="4" a="1"/>
  <c r="G7" i="4" a="1"/>
  <c r="G6" i="4" a="1"/>
  <c r="T768" i="11"/>
  <c r="T467" i="11"/>
  <c r="T753" i="11"/>
  <c r="T744" i="11"/>
  <c r="T459" i="11"/>
  <c r="T748" i="11"/>
  <c r="T755" i="11"/>
  <c r="T461" i="11"/>
  <c r="T774" i="11"/>
  <c r="T750" i="11"/>
  <c r="T481" i="11"/>
  <c r="T776" i="11"/>
  <c r="T766" i="11"/>
  <c r="T756" i="11"/>
  <c r="T480" i="11"/>
  <c r="T745" i="11"/>
  <c r="T749" i="11"/>
  <c r="T770" i="11"/>
  <c r="T762" i="11"/>
  <c r="T484" i="11"/>
  <c r="T765" i="11"/>
  <c r="T468" i="11"/>
  <c r="T771" i="11"/>
  <c r="T460" i="11"/>
  <c r="T764" i="11"/>
  <c r="T469" i="11"/>
  <c r="T491" i="11"/>
  <c r="T477" i="11"/>
  <c r="T466" i="11"/>
  <c r="T759" i="11"/>
  <c r="T751" i="11"/>
  <c r="T772" i="11"/>
  <c r="T464" i="11"/>
  <c r="T758" i="11"/>
  <c r="T489" i="11"/>
  <c r="T473" i="11"/>
  <c r="T763" i="11"/>
  <c r="T492" i="11"/>
  <c r="T775" i="11"/>
  <c r="T742" i="11"/>
  <c r="T476" i="11"/>
  <c r="T485" i="11"/>
  <c r="T767" i="11"/>
  <c r="T470" i="11"/>
  <c r="T777" i="11"/>
  <c r="T465" i="11"/>
  <c r="T743" i="11"/>
  <c r="T487" i="11"/>
  <c r="T490" i="11"/>
  <c r="T457" i="11"/>
  <c r="T778" i="11"/>
  <c r="T746" i="11"/>
  <c r="T747" i="11"/>
  <c r="T458" i="11"/>
  <c r="T472" i="11"/>
  <c r="T478" i="11"/>
  <c r="T483" i="11"/>
  <c r="T773" i="11"/>
  <c r="T754" i="11"/>
  <c r="T462" i="11"/>
  <c r="T475" i="11"/>
  <c r="T761" i="11"/>
  <c r="T479" i="11"/>
  <c r="T486" i="11"/>
  <c r="T757" i="11"/>
  <c r="T455" i="11"/>
  <c r="T741" i="11"/>
  <c r="T488" i="11"/>
  <c r="T769" i="11"/>
  <c r="T482" i="11"/>
  <c r="T752" i="11"/>
  <c r="T456" i="11"/>
  <c r="T471" i="11"/>
  <c r="T463" i="11"/>
  <c r="J7" i="4" l="1" a="1"/>
  <c r="V489" i="11"/>
  <c r="U489" i="11"/>
  <c r="E11" i="4" a="1"/>
  <c r="L18" i="4" s="1" a="1"/>
  <c r="I6" i="4" a="1"/>
  <c r="J6" i="4" a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E21" i="4" a="1"/>
  <c r="J5" i="4" a="1"/>
  <c r="I5" i="4" a="1"/>
  <c r="O12" i="4" l="1" a="1"/>
  <c r="M16" i="4" a="1"/>
  <c r="L17" i="4" a="1"/>
  <c r="J12" i="4" a="1"/>
  <c r="F18" i="4" a="1"/>
  <c r="Q12" i="4" a="1"/>
  <c r="G16" i="4" a="1"/>
  <c r="R18" i="4" a="1"/>
  <c r="G18" i="4" a="1"/>
  <c r="P17" i="4" a="1"/>
  <c r="I17" i="4" a="1"/>
  <c r="O17" i="4" a="1"/>
  <c r="M18" i="4" a="1"/>
  <c r="H13" i="4" a="1"/>
  <c r="I18" i="4" a="1"/>
  <c r="J15" i="4" a="1"/>
  <c r="M14" i="4" a="1"/>
  <c r="F12" i="4" a="1"/>
  <c r="R12" i="4" a="1"/>
  <c r="P13" i="4" a="1"/>
  <c r="N14" i="4" a="1"/>
  <c r="I12" i="4" a="1"/>
  <c r="G13" i="4" a="1"/>
  <c r="Q14" i="4" a="1"/>
  <c r="O15" i="4" a="1"/>
  <c r="N13" i="4" a="1"/>
  <c r="F14" i="4" a="1"/>
  <c r="R15" i="4" a="1"/>
  <c r="O18" i="4" a="1"/>
  <c r="P16" i="4" a="1"/>
  <c r="L12" i="4" a="1"/>
  <c r="F17" i="4" a="1"/>
  <c r="M12" i="4" a="1"/>
  <c r="M13" i="4" a="1"/>
  <c r="J13" i="4" a="1"/>
  <c r="K14" i="4" a="1"/>
  <c r="H14" i="4" a="1"/>
  <c r="I15" i="4" a="1"/>
  <c r="F15" i="4" a="1"/>
  <c r="K13" i="4" a="1"/>
  <c r="R13" i="4" a="1"/>
  <c r="F13" i="4" a="1"/>
  <c r="Q16" i="4" a="1"/>
  <c r="P14" i="4" a="1"/>
  <c r="P12" i="4" a="1"/>
  <c r="N15" i="4" a="1"/>
  <c r="N12" i="4" a="1"/>
  <c r="G15" i="4" a="1"/>
  <c r="I14" i="4" a="1"/>
  <c r="J14" i="4" a="1"/>
  <c r="H16" i="4" a="1"/>
  <c r="K15" i="4" a="1"/>
  <c r="F16" i="4" a="1"/>
  <c r="H12" i="4" a="1"/>
  <c r="L16" i="4" a="1"/>
  <c r="L13" i="4" a="1"/>
  <c r="K17" i="4" a="1"/>
  <c r="H15" i="4" a="1"/>
  <c r="G17" i="4" a="1"/>
  <c r="R16" i="4" a="1"/>
  <c r="P15" i="4" a="1"/>
  <c r="H17" i="4" a="1"/>
  <c r="L14" i="4" a="1"/>
  <c r="G12" i="4" a="1"/>
  <c r="O13" i="4" a="1"/>
  <c r="R14" i="4" a="1"/>
  <c r="J16" i="4" a="1"/>
  <c r="P18" i="4" a="1"/>
  <c r="R17" i="4" a="1"/>
  <c r="Q13" i="4" a="1"/>
  <c r="K12" i="4" a="1"/>
  <c r="Q18" i="4" a="1"/>
  <c r="H18" i="4" a="1"/>
  <c r="J18" i="4" a="1"/>
  <c r="O14" i="4" a="1"/>
  <c r="I13" i="4" a="1"/>
  <c r="M17" i="4" a="1"/>
  <c r="N18" i="4" a="1"/>
  <c r="Q17" i="4" a="1"/>
  <c r="G14" i="4" a="1"/>
  <c r="L15" i="4" a="1"/>
  <c r="N16" i="4" a="1"/>
  <c r="I16" i="4" a="1"/>
  <c r="M15" i="4" a="1"/>
  <c r="K18" i="4" a="1"/>
  <c r="K16" i="4" a="1"/>
  <c r="N17" i="4" a="1"/>
  <c r="Q15" i="4" a="1"/>
  <c r="J17" i="4" a="1"/>
  <c r="O16" i="4" a="1"/>
  <c r="G26" i="4" a="1"/>
  <c r="H25" i="4" a="1"/>
  <c r="J23" i="4" a="1"/>
  <c r="F26" i="4" a="1"/>
  <c r="H24" i="4" a="1"/>
  <c r="J22" i="4" a="1"/>
  <c r="G25" i="4" a="1"/>
  <c r="I23" i="4" a="1"/>
  <c r="G24" i="4" a="1"/>
  <c r="I22" i="4" a="1"/>
  <c r="K26" i="4" a="1"/>
  <c r="F25" i="4" a="1"/>
  <c r="H23" i="4" a="1"/>
  <c r="K25" i="4" a="1"/>
  <c r="F24" i="4" a="1"/>
  <c r="H22" i="4" a="1"/>
  <c r="J26" i="4" a="1"/>
  <c r="G23" i="4" a="1"/>
  <c r="J25" i="4" a="1"/>
  <c r="G22" i="4" a="1"/>
  <c r="I26" i="4" a="1"/>
  <c r="K24" i="4" a="1"/>
  <c r="F23" i="4" a="1"/>
  <c r="I24" i="4" a="1"/>
  <c r="K22" i="4" a="1"/>
  <c r="F22" i="4" a="1"/>
  <c r="I25" i="4" a="1"/>
  <c r="H26" i="4" a="1"/>
  <c r="K23" i="4" a="1"/>
  <c r="J24" i="4" a="1"/>
  <c r="AD27" i="1" l="1" a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J3" i="3"/>
  <c r="BU119" i="1"/>
  <c r="BT119" i="1"/>
  <c r="L119" i="1"/>
  <c r="BU120" i="1"/>
  <c r="BT120" i="1"/>
  <c r="L120" i="1"/>
  <c r="BU121" i="1"/>
  <c r="BT121" i="1"/>
  <c r="L121" i="1"/>
  <c r="BU122" i="1"/>
  <c r="BT122" i="1"/>
  <c r="L122" i="1"/>
  <c r="BU123" i="1"/>
  <c r="BT123" i="1"/>
  <c r="L123" i="1"/>
  <c r="BU124" i="1"/>
  <c r="BT124" i="1"/>
  <c r="L124" i="1"/>
  <c r="BU125" i="1"/>
  <c r="BT125" i="1"/>
  <c r="L125" i="1"/>
  <c r="BU126" i="1"/>
  <c r="BT126" i="1"/>
  <c r="L126" i="1"/>
  <c r="BU127" i="1"/>
  <c r="BT127" i="1"/>
  <c r="L127" i="1"/>
  <c r="BU128" i="1"/>
  <c r="BT128" i="1"/>
  <c r="L128" i="1"/>
  <c r="BU129" i="1"/>
  <c r="BT129" i="1"/>
  <c r="L129" i="1"/>
  <c r="BU130" i="1"/>
  <c r="BT130" i="1"/>
  <c r="L130" i="1"/>
  <c r="BU131" i="1"/>
  <c r="BT131" i="1"/>
  <c r="L131" i="1"/>
  <c r="BU132" i="1"/>
  <c r="BT132" i="1"/>
  <c r="L132" i="1"/>
  <c r="BU133" i="1"/>
  <c r="BT133" i="1"/>
  <c r="L133" i="1"/>
  <c r="BU134" i="1"/>
  <c r="BT134" i="1"/>
  <c r="L134" i="1"/>
  <c r="BU135" i="1"/>
  <c r="BT135" i="1"/>
  <c r="L135" i="1"/>
  <c r="BU136" i="1"/>
  <c r="BT136" i="1"/>
  <c r="L136" i="1"/>
  <c r="BU137" i="1"/>
  <c r="BT137" i="1"/>
  <c r="L137" i="1"/>
  <c r="BU138" i="1"/>
  <c r="BT138" i="1"/>
  <c r="L138" i="1"/>
  <c r="BU139" i="1"/>
  <c r="BT139" i="1"/>
  <c r="L139" i="1"/>
  <c r="BU140" i="1"/>
  <c r="BT140" i="1"/>
  <c r="L140" i="1"/>
  <c r="BU141" i="1"/>
  <c r="BT141" i="1"/>
  <c r="L141" i="1"/>
  <c r="BU142" i="1"/>
  <c r="BT142" i="1"/>
  <c r="L142" i="1"/>
  <c r="BU143" i="1"/>
  <c r="BT143" i="1"/>
  <c r="L143" i="1"/>
  <c r="BU144" i="1"/>
  <c r="BT144" i="1"/>
  <c r="L144" i="1"/>
  <c r="BU145" i="1"/>
  <c r="BT145" i="1"/>
  <c r="L145" i="1"/>
  <c r="BU146" i="1"/>
  <c r="BT146" i="1"/>
  <c r="L146" i="1"/>
  <c r="BU147" i="1"/>
  <c r="BT147" i="1"/>
  <c r="L147" i="1"/>
  <c r="BU148" i="1"/>
  <c r="BT148" i="1"/>
  <c r="L148" i="1"/>
  <c r="BU149" i="1"/>
  <c r="BT149" i="1"/>
  <c r="L149" i="1"/>
  <c r="BU150" i="1"/>
  <c r="BT150" i="1"/>
  <c r="L150" i="1"/>
  <c r="BU151" i="1"/>
  <c r="BT151" i="1"/>
  <c r="L151" i="1"/>
  <c r="BU152" i="1"/>
  <c r="BT152" i="1"/>
  <c r="L152" i="1"/>
  <c r="BU153" i="1"/>
  <c r="BT153" i="1"/>
  <c r="L153" i="1"/>
  <c r="BU154" i="1"/>
  <c r="BT154" i="1"/>
  <c r="L154" i="1"/>
  <c r="BU155" i="1"/>
  <c r="BT155" i="1"/>
  <c r="L155" i="1"/>
  <c r="BU156" i="1"/>
  <c r="BT156" i="1"/>
  <c r="L156" i="1"/>
  <c r="BU157" i="1"/>
  <c r="BT157" i="1"/>
  <c r="L157" i="1"/>
  <c r="BU158" i="1"/>
  <c r="BT158" i="1"/>
  <c r="L158" i="1"/>
  <c r="BU159" i="1"/>
  <c r="BT159" i="1"/>
  <c r="L159" i="1"/>
  <c r="BU160" i="1"/>
  <c r="BT160" i="1"/>
  <c r="L160" i="1"/>
  <c r="BU161" i="1"/>
  <c r="BT161" i="1"/>
  <c r="L161" i="1"/>
  <c r="BU163" i="1"/>
  <c r="BT163" i="1"/>
  <c r="L163" i="1"/>
  <c r="BU164" i="1"/>
  <c r="BT164" i="1"/>
  <c r="L164" i="1"/>
  <c r="BU165" i="1"/>
  <c r="BT165" i="1"/>
  <c r="L165" i="1"/>
  <c r="BU166" i="1"/>
  <c r="BT166" i="1"/>
  <c r="L166" i="1"/>
  <c r="BU167" i="1"/>
  <c r="BT167" i="1"/>
  <c r="L167" i="1"/>
  <c r="BU168" i="1"/>
  <c r="BT168" i="1"/>
  <c r="L168" i="1"/>
  <c r="BU169" i="1"/>
  <c r="BT169" i="1"/>
  <c r="L169" i="1"/>
  <c r="BU170" i="1"/>
  <c r="BT170" i="1"/>
  <c r="L170" i="1"/>
  <c r="BU171" i="1"/>
  <c r="BT171" i="1"/>
  <c r="L171" i="1"/>
  <c r="BU172" i="1"/>
  <c r="BT172" i="1"/>
  <c r="L172" i="1"/>
  <c r="BU173" i="1"/>
  <c r="BT173" i="1"/>
  <c r="L173" i="1"/>
  <c r="BU174" i="1"/>
  <c r="BT174" i="1"/>
  <c r="L174" i="1"/>
  <c r="BU175" i="1"/>
  <c r="BT175" i="1"/>
  <c r="L175" i="1"/>
  <c r="BU176" i="1"/>
  <c r="BT176" i="1"/>
  <c r="L176" i="1"/>
  <c r="BU177" i="1"/>
  <c r="BT177" i="1"/>
  <c r="L177" i="1"/>
  <c r="BU178" i="1"/>
  <c r="BT178" i="1"/>
  <c r="L178" i="1"/>
  <c r="BU180" i="1"/>
  <c r="BT180" i="1"/>
  <c r="L180" i="1"/>
  <c r="BU181" i="1"/>
  <c r="BT181" i="1"/>
  <c r="L181" i="1"/>
  <c r="BU182" i="1"/>
  <c r="BT182" i="1"/>
  <c r="L182" i="1"/>
  <c r="BU183" i="1"/>
  <c r="BT183" i="1"/>
  <c r="L183" i="1"/>
  <c r="BU184" i="1"/>
  <c r="BT184" i="1"/>
  <c r="L184" i="1"/>
  <c r="BU186" i="1"/>
  <c r="BT186" i="1"/>
  <c r="L186" i="1"/>
  <c r="BU187" i="1"/>
  <c r="BT187" i="1"/>
  <c r="L187" i="1"/>
  <c r="BU188" i="1"/>
  <c r="BT188" i="1"/>
  <c r="L188" i="1"/>
  <c r="BU189" i="1"/>
  <c r="BT189" i="1"/>
  <c r="L189" i="1"/>
  <c r="BU190" i="1"/>
  <c r="BT190" i="1"/>
  <c r="L190" i="1"/>
  <c r="BU191" i="1"/>
  <c r="BT191" i="1"/>
  <c r="L191" i="1"/>
  <c r="BU192" i="1"/>
  <c r="BT192" i="1"/>
  <c r="L192" i="1"/>
  <c r="BU193" i="1"/>
  <c r="BT193" i="1"/>
  <c r="L193" i="1"/>
  <c r="BU194" i="1"/>
  <c r="BT194" i="1"/>
  <c r="L194" i="1"/>
  <c r="BU195" i="1"/>
  <c r="BT195" i="1"/>
  <c r="L195" i="1"/>
  <c r="BU196" i="1"/>
  <c r="BT196" i="1"/>
  <c r="L196" i="1"/>
  <c r="BU197" i="1"/>
  <c r="BT197" i="1"/>
  <c r="L197" i="1"/>
  <c r="BU198" i="1"/>
  <c r="BT198" i="1"/>
  <c r="L198" i="1"/>
  <c r="BU199" i="1"/>
  <c r="BT199" i="1"/>
  <c r="L199" i="1"/>
  <c r="BU200" i="1"/>
  <c r="BT200" i="1"/>
  <c r="L200" i="1"/>
  <c r="BU201" i="1"/>
  <c r="BT201" i="1"/>
  <c r="L201" i="1"/>
  <c r="BU202" i="1"/>
  <c r="BT202" i="1"/>
  <c r="L202" i="1"/>
  <c r="BU203" i="1"/>
  <c r="BT203" i="1"/>
  <c r="L203" i="1"/>
  <c r="BU204" i="1"/>
  <c r="BT204" i="1"/>
  <c r="L204" i="1"/>
  <c r="BU205" i="1"/>
  <c r="BT205" i="1"/>
  <c r="L205" i="1"/>
  <c r="BU206" i="1"/>
  <c r="BT206" i="1"/>
  <c r="L206" i="1"/>
  <c r="BU207" i="1"/>
  <c r="BT207" i="1"/>
  <c r="L207" i="1"/>
  <c r="BU208" i="1"/>
  <c r="BT208" i="1"/>
  <c r="L208" i="1"/>
  <c r="BU209" i="1"/>
  <c r="BT209" i="1"/>
  <c r="L209" i="1"/>
  <c r="BU210" i="1"/>
  <c r="BT210" i="1"/>
  <c r="L210" i="1"/>
  <c r="BU211" i="1"/>
  <c r="BT211" i="1"/>
  <c r="L211" i="1"/>
  <c r="BU212" i="1"/>
  <c r="BT212" i="1"/>
  <c r="L212" i="1"/>
  <c r="BU213" i="1"/>
  <c r="BT213" i="1"/>
  <c r="L213" i="1"/>
  <c r="BU214" i="1"/>
  <c r="BT214" i="1"/>
  <c r="L214" i="1"/>
  <c r="BU215" i="1"/>
  <c r="BT215" i="1"/>
  <c r="L215" i="1"/>
  <c r="BU216" i="1"/>
  <c r="BT216" i="1"/>
  <c r="L216" i="1"/>
  <c r="BU217" i="1"/>
  <c r="BT217" i="1"/>
  <c r="L217" i="1"/>
  <c r="BU218" i="1"/>
  <c r="BT218" i="1"/>
  <c r="L218" i="1"/>
  <c r="BU219" i="1"/>
  <c r="BT219" i="1"/>
  <c r="L219" i="1"/>
  <c r="BU220" i="1"/>
  <c r="BT220" i="1"/>
  <c r="L220" i="1"/>
  <c r="BT221" i="1"/>
  <c r="X221" i="1"/>
  <c r="W221" i="1"/>
  <c r="BU222" i="1"/>
  <c r="BT222" i="1"/>
  <c r="L222" i="1"/>
  <c r="BU223" i="1"/>
  <c r="BT223" i="1"/>
  <c r="L223" i="1"/>
  <c r="BU224" i="1"/>
  <c r="BT224" i="1"/>
  <c r="L224" i="1"/>
  <c r="BU225" i="1"/>
  <c r="BT225" i="1"/>
  <c r="L225" i="1"/>
  <c r="BU226" i="1"/>
  <c r="BT226" i="1"/>
  <c r="L226" i="1"/>
  <c r="BU227" i="1"/>
  <c r="BT227" i="1"/>
  <c r="L227" i="1"/>
  <c r="BU228" i="1"/>
  <c r="BT228" i="1"/>
  <c r="L228" i="1"/>
  <c r="BU229" i="1"/>
  <c r="BT229" i="1"/>
  <c r="L229" i="1"/>
  <c r="BU230" i="1"/>
  <c r="BT230" i="1"/>
  <c r="L230" i="1"/>
  <c r="BU231" i="1"/>
  <c r="BT231" i="1"/>
  <c r="L231" i="1"/>
  <c r="BU232" i="1"/>
  <c r="BT232" i="1"/>
  <c r="L232" i="1"/>
  <c r="BU233" i="1"/>
  <c r="BT233" i="1"/>
  <c r="L233" i="1"/>
  <c r="BU234" i="1"/>
  <c r="BT234" i="1"/>
  <c r="L234" i="1"/>
  <c r="BU235" i="1"/>
  <c r="BT235" i="1"/>
  <c r="L235" i="1"/>
  <c r="BU236" i="1"/>
  <c r="BT236" i="1"/>
  <c r="L236" i="1"/>
  <c r="BU237" i="1"/>
  <c r="BT237" i="1"/>
  <c r="L237" i="1"/>
  <c r="BU238" i="1"/>
  <c r="BT238" i="1"/>
  <c r="L238" i="1"/>
  <c r="BU239" i="1"/>
  <c r="BT239" i="1"/>
  <c r="L239" i="1"/>
  <c r="BU240" i="1"/>
  <c r="BT240" i="1"/>
  <c r="L240" i="1"/>
  <c r="BU241" i="1"/>
  <c r="BT241" i="1"/>
  <c r="L241" i="1"/>
  <c r="BU242" i="1"/>
  <c r="BT242" i="1"/>
  <c r="L242" i="1"/>
  <c r="BU243" i="1"/>
  <c r="BT243" i="1"/>
  <c r="L243" i="1"/>
  <c r="BU244" i="1"/>
  <c r="BT244" i="1"/>
  <c r="L244" i="1"/>
  <c r="BU245" i="1"/>
  <c r="BT245" i="1"/>
  <c r="L245" i="1"/>
  <c r="BU246" i="1"/>
  <c r="BT246" i="1"/>
  <c r="L246" i="1"/>
  <c r="BU247" i="1"/>
  <c r="BT247" i="1"/>
  <c r="L247" i="1"/>
  <c r="BU248" i="1"/>
  <c r="BT248" i="1"/>
  <c r="L248" i="1"/>
  <c r="BU249" i="1"/>
  <c r="BT249" i="1"/>
  <c r="L249" i="1"/>
  <c r="BU250" i="1"/>
  <c r="BT250" i="1"/>
  <c r="L250" i="1"/>
  <c r="BU251" i="1"/>
  <c r="BT251" i="1"/>
  <c r="L251" i="1"/>
  <c r="BU252" i="1"/>
  <c r="BT252" i="1"/>
  <c r="L252" i="1"/>
  <c r="BT253" i="1"/>
  <c r="X253" i="1"/>
  <c r="W253" i="1"/>
  <c r="BU254" i="1"/>
  <c r="BT254" i="1"/>
  <c r="L254" i="1"/>
  <c r="BU255" i="1"/>
  <c r="BT255" i="1"/>
  <c r="L255" i="1"/>
  <c r="BU256" i="1"/>
  <c r="BT256" i="1"/>
  <c r="L256" i="1"/>
  <c r="BU257" i="1"/>
  <c r="BT257" i="1"/>
  <c r="L257" i="1"/>
  <c r="BU258" i="1"/>
  <c r="BT258" i="1"/>
  <c r="L258" i="1"/>
  <c r="BU259" i="1"/>
  <c r="BT259" i="1"/>
  <c r="L259" i="1"/>
  <c r="BU260" i="1"/>
  <c r="BT260" i="1"/>
  <c r="L260" i="1"/>
  <c r="BU261" i="1"/>
  <c r="BT261" i="1"/>
  <c r="L261" i="1"/>
  <c r="BU262" i="1"/>
  <c r="BT262" i="1"/>
  <c r="L262" i="1"/>
  <c r="BU263" i="1"/>
  <c r="BT263" i="1"/>
  <c r="L263" i="1"/>
  <c r="BU264" i="1"/>
  <c r="BT264" i="1"/>
  <c r="L264" i="1"/>
  <c r="BU265" i="1"/>
  <c r="BT265" i="1"/>
  <c r="L265" i="1"/>
  <c r="BU266" i="1"/>
  <c r="BT266" i="1"/>
  <c r="L266" i="1"/>
  <c r="BU267" i="1"/>
  <c r="BT267" i="1"/>
  <c r="L267" i="1"/>
  <c r="BU268" i="1"/>
  <c r="BT268" i="1"/>
  <c r="L268" i="1"/>
  <c r="BU269" i="1"/>
  <c r="BT269" i="1"/>
  <c r="L269" i="1"/>
  <c r="BU270" i="1"/>
  <c r="BT270" i="1"/>
  <c r="L270" i="1"/>
  <c r="BU271" i="1"/>
  <c r="BT271" i="1"/>
  <c r="L271" i="1"/>
  <c r="BU272" i="1"/>
  <c r="BT272" i="1"/>
  <c r="L272" i="1"/>
  <c r="BU273" i="1"/>
  <c r="BT273" i="1"/>
  <c r="L273" i="1"/>
  <c r="BU274" i="1"/>
  <c r="BT274" i="1"/>
  <c r="L274" i="1"/>
  <c r="BT275" i="1"/>
  <c r="P275" i="1"/>
  <c r="L275" i="1" s="1"/>
  <c r="BU276" i="1"/>
  <c r="BT276" i="1"/>
  <c r="L276" i="1"/>
  <c r="BT277" i="1"/>
  <c r="AC277" i="1"/>
  <c r="BU277" i="1" s="1"/>
  <c r="BT278" i="1"/>
  <c r="AC278" i="1"/>
  <c r="BU278" i="1" s="1"/>
  <c r="BU279" i="1"/>
  <c r="BT279" i="1"/>
  <c r="L279" i="1"/>
  <c r="BU280" i="1"/>
  <c r="BT280" i="1"/>
  <c r="L280" i="1"/>
  <c r="BU281" i="1"/>
  <c r="BT281" i="1"/>
  <c r="L281" i="1"/>
  <c r="BU282" i="1"/>
  <c r="BT282" i="1"/>
  <c r="L282" i="1"/>
  <c r="BU283" i="1"/>
  <c r="BT283" i="1"/>
  <c r="L283" i="1"/>
  <c r="BU284" i="1"/>
  <c r="BT284" i="1"/>
  <c r="L284" i="1"/>
  <c r="BU285" i="1"/>
  <c r="BT285" i="1"/>
  <c r="L285" i="1"/>
  <c r="BU286" i="1"/>
  <c r="BT286" i="1"/>
  <c r="L286" i="1"/>
  <c r="BU287" i="1"/>
  <c r="BT287" i="1"/>
  <c r="L287" i="1"/>
  <c r="BU288" i="1"/>
  <c r="BT288" i="1"/>
  <c r="L288" i="1"/>
  <c r="BU289" i="1"/>
  <c r="BT289" i="1"/>
  <c r="L289" i="1"/>
  <c r="BU290" i="1"/>
  <c r="BT290" i="1"/>
  <c r="L290" i="1"/>
  <c r="BU291" i="1"/>
  <c r="BT291" i="1"/>
  <c r="L291" i="1"/>
  <c r="BU292" i="1"/>
  <c r="BT292" i="1"/>
  <c r="L292" i="1"/>
  <c r="BU293" i="1"/>
  <c r="BT293" i="1"/>
  <c r="L293" i="1"/>
  <c r="BU294" i="1"/>
  <c r="BT294" i="1"/>
  <c r="L294" i="1"/>
  <c r="BU295" i="1"/>
  <c r="BT295" i="1"/>
  <c r="L295" i="1"/>
  <c r="BU296" i="1"/>
  <c r="BT296" i="1"/>
  <c r="L296" i="1"/>
  <c r="BU297" i="1"/>
  <c r="BT297" i="1"/>
  <c r="L297" i="1"/>
  <c r="BU298" i="1"/>
  <c r="BT298" i="1"/>
  <c r="L298" i="1"/>
  <c r="BU299" i="1"/>
  <c r="BT299" i="1"/>
  <c r="L299" i="1"/>
  <c r="BU300" i="1"/>
  <c r="BT300" i="1"/>
  <c r="L300" i="1"/>
  <c r="BU301" i="1"/>
  <c r="BT301" i="1"/>
  <c r="L301" i="1"/>
  <c r="BU302" i="1"/>
  <c r="BT302" i="1"/>
  <c r="L302" i="1"/>
  <c r="BU303" i="1"/>
  <c r="BT303" i="1"/>
  <c r="L303" i="1"/>
  <c r="BU304" i="1"/>
  <c r="BT304" i="1"/>
  <c r="L304" i="1"/>
  <c r="BU305" i="1"/>
  <c r="BT305" i="1"/>
  <c r="L305" i="1"/>
  <c r="BU306" i="1"/>
  <c r="BT306" i="1"/>
  <c r="L306" i="1"/>
  <c r="BU307" i="1"/>
  <c r="BT307" i="1"/>
  <c r="L307" i="1"/>
  <c r="BU308" i="1"/>
  <c r="BT308" i="1"/>
  <c r="L308" i="1"/>
  <c r="BU309" i="1"/>
  <c r="BT309" i="1"/>
  <c r="L309" i="1"/>
  <c r="BU310" i="1"/>
  <c r="BT310" i="1"/>
  <c r="L310" i="1"/>
  <c r="BU311" i="1"/>
  <c r="BT311" i="1"/>
  <c r="L311" i="1"/>
  <c r="BU312" i="1"/>
  <c r="BT312" i="1"/>
  <c r="L312" i="1"/>
  <c r="BU313" i="1"/>
  <c r="BT313" i="1"/>
  <c r="L313" i="1"/>
  <c r="BU314" i="1"/>
  <c r="BT314" i="1"/>
  <c r="L314" i="1"/>
  <c r="BU315" i="1"/>
  <c r="BT315" i="1"/>
  <c r="L315" i="1"/>
  <c r="BU316" i="1"/>
  <c r="BT316" i="1"/>
  <c r="L316" i="1"/>
  <c r="BT317" i="1"/>
  <c r="X317" i="1"/>
  <c r="W317" i="1"/>
  <c r="BU318" i="1"/>
  <c r="BT318" i="1"/>
  <c r="L318" i="1"/>
  <c r="BU319" i="1"/>
  <c r="BT319" i="1"/>
  <c r="L319" i="1"/>
  <c r="BU320" i="1"/>
  <c r="BT320" i="1"/>
  <c r="L320" i="1"/>
  <c r="BU321" i="1"/>
  <c r="BT321" i="1"/>
  <c r="L321" i="1"/>
  <c r="BU322" i="1"/>
  <c r="BT322" i="1"/>
  <c r="L322" i="1"/>
  <c r="BU323" i="1"/>
  <c r="BT323" i="1"/>
  <c r="L323" i="1"/>
  <c r="BU324" i="1"/>
  <c r="BT324" i="1"/>
  <c r="L324" i="1"/>
  <c r="BU325" i="1"/>
  <c r="BT325" i="1"/>
  <c r="L325" i="1"/>
  <c r="BU326" i="1"/>
  <c r="BT326" i="1"/>
  <c r="L326" i="1"/>
  <c r="BU327" i="1"/>
  <c r="BT327" i="1"/>
  <c r="L327" i="1"/>
  <c r="BU328" i="1"/>
  <c r="BT328" i="1"/>
  <c r="L328" i="1"/>
  <c r="BU329" i="1"/>
  <c r="BT329" i="1"/>
  <c r="L329" i="1"/>
  <c r="BU330" i="1"/>
  <c r="BT330" i="1"/>
  <c r="L330" i="1"/>
  <c r="BU331" i="1"/>
  <c r="BT331" i="1"/>
  <c r="L331" i="1"/>
  <c r="BU332" i="1"/>
  <c r="BT332" i="1"/>
  <c r="L332" i="1"/>
  <c r="BU333" i="1"/>
  <c r="BT333" i="1"/>
  <c r="L333" i="1"/>
  <c r="BU334" i="1"/>
  <c r="BT334" i="1"/>
  <c r="L334" i="1"/>
  <c r="BU335" i="1"/>
  <c r="BT335" i="1"/>
  <c r="L335" i="1"/>
  <c r="BU336" i="1"/>
  <c r="BT336" i="1"/>
  <c r="L336" i="1"/>
  <c r="BU337" i="1"/>
  <c r="BT337" i="1"/>
  <c r="L337" i="1"/>
  <c r="BU338" i="1"/>
  <c r="BT338" i="1"/>
  <c r="L338" i="1"/>
  <c r="BU339" i="1"/>
  <c r="BT339" i="1"/>
  <c r="L339" i="1"/>
  <c r="BU340" i="1"/>
  <c r="BT340" i="1"/>
  <c r="L340" i="1"/>
  <c r="BU341" i="1"/>
  <c r="BT341" i="1"/>
  <c r="L341" i="1"/>
  <c r="BU342" i="1"/>
  <c r="BT342" i="1"/>
  <c r="L342" i="1"/>
  <c r="BU343" i="1"/>
  <c r="BT343" i="1"/>
  <c r="L343" i="1"/>
  <c r="BU344" i="1"/>
  <c r="BT344" i="1"/>
  <c r="L344" i="1"/>
  <c r="BU345" i="1"/>
  <c r="BT345" i="1"/>
  <c r="L345" i="1"/>
  <c r="BU346" i="1"/>
  <c r="BT346" i="1"/>
  <c r="L346" i="1"/>
  <c r="BU347" i="1"/>
  <c r="BT347" i="1"/>
  <c r="L347" i="1"/>
  <c r="BU348" i="1"/>
  <c r="BT348" i="1"/>
  <c r="L348" i="1"/>
  <c r="BU349" i="1"/>
  <c r="BT349" i="1"/>
  <c r="L349" i="1"/>
  <c r="BU350" i="1"/>
  <c r="BT350" i="1"/>
  <c r="L350" i="1"/>
  <c r="BU351" i="1"/>
  <c r="BT351" i="1"/>
  <c r="L351" i="1"/>
  <c r="BU352" i="1"/>
  <c r="BT352" i="1"/>
  <c r="L352" i="1"/>
  <c r="BU353" i="1"/>
  <c r="BT353" i="1"/>
  <c r="L353" i="1"/>
  <c r="BU354" i="1"/>
  <c r="BT354" i="1"/>
  <c r="L354" i="1"/>
  <c r="BU355" i="1"/>
  <c r="BT355" i="1"/>
  <c r="L355" i="1"/>
  <c r="BT356" i="1"/>
  <c r="X356" i="1"/>
  <c r="W356" i="1"/>
  <c r="BU357" i="1"/>
  <c r="BT357" i="1"/>
  <c r="L357" i="1"/>
  <c r="BU358" i="1"/>
  <c r="BT358" i="1"/>
  <c r="L358" i="1"/>
  <c r="BU359" i="1"/>
  <c r="BT359" i="1"/>
  <c r="L359" i="1"/>
  <c r="BU360" i="1"/>
  <c r="BT360" i="1"/>
  <c r="L360" i="1"/>
  <c r="BU361" i="1"/>
  <c r="BT361" i="1"/>
  <c r="L361" i="1"/>
  <c r="BU362" i="1"/>
  <c r="BT362" i="1"/>
  <c r="L362" i="1"/>
  <c r="BU363" i="1"/>
  <c r="BT363" i="1"/>
  <c r="L363" i="1"/>
  <c r="BU364" i="1"/>
  <c r="BT364" i="1"/>
  <c r="L364" i="1"/>
  <c r="BU365" i="1"/>
  <c r="BT365" i="1"/>
  <c r="L365" i="1"/>
  <c r="BU366" i="1"/>
  <c r="BT366" i="1"/>
  <c r="L366" i="1"/>
  <c r="BU367" i="1"/>
  <c r="BT367" i="1"/>
  <c r="L367" i="1"/>
  <c r="BU368" i="1"/>
  <c r="BT368" i="1"/>
  <c r="L368" i="1"/>
  <c r="BU369" i="1"/>
  <c r="BT369" i="1"/>
  <c r="L369" i="1"/>
  <c r="BU370" i="1"/>
  <c r="BT370" i="1"/>
  <c r="L370" i="1"/>
  <c r="BU371" i="1"/>
  <c r="BT371" i="1"/>
  <c r="L371" i="1"/>
  <c r="BU372" i="1"/>
  <c r="BT372" i="1"/>
  <c r="L372" i="1"/>
  <c r="BU373" i="1"/>
  <c r="BT373" i="1"/>
  <c r="L373" i="1"/>
  <c r="BU374" i="1"/>
  <c r="BT374" i="1"/>
  <c r="L374" i="1"/>
  <c r="BU375" i="1"/>
  <c r="BT375" i="1"/>
  <c r="L375" i="1"/>
  <c r="BU376" i="1"/>
  <c r="BT376" i="1"/>
  <c r="L376" i="1"/>
  <c r="BU377" i="1"/>
  <c r="BT377" i="1"/>
  <c r="L377" i="1"/>
  <c r="BU378" i="1"/>
  <c r="BT378" i="1"/>
  <c r="L378" i="1"/>
  <c r="BU379" i="1"/>
  <c r="BT379" i="1"/>
  <c r="L379" i="1"/>
  <c r="BU380" i="1"/>
  <c r="BT380" i="1"/>
  <c r="L380" i="1"/>
  <c r="BU381" i="1"/>
  <c r="BT381" i="1"/>
  <c r="L381" i="1"/>
  <c r="BU382" i="1"/>
  <c r="BT382" i="1"/>
  <c r="L382" i="1"/>
  <c r="BU383" i="1"/>
  <c r="BT383" i="1"/>
  <c r="L383" i="1"/>
  <c r="BU384" i="1"/>
  <c r="BT384" i="1"/>
  <c r="L384" i="1"/>
  <c r="BU385" i="1"/>
  <c r="BT385" i="1"/>
  <c r="L385" i="1"/>
  <c r="BU386" i="1"/>
  <c r="BT386" i="1"/>
  <c r="L386" i="1"/>
  <c r="BU387" i="1"/>
  <c r="BT387" i="1"/>
  <c r="L387" i="1"/>
  <c r="BU388" i="1"/>
  <c r="BT388" i="1"/>
  <c r="L388" i="1"/>
  <c r="BU389" i="1"/>
  <c r="BT389" i="1"/>
  <c r="L389" i="1"/>
  <c r="BU390" i="1"/>
  <c r="BT390" i="1"/>
  <c r="L390" i="1"/>
  <c r="BU391" i="1"/>
  <c r="BT391" i="1"/>
  <c r="L391" i="1"/>
  <c r="BU392" i="1"/>
  <c r="BT392" i="1"/>
  <c r="L392" i="1"/>
  <c r="BU393" i="1"/>
  <c r="BT393" i="1"/>
  <c r="L393" i="1"/>
  <c r="BU394" i="1"/>
  <c r="BT394" i="1"/>
  <c r="L394" i="1"/>
  <c r="BU395" i="1"/>
  <c r="BT395" i="1"/>
  <c r="L395" i="1"/>
  <c r="BU396" i="1"/>
  <c r="BT396" i="1"/>
  <c r="L396" i="1"/>
  <c r="BU397" i="1"/>
  <c r="BT397" i="1"/>
  <c r="L397" i="1"/>
  <c r="BU398" i="1"/>
  <c r="BT398" i="1"/>
  <c r="L398" i="1"/>
  <c r="BU399" i="1"/>
  <c r="BT399" i="1"/>
  <c r="L399" i="1"/>
  <c r="BU400" i="1"/>
  <c r="BT400" i="1"/>
  <c r="L400" i="1"/>
  <c r="BU401" i="1"/>
  <c r="BT401" i="1"/>
  <c r="L401" i="1"/>
  <c r="BU402" i="1"/>
  <c r="BT402" i="1"/>
  <c r="L402" i="1"/>
  <c r="BU403" i="1"/>
  <c r="BT403" i="1"/>
  <c r="L403" i="1"/>
  <c r="BT404" i="1"/>
  <c r="X404" i="1"/>
  <c r="W404" i="1"/>
  <c r="BU405" i="1"/>
  <c r="BT405" i="1"/>
  <c r="L405" i="1"/>
  <c r="BU406" i="1"/>
  <c r="BT406" i="1"/>
  <c r="L406" i="1"/>
  <c r="BU407" i="1"/>
  <c r="BT407" i="1"/>
  <c r="L407" i="1"/>
  <c r="BU408" i="1"/>
  <c r="BT408" i="1"/>
  <c r="L408" i="1"/>
  <c r="BU409" i="1"/>
  <c r="BT409" i="1"/>
  <c r="L409" i="1"/>
  <c r="BU410" i="1"/>
  <c r="BT410" i="1"/>
  <c r="L410" i="1"/>
  <c r="BU411" i="1"/>
  <c r="BT411" i="1"/>
  <c r="L411" i="1"/>
  <c r="BU412" i="1"/>
  <c r="BT412" i="1"/>
  <c r="L412" i="1"/>
  <c r="BU413" i="1"/>
  <c r="BT413" i="1"/>
  <c r="L413" i="1"/>
  <c r="BU414" i="1"/>
  <c r="BT414" i="1"/>
  <c r="L414" i="1"/>
  <c r="BU415" i="1"/>
  <c r="BT415" i="1"/>
  <c r="L415" i="1"/>
  <c r="BU416" i="1"/>
  <c r="BT416" i="1"/>
  <c r="L416" i="1"/>
  <c r="BU417" i="1"/>
  <c r="BT417" i="1"/>
  <c r="L417" i="1"/>
  <c r="BU418" i="1"/>
  <c r="BT418" i="1"/>
  <c r="L418" i="1"/>
  <c r="BU419" i="1"/>
  <c r="BT419" i="1"/>
  <c r="L419" i="1"/>
  <c r="BU420" i="1"/>
  <c r="BT420" i="1"/>
  <c r="L420" i="1"/>
  <c r="BU421" i="1"/>
  <c r="BT421" i="1"/>
  <c r="L421" i="1"/>
  <c r="BU422" i="1"/>
  <c r="BT422" i="1"/>
  <c r="L422" i="1"/>
  <c r="BU423" i="1"/>
  <c r="BT423" i="1"/>
  <c r="L423" i="1"/>
  <c r="BU424" i="1"/>
  <c r="BT424" i="1"/>
  <c r="L424" i="1"/>
  <c r="BU425" i="1"/>
  <c r="BT425" i="1"/>
  <c r="L425" i="1"/>
  <c r="BU426" i="1"/>
  <c r="BT426" i="1"/>
  <c r="L426" i="1"/>
  <c r="BU427" i="1"/>
  <c r="BT427" i="1"/>
  <c r="L427" i="1"/>
  <c r="BU428" i="1"/>
  <c r="BT428" i="1"/>
  <c r="L428" i="1"/>
  <c r="BU429" i="1"/>
  <c r="BT429" i="1"/>
  <c r="L429" i="1"/>
  <c r="BU430" i="1"/>
  <c r="BT430" i="1"/>
  <c r="L430" i="1"/>
  <c r="BU431" i="1"/>
  <c r="BT431" i="1"/>
  <c r="L431" i="1"/>
  <c r="BU432" i="1"/>
  <c r="BT432" i="1"/>
  <c r="L432" i="1"/>
  <c r="BU433" i="1"/>
  <c r="BT433" i="1"/>
  <c r="L433" i="1"/>
  <c r="BU434" i="1"/>
  <c r="BT434" i="1"/>
  <c r="L434" i="1"/>
  <c r="BU435" i="1"/>
  <c r="BT435" i="1"/>
  <c r="L435" i="1"/>
  <c r="BU436" i="1"/>
  <c r="BT436" i="1"/>
  <c r="L436" i="1"/>
  <c r="BU437" i="1"/>
  <c r="BT437" i="1"/>
  <c r="L437" i="1"/>
  <c r="BT438" i="1"/>
  <c r="X438" i="1"/>
  <c r="W438" i="1"/>
  <c r="BU439" i="1"/>
  <c r="BT439" i="1"/>
  <c r="L439" i="1"/>
  <c r="BU440" i="1"/>
  <c r="BT440" i="1"/>
  <c r="L440" i="1"/>
  <c r="BU441" i="1"/>
  <c r="BT441" i="1"/>
  <c r="L441" i="1"/>
  <c r="BU442" i="1"/>
  <c r="BT442" i="1"/>
  <c r="L442" i="1"/>
  <c r="BU443" i="1"/>
  <c r="BT443" i="1"/>
  <c r="L443" i="1"/>
  <c r="BU444" i="1"/>
  <c r="BT444" i="1"/>
  <c r="L444" i="1"/>
  <c r="BU445" i="1"/>
  <c r="BT445" i="1"/>
  <c r="L445" i="1"/>
  <c r="BU446" i="1"/>
  <c r="BT446" i="1"/>
  <c r="L446" i="1"/>
  <c r="BU447" i="1"/>
  <c r="BT447" i="1"/>
  <c r="L447" i="1"/>
  <c r="BU448" i="1"/>
  <c r="BT448" i="1"/>
  <c r="L448" i="1"/>
  <c r="BU449" i="1"/>
  <c r="BT449" i="1"/>
  <c r="L449" i="1"/>
  <c r="BU450" i="1"/>
  <c r="BT450" i="1"/>
  <c r="L450" i="1"/>
  <c r="BU451" i="1"/>
  <c r="BT451" i="1"/>
  <c r="L451" i="1"/>
  <c r="BU452" i="1"/>
  <c r="BT452" i="1"/>
  <c r="L452" i="1"/>
  <c r="BU453" i="1"/>
  <c r="BT453" i="1"/>
  <c r="L453" i="1"/>
  <c r="BU454" i="1"/>
  <c r="BT454" i="1"/>
  <c r="L454" i="1"/>
  <c r="BU455" i="1"/>
  <c r="BT455" i="1"/>
  <c r="L455" i="1"/>
  <c r="BU456" i="1"/>
  <c r="BT456" i="1"/>
  <c r="L456" i="1"/>
  <c r="BU457" i="1"/>
  <c r="BT457" i="1"/>
  <c r="L457" i="1"/>
  <c r="BU458" i="1"/>
  <c r="BT458" i="1"/>
  <c r="L458" i="1"/>
  <c r="BU459" i="1"/>
  <c r="BT459" i="1"/>
  <c r="L459" i="1"/>
  <c r="BU460" i="1"/>
  <c r="BT460" i="1"/>
  <c r="L460" i="1"/>
  <c r="BU461" i="1"/>
  <c r="BT461" i="1"/>
  <c r="L461" i="1"/>
  <c r="BU462" i="1"/>
  <c r="BT462" i="1"/>
  <c r="L462" i="1"/>
  <c r="BT463" i="1"/>
  <c r="P463" i="1"/>
  <c r="BU463" i="1" s="1"/>
  <c r="BU464" i="1"/>
  <c r="BT464" i="1"/>
  <c r="L464" i="1"/>
  <c r="BT465" i="1"/>
  <c r="AC465" i="1"/>
  <c r="L465" i="1" s="1"/>
  <c r="BT466" i="1"/>
  <c r="AC466" i="1"/>
  <c r="L466" i="1" s="1"/>
  <c r="BU467" i="1"/>
  <c r="BT467" i="1"/>
  <c r="L467" i="1"/>
  <c r="BU468" i="1"/>
  <c r="BT468" i="1"/>
  <c r="L468" i="1"/>
  <c r="BU469" i="1"/>
  <c r="BT469" i="1"/>
  <c r="L469" i="1"/>
  <c r="BU470" i="1"/>
  <c r="BT470" i="1"/>
  <c r="L470" i="1"/>
  <c r="BU471" i="1"/>
  <c r="BT471" i="1"/>
  <c r="L471" i="1"/>
  <c r="BU472" i="1"/>
  <c r="BT472" i="1"/>
  <c r="L472" i="1"/>
  <c r="BU473" i="1"/>
  <c r="BT473" i="1"/>
  <c r="L473" i="1"/>
  <c r="BU474" i="1"/>
  <c r="BT474" i="1"/>
  <c r="L474" i="1"/>
  <c r="BU475" i="1"/>
  <c r="BT475" i="1"/>
  <c r="L475" i="1"/>
  <c r="BU476" i="1"/>
  <c r="BT476" i="1"/>
  <c r="L476" i="1"/>
  <c r="BU477" i="1"/>
  <c r="BT477" i="1"/>
  <c r="L477" i="1"/>
  <c r="BU478" i="1"/>
  <c r="BT478" i="1"/>
  <c r="L478" i="1"/>
  <c r="BU479" i="1"/>
  <c r="BT479" i="1"/>
  <c r="L479" i="1"/>
  <c r="BU480" i="1"/>
  <c r="BT480" i="1"/>
  <c r="L480" i="1"/>
  <c r="BU481" i="1"/>
  <c r="BT481" i="1"/>
  <c r="L481" i="1"/>
  <c r="BU482" i="1"/>
  <c r="BT482" i="1"/>
  <c r="L482" i="1"/>
  <c r="BU483" i="1"/>
  <c r="BT483" i="1"/>
  <c r="L483" i="1"/>
  <c r="BU484" i="1"/>
  <c r="BT484" i="1"/>
  <c r="L484" i="1"/>
  <c r="BU485" i="1"/>
  <c r="BT485" i="1"/>
  <c r="L485" i="1"/>
  <c r="BU486" i="1"/>
  <c r="BT486" i="1"/>
  <c r="L486" i="1"/>
  <c r="BU487" i="1"/>
  <c r="BT487" i="1"/>
  <c r="L487" i="1"/>
  <c r="BU488" i="1"/>
  <c r="BT488" i="1"/>
  <c r="L488" i="1"/>
  <c r="BU489" i="1"/>
  <c r="BT489" i="1"/>
  <c r="L489" i="1"/>
  <c r="BU490" i="1"/>
  <c r="BT490" i="1"/>
  <c r="L490" i="1"/>
  <c r="BU491" i="1"/>
  <c r="BT491" i="1"/>
  <c r="L491" i="1"/>
  <c r="BU492" i="1"/>
  <c r="BT492" i="1"/>
  <c r="L492" i="1"/>
  <c r="BU493" i="1"/>
  <c r="BT493" i="1"/>
  <c r="L493" i="1"/>
  <c r="BU494" i="1"/>
  <c r="BT494" i="1"/>
  <c r="L494" i="1"/>
  <c r="BU495" i="1"/>
  <c r="BT495" i="1"/>
  <c r="L495" i="1"/>
  <c r="BU496" i="1"/>
  <c r="BT496" i="1"/>
  <c r="L496" i="1"/>
  <c r="BU497" i="1"/>
  <c r="BT497" i="1"/>
  <c r="L497" i="1"/>
  <c r="BU498" i="1"/>
  <c r="BT498" i="1"/>
  <c r="L498" i="1"/>
  <c r="BU499" i="1"/>
  <c r="BT499" i="1"/>
  <c r="L499" i="1"/>
  <c r="BU500" i="1"/>
  <c r="BT500" i="1"/>
  <c r="L500" i="1"/>
  <c r="BU501" i="1"/>
  <c r="BT501" i="1"/>
  <c r="L501" i="1"/>
  <c r="BU502" i="1"/>
  <c r="BT502" i="1"/>
  <c r="L502" i="1"/>
  <c r="BU503" i="1"/>
  <c r="BT503" i="1"/>
  <c r="L503" i="1"/>
  <c r="BU504" i="1"/>
  <c r="BT504" i="1"/>
  <c r="L504" i="1"/>
  <c r="BU505" i="1"/>
  <c r="BT505" i="1"/>
  <c r="L505" i="1"/>
  <c r="BU506" i="1"/>
  <c r="BT506" i="1"/>
  <c r="L506" i="1"/>
  <c r="BU507" i="1"/>
  <c r="BT507" i="1"/>
  <c r="L507" i="1"/>
  <c r="BT508" i="1"/>
  <c r="X508" i="1"/>
  <c r="W508" i="1"/>
  <c r="BU509" i="1"/>
  <c r="BT509" i="1"/>
  <c r="L509" i="1"/>
  <c r="BU510" i="1"/>
  <c r="BT510" i="1"/>
  <c r="L510" i="1"/>
  <c r="BU511" i="1"/>
  <c r="BT511" i="1"/>
  <c r="L511" i="1"/>
  <c r="BU512" i="1"/>
  <c r="BT512" i="1"/>
  <c r="L512" i="1"/>
  <c r="BU513" i="1"/>
  <c r="BT513" i="1"/>
  <c r="L513" i="1"/>
  <c r="BU514" i="1"/>
  <c r="BT514" i="1"/>
  <c r="L514" i="1"/>
  <c r="BU515" i="1"/>
  <c r="BT515" i="1"/>
  <c r="L515" i="1"/>
  <c r="BU516" i="1"/>
  <c r="BT516" i="1"/>
  <c r="L516" i="1"/>
  <c r="BU517" i="1"/>
  <c r="BT517" i="1"/>
  <c r="L517" i="1"/>
  <c r="BU518" i="1"/>
  <c r="BT518" i="1"/>
  <c r="L518" i="1"/>
  <c r="BU519" i="1"/>
  <c r="BT519" i="1"/>
  <c r="L519" i="1"/>
  <c r="BU520" i="1"/>
  <c r="BT520" i="1"/>
  <c r="L520" i="1"/>
  <c r="BU521" i="1"/>
  <c r="BT521" i="1"/>
  <c r="L521" i="1"/>
  <c r="BU522" i="1"/>
  <c r="BT522" i="1"/>
  <c r="L522" i="1"/>
  <c r="BU523" i="1"/>
  <c r="BT523" i="1"/>
  <c r="L523" i="1"/>
  <c r="BU524" i="1"/>
  <c r="BT524" i="1"/>
  <c r="L524" i="1"/>
  <c r="BU525" i="1"/>
  <c r="BT525" i="1"/>
  <c r="L525" i="1"/>
  <c r="BU526" i="1"/>
  <c r="BT526" i="1"/>
  <c r="L526" i="1"/>
  <c r="BU527" i="1"/>
  <c r="BT527" i="1"/>
  <c r="L527" i="1"/>
  <c r="BU528" i="1"/>
  <c r="BT528" i="1"/>
  <c r="L528" i="1"/>
  <c r="BU529" i="1"/>
  <c r="BT529" i="1"/>
  <c r="L529" i="1"/>
  <c r="BU530" i="1"/>
  <c r="BT530" i="1"/>
  <c r="L530" i="1"/>
  <c r="BU531" i="1"/>
  <c r="BT531" i="1"/>
  <c r="L531" i="1"/>
  <c r="BU532" i="1"/>
  <c r="BT532" i="1"/>
  <c r="L532" i="1"/>
  <c r="BU533" i="1"/>
  <c r="BT533" i="1"/>
  <c r="L533" i="1"/>
  <c r="BU534" i="1"/>
  <c r="BT534" i="1"/>
  <c r="L534" i="1"/>
  <c r="BU535" i="1"/>
  <c r="BT535" i="1"/>
  <c r="L535" i="1"/>
  <c r="BU536" i="1"/>
  <c r="BT536" i="1"/>
  <c r="L536" i="1"/>
  <c r="BU537" i="1"/>
  <c r="BT537" i="1"/>
  <c r="L537" i="1"/>
  <c r="BU538" i="1"/>
  <c r="BT538" i="1"/>
  <c r="L538" i="1"/>
  <c r="BU539" i="1"/>
  <c r="BT539" i="1"/>
  <c r="L539" i="1"/>
  <c r="BU540" i="1"/>
  <c r="BT540" i="1"/>
  <c r="L540" i="1"/>
  <c r="BU541" i="1"/>
  <c r="BT541" i="1"/>
  <c r="L541" i="1"/>
  <c r="BU542" i="1"/>
  <c r="BT542" i="1"/>
  <c r="L542" i="1"/>
  <c r="BU543" i="1"/>
  <c r="BT543" i="1"/>
  <c r="L543" i="1"/>
  <c r="BU544" i="1"/>
  <c r="BT544" i="1"/>
  <c r="L544" i="1"/>
  <c r="BU545" i="1"/>
  <c r="BT545" i="1"/>
  <c r="L545" i="1"/>
  <c r="BU546" i="1"/>
  <c r="BT546" i="1"/>
  <c r="L546" i="1"/>
  <c r="BT547" i="1"/>
  <c r="X547" i="1"/>
  <c r="W547" i="1"/>
  <c r="BU548" i="1"/>
  <c r="BT548" i="1"/>
  <c r="L548" i="1"/>
  <c r="BU549" i="1"/>
  <c r="BT549" i="1"/>
  <c r="L549" i="1"/>
  <c r="BU550" i="1"/>
  <c r="BT550" i="1"/>
  <c r="L550" i="1"/>
  <c r="BU551" i="1"/>
  <c r="BT551" i="1"/>
  <c r="L551" i="1"/>
  <c r="BU552" i="1"/>
  <c r="BT552" i="1"/>
  <c r="L552" i="1"/>
  <c r="BU553" i="1"/>
  <c r="BT553" i="1"/>
  <c r="L553" i="1"/>
  <c r="BU554" i="1"/>
  <c r="BT554" i="1"/>
  <c r="L554" i="1"/>
  <c r="BU555" i="1"/>
  <c r="BT555" i="1"/>
  <c r="L555" i="1"/>
  <c r="BU556" i="1"/>
  <c r="BT556" i="1"/>
  <c r="L556" i="1"/>
  <c r="BU557" i="1"/>
  <c r="BT557" i="1"/>
  <c r="L557" i="1"/>
  <c r="BU558" i="1"/>
  <c r="BT558" i="1"/>
  <c r="L558" i="1"/>
  <c r="BU559" i="1"/>
  <c r="BT559" i="1"/>
  <c r="L559" i="1"/>
  <c r="BU560" i="1"/>
  <c r="BT560" i="1"/>
  <c r="L560" i="1"/>
  <c r="BU561" i="1"/>
  <c r="BT561" i="1"/>
  <c r="L561" i="1"/>
  <c r="BU562" i="1"/>
  <c r="BT562" i="1"/>
  <c r="L562" i="1"/>
  <c r="BU563" i="1"/>
  <c r="BT563" i="1"/>
  <c r="L563" i="1"/>
  <c r="BU564" i="1"/>
  <c r="BT564" i="1"/>
  <c r="L564" i="1"/>
  <c r="BU565" i="1"/>
  <c r="BT565" i="1"/>
  <c r="L565" i="1"/>
  <c r="BU566" i="1"/>
  <c r="BT566" i="1"/>
  <c r="L566" i="1"/>
  <c r="BU567" i="1"/>
  <c r="BT567" i="1"/>
  <c r="L567" i="1"/>
  <c r="BU568" i="1"/>
  <c r="BT568" i="1"/>
  <c r="L568" i="1"/>
  <c r="BU569" i="1"/>
  <c r="BT569" i="1"/>
  <c r="L569" i="1"/>
  <c r="BU570" i="1"/>
  <c r="BT570" i="1"/>
  <c r="L570" i="1"/>
  <c r="BU571" i="1"/>
  <c r="BT571" i="1"/>
  <c r="L571" i="1"/>
  <c r="BU572" i="1"/>
  <c r="BT572" i="1"/>
  <c r="L572" i="1"/>
  <c r="BU573" i="1"/>
  <c r="BT573" i="1"/>
  <c r="L573" i="1"/>
  <c r="BU574" i="1"/>
  <c r="BT574" i="1"/>
  <c r="L574" i="1"/>
  <c r="BU575" i="1"/>
  <c r="BT575" i="1"/>
  <c r="L575" i="1"/>
  <c r="BU576" i="1"/>
  <c r="BT576" i="1"/>
  <c r="L576" i="1"/>
  <c r="BU577" i="1"/>
  <c r="BT577" i="1"/>
  <c r="L577" i="1"/>
  <c r="BU578" i="1"/>
  <c r="BT578" i="1"/>
  <c r="L578" i="1"/>
  <c r="BU579" i="1"/>
  <c r="BT579" i="1"/>
  <c r="L579" i="1"/>
  <c r="BU580" i="1"/>
  <c r="BT580" i="1"/>
  <c r="L580" i="1"/>
  <c r="BU581" i="1"/>
  <c r="BT581" i="1"/>
  <c r="L581" i="1"/>
  <c r="BU582" i="1"/>
  <c r="BT582" i="1"/>
  <c r="L582" i="1"/>
  <c r="BU583" i="1"/>
  <c r="BT583" i="1"/>
  <c r="L583" i="1"/>
  <c r="BU584" i="1"/>
  <c r="BT584" i="1"/>
  <c r="L584" i="1"/>
  <c r="BU585" i="1"/>
  <c r="BT585" i="1"/>
  <c r="L585" i="1"/>
  <c r="BU586" i="1"/>
  <c r="BT586" i="1"/>
  <c r="L586" i="1"/>
  <c r="BU587" i="1"/>
  <c r="BT587" i="1"/>
  <c r="L587" i="1"/>
  <c r="BU588" i="1"/>
  <c r="BT588" i="1"/>
  <c r="L588" i="1"/>
  <c r="BU589" i="1"/>
  <c r="BT589" i="1"/>
  <c r="L589" i="1"/>
  <c r="BU590" i="1"/>
  <c r="BT590" i="1"/>
  <c r="L590" i="1"/>
  <c r="BU591" i="1"/>
  <c r="BT591" i="1"/>
  <c r="L591" i="1"/>
  <c r="BU592" i="1"/>
  <c r="BT592" i="1"/>
  <c r="L592" i="1"/>
  <c r="BU593" i="1"/>
  <c r="BT593" i="1"/>
  <c r="L593" i="1"/>
  <c r="BU594" i="1"/>
  <c r="BT594" i="1"/>
  <c r="L594" i="1"/>
  <c r="BU595" i="1"/>
  <c r="BT595" i="1"/>
  <c r="L595" i="1"/>
  <c r="BU596" i="1"/>
  <c r="BT596" i="1"/>
  <c r="L596" i="1"/>
  <c r="BU597" i="1"/>
  <c r="BT597" i="1"/>
  <c r="L597" i="1"/>
  <c r="BU598" i="1"/>
  <c r="BT598" i="1"/>
  <c r="L598" i="1"/>
  <c r="BU599" i="1"/>
  <c r="BT599" i="1"/>
  <c r="L599" i="1"/>
  <c r="BU600" i="1"/>
  <c r="BT600" i="1"/>
  <c r="L600" i="1"/>
  <c r="BU601" i="1"/>
  <c r="BT601" i="1"/>
  <c r="L601" i="1"/>
  <c r="BU602" i="1"/>
  <c r="BT602" i="1"/>
  <c r="L602" i="1"/>
  <c r="BU603" i="1"/>
  <c r="BT603" i="1"/>
  <c r="L603" i="1"/>
  <c r="BU604" i="1"/>
  <c r="BT604" i="1"/>
  <c r="L604" i="1"/>
  <c r="BU605" i="1"/>
  <c r="BT605" i="1"/>
  <c r="L605" i="1"/>
  <c r="BU606" i="1"/>
  <c r="BT606" i="1"/>
  <c r="L606" i="1"/>
  <c r="BU607" i="1"/>
  <c r="BT607" i="1"/>
  <c r="L607" i="1"/>
  <c r="BU608" i="1"/>
  <c r="BT608" i="1"/>
  <c r="L608" i="1"/>
  <c r="BU609" i="1"/>
  <c r="BT609" i="1"/>
  <c r="L609" i="1"/>
  <c r="BU610" i="1"/>
  <c r="BT610" i="1"/>
  <c r="L610" i="1"/>
  <c r="BU611" i="1"/>
  <c r="BT611" i="1"/>
  <c r="L611" i="1"/>
  <c r="BU612" i="1"/>
  <c r="BT612" i="1"/>
  <c r="L612" i="1"/>
  <c r="BU613" i="1"/>
  <c r="BT613" i="1"/>
  <c r="L613" i="1"/>
  <c r="BU614" i="1"/>
  <c r="BT614" i="1"/>
  <c r="L614" i="1"/>
  <c r="BU615" i="1"/>
  <c r="BT615" i="1"/>
  <c r="L615" i="1"/>
  <c r="BU616" i="1"/>
  <c r="BT616" i="1"/>
  <c r="L616" i="1"/>
  <c r="BU617" i="1"/>
  <c r="BT617" i="1"/>
  <c r="L617" i="1"/>
  <c r="BU618" i="1"/>
  <c r="BT618" i="1"/>
  <c r="L618" i="1"/>
  <c r="BU619" i="1"/>
  <c r="BT619" i="1"/>
  <c r="L619" i="1"/>
  <c r="BU620" i="1"/>
  <c r="BT620" i="1"/>
  <c r="L620" i="1"/>
  <c r="BU621" i="1"/>
  <c r="BT621" i="1"/>
  <c r="L621" i="1"/>
  <c r="BU622" i="1"/>
  <c r="BT622" i="1"/>
  <c r="L622" i="1"/>
  <c r="BU623" i="1"/>
  <c r="BT623" i="1"/>
  <c r="L623" i="1"/>
  <c r="BU624" i="1"/>
  <c r="BT624" i="1"/>
  <c r="L624" i="1"/>
  <c r="BU625" i="1"/>
  <c r="BT625" i="1"/>
  <c r="L625" i="1"/>
  <c r="BU626" i="1"/>
  <c r="BT626" i="1"/>
  <c r="L626" i="1"/>
  <c r="BU627" i="1"/>
  <c r="BT627" i="1"/>
  <c r="L627" i="1"/>
  <c r="BU628" i="1"/>
  <c r="BT628" i="1"/>
  <c r="L628" i="1"/>
  <c r="BU629" i="1"/>
  <c r="BT629" i="1"/>
  <c r="L629" i="1"/>
  <c r="BU630" i="1"/>
  <c r="BT630" i="1"/>
  <c r="L630" i="1"/>
  <c r="BU631" i="1"/>
  <c r="BT631" i="1"/>
  <c r="L631" i="1"/>
  <c r="BU632" i="1"/>
  <c r="BT632" i="1"/>
  <c r="L632" i="1"/>
  <c r="BU633" i="1"/>
  <c r="BT633" i="1"/>
  <c r="L633" i="1"/>
  <c r="BU634" i="1"/>
  <c r="BT634" i="1"/>
  <c r="L634" i="1"/>
  <c r="BU635" i="1"/>
  <c r="BT635" i="1"/>
  <c r="L635" i="1"/>
  <c r="BU636" i="1"/>
  <c r="BT636" i="1"/>
  <c r="L636" i="1"/>
  <c r="BU637" i="1"/>
  <c r="BT637" i="1"/>
  <c r="L637" i="1"/>
  <c r="BU638" i="1"/>
  <c r="BT638" i="1"/>
  <c r="L638" i="1"/>
  <c r="BU639" i="1"/>
  <c r="BT639" i="1"/>
  <c r="L639" i="1"/>
  <c r="BU640" i="1"/>
  <c r="BT640" i="1"/>
  <c r="L640" i="1"/>
  <c r="BU641" i="1"/>
  <c r="BT641" i="1"/>
  <c r="L641" i="1"/>
  <c r="BU642" i="1"/>
  <c r="BT642" i="1"/>
  <c r="L642" i="1"/>
  <c r="BU643" i="1"/>
  <c r="BT643" i="1"/>
  <c r="L643" i="1"/>
  <c r="BU644" i="1"/>
  <c r="BT644" i="1"/>
  <c r="L644" i="1"/>
  <c r="BU645" i="1"/>
  <c r="BT645" i="1"/>
  <c r="L645" i="1"/>
  <c r="BU646" i="1"/>
  <c r="BT646" i="1"/>
  <c r="L646" i="1"/>
  <c r="BU647" i="1"/>
  <c r="BT647" i="1"/>
  <c r="L647" i="1"/>
  <c r="BU648" i="1"/>
  <c r="BT648" i="1"/>
  <c r="L648" i="1"/>
  <c r="BU649" i="1"/>
  <c r="BT649" i="1"/>
  <c r="L649" i="1"/>
  <c r="BU650" i="1"/>
  <c r="BT650" i="1"/>
  <c r="L650" i="1"/>
  <c r="BU651" i="1"/>
  <c r="BT651" i="1"/>
  <c r="L651" i="1"/>
  <c r="BU652" i="1"/>
  <c r="BT652" i="1"/>
  <c r="L652" i="1"/>
  <c r="BU653" i="1"/>
  <c r="BT653" i="1"/>
  <c r="L653" i="1"/>
  <c r="BU654" i="1"/>
  <c r="BT654" i="1"/>
  <c r="L654" i="1"/>
  <c r="BU655" i="1"/>
  <c r="BT655" i="1"/>
  <c r="L655" i="1"/>
  <c r="BU656" i="1"/>
  <c r="BT656" i="1"/>
  <c r="L656" i="1"/>
  <c r="BU657" i="1"/>
  <c r="BT657" i="1"/>
  <c r="L657" i="1"/>
  <c r="BU658" i="1"/>
  <c r="BT658" i="1"/>
  <c r="L658" i="1"/>
  <c r="BU659" i="1"/>
  <c r="BT659" i="1"/>
  <c r="L659" i="1"/>
  <c r="BU660" i="1"/>
  <c r="BT660" i="1"/>
  <c r="L660" i="1"/>
  <c r="BU661" i="1"/>
  <c r="BT661" i="1"/>
  <c r="L661" i="1"/>
  <c r="BU662" i="1"/>
  <c r="BT662" i="1"/>
  <c r="L662" i="1"/>
  <c r="BU663" i="1"/>
  <c r="BT663" i="1"/>
  <c r="L663" i="1"/>
  <c r="BU664" i="1"/>
  <c r="BT664" i="1"/>
  <c r="L664" i="1"/>
  <c r="BU665" i="1"/>
  <c r="BT665" i="1"/>
  <c r="L665" i="1"/>
  <c r="BU666" i="1"/>
  <c r="BT666" i="1"/>
  <c r="L666" i="1"/>
  <c r="BU667" i="1"/>
  <c r="BT667" i="1"/>
  <c r="L667" i="1"/>
  <c r="BU668" i="1"/>
  <c r="BT668" i="1"/>
  <c r="L668" i="1"/>
  <c r="BU669" i="1"/>
  <c r="BT669" i="1"/>
  <c r="L669" i="1"/>
  <c r="BU670" i="1"/>
  <c r="BT670" i="1"/>
  <c r="L670" i="1"/>
  <c r="BU671" i="1"/>
  <c r="BT671" i="1"/>
  <c r="L671" i="1"/>
  <c r="BU672" i="1"/>
  <c r="BT672" i="1"/>
  <c r="L672" i="1"/>
  <c r="BU673" i="1"/>
  <c r="BT673" i="1"/>
  <c r="L673" i="1"/>
  <c r="BU674" i="1"/>
  <c r="BT674" i="1"/>
  <c r="L674" i="1"/>
  <c r="BU675" i="1"/>
  <c r="BT675" i="1"/>
  <c r="L675" i="1"/>
  <c r="BU676" i="1"/>
  <c r="BT676" i="1"/>
  <c r="L676" i="1"/>
  <c r="BT677" i="1"/>
  <c r="P677" i="1"/>
  <c r="L677" i="1" s="1"/>
  <c r="BU678" i="1"/>
  <c r="BT678" i="1"/>
  <c r="L678" i="1"/>
  <c r="BU679" i="1"/>
  <c r="BT679" i="1"/>
  <c r="L679" i="1"/>
  <c r="BU680" i="1"/>
  <c r="BT680" i="1"/>
  <c r="L680" i="1"/>
  <c r="BU681" i="1"/>
  <c r="BT681" i="1"/>
  <c r="L681" i="1"/>
  <c r="BU682" i="1"/>
  <c r="BT682" i="1"/>
  <c r="L682" i="1"/>
  <c r="BU683" i="1"/>
  <c r="BT683" i="1"/>
  <c r="L683" i="1"/>
  <c r="BU684" i="1"/>
  <c r="BT684" i="1"/>
  <c r="L684" i="1"/>
  <c r="BU685" i="1"/>
  <c r="BT685" i="1"/>
  <c r="L685" i="1"/>
  <c r="BU686" i="1"/>
  <c r="BT686" i="1"/>
  <c r="L686" i="1"/>
  <c r="BU687" i="1"/>
  <c r="BT687" i="1"/>
  <c r="L687" i="1"/>
  <c r="BU688" i="1"/>
  <c r="BT688" i="1"/>
  <c r="L688" i="1"/>
  <c r="BU689" i="1"/>
  <c r="BT689" i="1"/>
  <c r="L689" i="1"/>
  <c r="BU690" i="1"/>
  <c r="BT690" i="1"/>
  <c r="L690" i="1"/>
  <c r="BU691" i="1"/>
  <c r="BT691" i="1"/>
  <c r="L691" i="1"/>
  <c r="BU692" i="1"/>
  <c r="BT692" i="1"/>
  <c r="L692" i="1"/>
  <c r="BU693" i="1"/>
  <c r="BT693" i="1"/>
  <c r="L693" i="1"/>
  <c r="BU694" i="1"/>
  <c r="BT694" i="1"/>
  <c r="L694" i="1"/>
  <c r="BU695" i="1"/>
  <c r="BT695" i="1"/>
  <c r="L695" i="1"/>
  <c r="BU696" i="1"/>
  <c r="BT696" i="1"/>
  <c r="L696" i="1"/>
  <c r="BU697" i="1"/>
  <c r="BT697" i="1"/>
  <c r="L697" i="1"/>
  <c r="BU698" i="1"/>
  <c r="BT698" i="1"/>
  <c r="L698" i="1"/>
  <c r="BU699" i="1"/>
  <c r="BT699" i="1"/>
  <c r="L699" i="1"/>
  <c r="BU700" i="1"/>
  <c r="BT700" i="1"/>
  <c r="L700" i="1"/>
  <c r="BU701" i="1"/>
  <c r="BT701" i="1"/>
  <c r="L701" i="1"/>
  <c r="BU702" i="1"/>
  <c r="BT702" i="1"/>
  <c r="L702" i="1"/>
  <c r="BU703" i="1"/>
  <c r="BT703" i="1"/>
  <c r="L703" i="1"/>
  <c r="BU704" i="1"/>
  <c r="BT704" i="1"/>
  <c r="L704" i="1"/>
  <c r="BU705" i="1"/>
  <c r="BT705" i="1"/>
  <c r="L705" i="1"/>
  <c r="BU706" i="1"/>
  <c r="BT706" i="1"/>
  <c r="L706" i="1"/>
  <c r="BU707" i="1"/>
  <c r="BT707" i="1"/>
  <c r="L707" i="1"/>
  <c r="BU708" i="1"/>
  <c r="BT708" i="1"/>
  <c r="L708" i="1"/>
  <c r="BU709" i="1"/>
  <c r="BT709" i="1"/>
  <c r="L709" i="1"/>
  <c r="BU710" i="1"/>
  <c r="BT710" i="1"/>
  <c r="L710" i="1"/>
  <c r="BU711" i="1"/>
  <c r="BT711" i="1"/>
  <c r="L711" i="1"/>
  <c r="BT712" i="1"/>
  <c r="W712" i="1"/>
  <c r="BU712" i="1" s="1"/>
  <c r="BU713" i="1"/>
  <c r="BT713" i="1"/>
  <c r="L713" i="1"/>
  <c r="BU714" i="1"/>
  <c r="BT714" i="1"/>
  <c r="L714" i="1"/>
  <c r="BT715" i="1"/>
  <c r="Q715" i="1"/>
  <c r="Q28" i="1" s="1"/>
  <c r="BU716" i="1"/>
  <c r="BT716" i="1"/>
  <c r="L716" i="1"/>
  <c r="BU717" i="1"/>
  <c r="BT717" i="1"/>
  <c r="L717" i="1"/>
  <c r="BU718" i="1"/>
  <c r="BT718" i="1"/>
  <c r="L718" i="1"/>
  <c r="BU719" i="1"/>
  <c r="BT719" i="1"/>
  <c r="L719" i="1"/>
  <c r="BU756" i="1"/>
  <c r="BT756" i="1"/>
  <c r="L756" i="1"/>
  <c r="BQ28" i="1"/>
  <c r="AB28" i="1"/>
  <c r="AA28" i="1"/>
  <c r="Z28" i="1"/>
  <c r="Y28" i="1"/>
  <c r="V28" i="1"/>
  <c r="U28" i="1"/>
  <c r="T28" i="1"/>
  <c r="S28" i="1"/>
  <c r="R28" i="1"/>
  <c r="O28" i="1"/>
  <c r="N28" i="1"/>
  <c r="BQ27" i="1" a="1"/>
  <c r="AB27" i="1" a="1"/>
  <c r="AA27" i="1" a="1"/>
  <c r="Z27" i="1" a="1"/>
  <c r="Y27" i="1" a="1"/>
  <c r="V27" i="1" a="1"/>
  <c r="U27" i="1" a="1"/>
  <c r="T27" i="1" a="1"/>
  <c r="S27" i="1" a="1"/>
  <c r="R27" i="1" a="1"/>
  <c r="O27" i="1" a="1"/>
  <c r="N27" i="1" a="1"/>
  <c r="F7" i="1"/>
  <c r="E7" i="1"/>
  <c r="F6" i="1"/>
  <c r="E6" i="1"/>
  <c r="F5" i="1"/>
  <c r="E5" i="1"/>
  <c r="T195" i="11"/>
  <c r="T37" i="11"/>
  <c r="T724" i="11"/>
  <c r="T71" i="11"/>
  <c r="T218" i="11"/>
  <c r="T452" i="11"/>
  <c r="T184" i="11"/>
  <c r="T221" i="11"/>
  <c r="T424" i="11"/>
  <c r="T351" i="11"/>
  <c r="T501" i="11"/>
  <c r="T426" i="11"/>
  <c r="T59" i="11"/>
  <c r="T921" i="11"/>
  <c r="T558" i="11"/>
  <c r="T111" i="11"/>
  <c r="T165" i="11"/>
  <c r="T917" i="11"/>
  <c r="T315" i="11"/>
  <c r="T530" i="11"/>
  <c r="T179" i="11"/>
  <c r="T869" i="11"/>
  <c r="T247" i="11"/>
  <c r="T125" i="11"/>
  <c r="T207" i="11"/>
  <c r="T528" i="11"/>
  <c r="T725" i="11"/>
  <c r="T545" i="11"/>
  <c r="T890" i="11"/>
  <c r="T789" i="11"/>
  <c r="T852" i="11"/>
  <c r="T655" i="11"/>
  <c r="T202" i="11"/>
  <c r="T133" i="11"/>
  <c r="T374" i="11"/>
  <c r="T312" i="11"/>
  <c r="T216" i="11"/>
  <c r="T69" i="11"/>
  <c r="T75" i="11"/>
  <c r="T372" i="11"/>
  <c r="T531" i="11"/>
  <c r="T267" i="11"/>
  <c r="T194" i="11"/>
  <c r="T233" i="11"/>
  <c r="T536" i="11"/>
  <c r="T231" i="11"/>
  <c r="T241" i="11"/>
  <c r="T31" i="11"/>
  <c r="T873" i="11"/>
  <c r="T214" i="11"/>
  <c r="T862" i="11"/>
  <c r="T711" i="11"/>
  <c r="T811" i="11"/>
  <c r="T639" i="11"/>
  <c r="T805" i="11"/>
  <c r="T882" i="11"/>
  <c r="T951" i="11"/>
  <c r="T73" i="11"/>
  <c r="T346" i="11"/>
  <c r="T717" i="11"/>
  <c r="T925" i="11"/>
  <c r="T147" i="11"/>
  <c r="T163" i="11"/>
  <c r="T149" i="11"/>
  <c r="T502" i="11"/>
  <c r="T616" i="11"/>
  <c r="T620" i="11"/>
  <c r="T206" i="11"/>
  <c r="T83" i="11"/>
  <c r="T29" i="11"/>
  <c r="T41" i="11"/>
  <c r="T807" i="11"/>
  <c r="T81" i="11"/>
  <c r="T237" i="11"/>
  <c r="T822" i="11"/>
  <c r="T661" i="11"/>
  <c r="T944" i="11"/>
  <c r="T153" i="11"/>
  <c r="T538" i="11"/>
  <c r="T223" i="11"/>
  <c r="T358" i="11"/>
  <c r="T965" i="11"/>
  <c r="T161" i="11"/>
  <c r="T842" i="11"/>
  <c r="T618" i="11"/>
  <c r="T929" i="11"/>
  <c r="T896" i="11"/>
  <c r="T642" i="11"/>
  <c r="T13" i="11"/>
  <c r="T264" i="11"/>
  <c r="T319" i="11"/>
  <c r="T323" i="11"/>
  <c r="T837" i="11"/>
  <c r="T647" i="11"/>
  <c r="T139" i="11"/>
  <c r="T377" i="11"/>
  <c r="T888" i="11"/>
  <c r="T650" i="11"/>
  <c r="T496" i="11"/>
  <c r="T562" i="11"/>
  <c r="T87" i="11"/>
  <c r="T103" i="11"/>
  <c r="T949" i="11"/>
  <c r="T95" i="11"/>
  <c r="T788" i="11"/>
  <c r="T227" i="11"/>
  <c r="T918" i="11"/>
  <c r="T961" i="11"/>
  <c r="T325" i="11"/>
  <c r="T310" i="11"/>
  <c r="T540" i="11"/>
  <c r="T204" i="11"/>
  <c r="T785" i="11"/>
  <c r="T541" i="11"/>
  <c r="T783" i="11"/>
  <c r="T434" i="11"/>
  <c r="T172" i="11"/>
  <c r="T923" i="11"/>
  <c r="T187" i="11"/>
  <c r="T875" i="11"/>
  <c r="T645" i="11"/>
  <c r="T876" i="11"/>
  <c r="T189" i="11"/>
  <c r="T176" i="11"/>
  <c r="T719" i="11"/>
  <c r="T173" i="11"/>
  <c r="T739" i="11"/>
  <c r="T200" i="11"/>
  <c r="T427" i="11"/>
  <c r="T546" i="11"/>
  <c r="T872" i="11"/>
  <c r="T707" i="11"/>
  <c r="T605" i="11"/>
  <c r="T141" i="11"/>
  <c r="T171" i="11"/>
  <c r="T849" i="11"/>
  <c r="T972" i="11"/>
  <c r="T61" i="11"/>
  <c r="T527" i="11"/>
  <c r="T646" i="11"/>
  <c r="T113" i="11"/>
  <c r="T604" i="11"/>
  <c r="T320" i="11"/>
  <c r="T183" i="11"/>
  <c r="T926" i="11"/>
  <c r="T180" i="11"/>
  <c r="T451" i="11"/>
  <c r="T803" i="11"/>
  <c r="T135" i="11"/>
  <c r="T167" i="11"/>
  <c r="T422" i="11"/>
  <c r="T185" i="11"/>
  <c r="T244" i="11"/>
  <c r="T57" i="11"/>
  <c r="T535" i="11"/>
  <c r="T43" i="11"/>
  <c r="T635" i="11"/>
  <c r="T948" i="11"/>
  <c r="T611" i="11"/>
  <c r="T659" i="11"/>
  <c r="T356" i="11"/>
  <c r="T127" i="11"/>
  <c r="T191" i="11"/>
  <c r="T622" i="11"/>
  <c r="T494" i="11"/>
  <c r="T914" i="11"/>
  <c r="T503" i="11"/>
  <c r="T249" i="11"/>
  <c r="T816" i="11"/>
  <c r="T47" i="11"/>
  <c r="T927" i="11"/>
  <c r="T537" i="11"/>
  <c r="T836" i="11"/>
  <c r="T617" i="11"/>
  <c r="T121" i="11"/>
  <c r="T33" i="11"/>
  <c r="T316" i="11"/>
  <c r="T324" i="11"/>
  <c r="T235" i="11"/>
  <c r="T863" i="11"/>
  <c r="T864" i="11"/>
  <c r="T787" i="11"/>
  <c r="T636" i="11"/>
  <c r="T376" i="11"/>
  <c r="T718" i="11"/>
  <c r="T97" i="11"/>
  <c r="T201" i="11"/>
  <c r="T65" i="11"/>
  <c r="T159" i="11"/>
  <c r="T252" i="11"/>
  <c r="T245" i="11"/>
  <c r="T839" i="11"/>
  <c r="T824" i="11"/>
  <c r="T791" i="11"/>
  <c r="T609" i="11"/>
  <c r="T830" i="11"/>
  <c r="T970" i="11"/>
  <c r="T353" i="11"/>
  <c r="T953" i="11"/>
  <c r="T621" i="11"/>
  <c r="T713" i="11"/>
  <c r="T950" i="11"/>
  <c r="T608" i="11"/>
  <c r="T802" i="11"/>
  <c r="T534" i="11"/>
  <c r="T959" i="11"/>
  <c r="T369" i="11"/>
  <c r="T520" i="11"/>
  <c r="T709" i="11"/>
  <c r="T211" i="11"/>
  <c r="T648" i="11"/>
  <c r="T790" i="11"/>
  <c r="T919" i="11"/>
  <c r="T433" i="11"/>
  <c r="T662" i="11"/>
  <c r="T55" i="11"/>
  <c r="T860" i="11"/>
  <c r="T721" i="11"/>
  <c r="T99" i="11"/>
  <c r="T634" i="11"/>
  <c r="T230" i="11"/>
  <c r="T430" i="11"/>
  <c r="T215" i="11"/>
  <c r="T823" i="11"/>
  <c r="T806" i="11"/>
  <c r="T226" i="11"/>
  <c r="T532" i="11"/>
  <c r="T722" i="11"/>
  <c r="T25" i="11"/>
  <c r="T656" i="11"/>
  <c r="T375" i="11"/>
  <c r="T326" i="11"/>
  <c r="T825" i="11"/>
  <c r="T420" i="11"/>
  <c r="T547" i="11"/>
  <c r="T612" i="11"/>
  <c r="T714" i="11"/>
  <c r="T35" i="11"/>
  <c r="T654" i="11"/>
  <c r="T964" i="11"/>
  <c r="T317" i="11"/>
  <c r="T89" i="11"/>
  <c r="T117" i="11"/>
  <c r="T101" i="11"/>
  <c r="T808" i="11"/>
  <c r="T504" i="11"/>
  <c r="T450" i="11"/>
  <c r="T606" i="11"/>
  <c r="T946" i="11"/>
  <c r="T828" i="11"/>
  <c r="T425" i="11"/>
  <c r="T368" i="11"/>
  <c r="T186" i="11"/>
  <c r="T155" i="11"/>
  <c r="T900" i="11"/>
  <c r="T723" i="11"/>
  <c r="T543" i="11"/>
  <c r="T892" i="11"/>
  <c r="T952" i="11"/>
  <c r="T193" i="11"/>
  <c r="T250" i="11"/>
  <c r="T941" i="11"/>
  <c r="T208" i="11"/>
  <c r="T378" i="11"/>
  <c r="T313" i="11"/>
  <c r="T827" i="11"/>
  <c r="T157" i="11"/>
  <c r="T615" i="11"/>
  <c r="T67" i="11"/>
  <c r="T967" i="11"/>
  <c r="T119" i="11"/>
  <c r="T956" i="11"/>
  <c r="T357" i="11"/>
  <c r="T174" i="11"/>
  <c r="T265" i="11"/>
  <c r="T533" i="11"/>
  <c r="T818" i="11"/>
  <c r="T49" i="11"/>
  <c r="T902" i="11"/>
  <c r="T542" i="11"/>
  <c r="T197" i="11"/>
  <c r="T21" i="11"/>
  <c r="T920" i="11"/>
  <c r="T361" i="11"/>
  <c r="T851" i="11"/>
  <c r="T738" i="11"/>
  <c r="T710" i="11"/>
  <c r="T665" i="11"/>
  <c r="T894" i="11"/>
  <c r="T268" i="11"/>
  <c r="T453" i="11"/>
  <c r="T129" i="11"/>
  <c r="T77" i="11"/>
  <c r="T238" i="11"/>
  <c r="T220" i="11"/>
  <c r="T350" i="11"/>
  <c r="T429" i="11"/>
  <c r="T935" i="11"/>
  <c r="T243" i="11"/>
  <c r="T188" i="11"/>
  <c r="T349" i="11"/>
  <c r="T23" i="11"/>
  <c r="T367" i="11"/>
  <c r="T498" i="11"/>
  <c r="T53" i="11"/>
  <c r="T809" i="11"/>
  <c r="T39" i="11"/>
  <c r="T820" i="11"/>
  <c r="T123" i="11"/>
  <c r="T203" i="11"/>
  <c r="T607" i="11"/>
  <c r="T958" i="11"/>
  <c r="T242" i="11"/>
  <c r="T539" i="11"/>
  <c r="T831" i="11"/>
  <c r="T428" i="11"/>
  <c r="T355" i="11"/>
  <c r="T177" i="11"/>
  <c r="T874" i="11"/>
  <c r="T373" i="11"/>
  <c r="T93" i="11"/>
  <c r="T251" i="11"/>
  <c r="T641" i="11"/>
  <c r="T371" i="11"/>
  <c r="T871" i="11"/>
  <c r="T329" i="11"/>
  <c r="T248" i="11"/>
  <c r="T505" i="11"/>
  <c r="T529" i="11"/>
  <c r="T348" i="11"/>
  <c r="T657" i="11"/>
  <c r="T884" i="11"/>
  <c r="T217" i="11"/>
  <c r="T909" i="11"/>
  <c r="T499" i="11"/>
  <c r="T829" i="11"/>
  <c r="T419" i="11"/>
  <c r="T792" i="11"/>
  <c r="T506" i="11"/>
  <c r="T610" i="11"/>
  <c r="T955" i="11"/>
  <c r="T524" i="11"/>
  <c r="T826" i="11"/>
  <c r="T649" i="11"/>
  <c r="T937" i="11"/>
  <c r="T716" i="11"/>
  <c r="T437" i="11"/>
  <c r="T344" i="11"/>
  <c r="T518" i="11"/>
  <c r="T327" i="11"/>
  <c r="T886" i="11"/>
  <c r="T328" i="11"/>
  <c r="T345" i="11"/>
  <c r="T898" i="11"/>
  <c r="T311" i="11"/>
  <c r="T821" i="11"/>
  <c r="T637" i="11"/>
  <c r="T715" i="11"/>
  <c r="T559" i="11"/>
  <c r="T640" i="11"/>
  <c r="T342" i="11"/>
  <c r="T63" i="11"/>
  <c r="T318" i="11"/>
  <c r="T782" i="11"/>
  <c r="T232" i="11"/>
  <c r="T560" i="11"/>
  <c r="T613" i="11"/>
  <c r="T51" i="11"/>
  <c r="T253" i="11"/>
  <c r="T847" i="11"/>
  <c r="T192" i="11"/>
  <c r="T519" i="11"/>
  <c r="T27" i="11"/>
  <c r="T107" i="11"/>
  <c r="T219" i="11"/>
  <c r="T664" i="11"/>
  <c r="T109" i="11"/>
  <c r="T45" i="11"/>
  <c r="T526" i="11"/>
  <c r="T352" i="11"/>
  <c r="T933" i="11"/>
  <c r="T432" i="11"/>
  <c r="T854" i="11"/>
  <c r="T877" i="11"/>
  <c r="T911" i="11"/>
  <c r="T431" i="11"/>
  <c r="T712" i="11"/>
  <c r="T962" i="11"/>
  <c r="T939" i="11"/>
  <c r="T660" i="11"/>
  <c r="T930" i="11"/>
  <c r="T943" i="11"/>
  <c r="T212" i="11"/>
  <c r="T663" i="11"/>
  <c r="T861" i="11"/>
  <c r="T497" i="11"/>
  <c r="T658" i="11"/>
  <c r="T321" i="11"/>
  <c r="T913" i="11"/>
  <c r="T784" i="11"/>
  <c r="T137" i="11"/>
  <c r="T945" i="11"/>
  <c r="T633" i="11"/>
  <c r="T786" i="11"/>
  <c r="T343" i="11"/>
  <c r="T236" i="11"/>
  <c r="T708" i="11"/>
  <c r="T815" i="11"/>
  <c r="T314" i="11"/>
  <c r="T196" i="11"/>
  <c r="T131" i="11"/>
  <c r="T853" i="11"/>
  <c r="T17" i="11"/>
  <c r="T145" i="11"/>
  <c r="T91" i="11"/>
  <c r="T105" i="11"/>
  <c r="T614" i="11"/>
  <c r="T881" i="11"/>
  <c r="T239" i="11"/>
  <c r="T1008" i="11"/>
  <c r="T151" i="11"/>
  <c r="T931" i="11"/>
  <c r="T850" i="11"/>
  <c r="T205" i="11"/>
  <c r="T198" i="11"/>
  <c r="T360" i="11"/>
  <c r="T968" i="11"/>
  <c r="T190" i="11"/>
  <c r="T359" i="11"/>
  <c r="T810" i="11"/>
  <c r="T11" i="11"/>
  <c r="T79" i="11"/>
  <c r="T435" i="11"/>
  <c r="T85" i="11"/>
  <c r="T521" i="11"/>
  <c r="T720" i="11"/>
  <c r="T561" i="11"/>
  <c r="T500" i="11"/>
  <c r="T912" i="11"/>
  <c r="T246" i="11"/>
  <c r="T143" i="11"/>
  <c r="T266" i="11"/>
  <c r="T840" i="11"/>
  <c r="T222" i="11"/>
  <c r="T525" i="11"/>
  <c r="T19" i="11"/>
  <c r="T858" i="11"/>
  <c r="T322" i="11"/>
  <c r="T168" i="11"/>
  <c r="T841" i="11"/>
  <c r="T240" i="11"/>
  <c r="T916" i="11"/>
  <c r="T234" i="11"/>
  <c r="T436" i="11"/>
  <c r="T370" i="11"/>
  <c r="T423" i="11"/>
  <c r="T15" i="11"/>
  <c r="T932" i="11"/>
  <c r="T781" i="11"/>
  <c r="T544" i="11"/>
  <c r="T115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6" i="1"/>
  <c r="M706" i="1"/>
  <c r="M700" i="1"/>
  <c r="M691" i="1"/>
  <c r="M679" i="1"/>
  <c r="M718" i="1"/>
  <c r="M465" i="1"/>
  <c r="M27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709" i="1"/>
  <c r="M694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4" i="1"/>
  <c r="M271" i="1"/>
  <c r="M268" i="1"/>
  <c r="M265" i="1"/>
  <c r="M262" i="1"/>
  <c r="M259" i="1"/>
  <c r="M256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3" i="1"/>
  <c r="M180" i="1"/>
  <c r="M176" i="1"/>
  <c r="M173" i="1"/>
  <c r="M170" i="1"/>
  <c r="M167" i="1"/>
  <c r="M164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6" i="1"/>
  <c r="M717" i="1"/>
  <c r="M464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8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9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460" i="1"/>
  <c r="M457" i="1"/>
  <c r="M454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2" i="1"/>
  <c r="M178" i="1"/>
  <c r="M175" i="1"/>
  <c r="M172" i="1"/>
  <c r="M169" i="1"/>
  <c r="M166" i="1"/>
  <c r="M163" i="1"/>
  <c r="M159" i="1"/>
  <c r="M156" i="1"/>
  <c r="M153" i="1"/>
  <c r="M150" i="1"/>
  <c r="M147" i="1"/>
  <c r="M144" i="1"/>
  <c r="M141" i="1"/>
  <c r="M138" i="1"/>
  <c r="M135" i="1"/>
  <c r="M703" i="1"/>
  <c r="M697" i="1"/>
  <c r="M685" i="1"/>
  <c r="M682" i="1"/>
  <c r="M719" i="1"/>
  <c r="M716" i="1"/>
  <c r="M710" i="1"/>
  <c r="M707" i="1"/>
  <c r="M704" i="1"/>
  <c r="M701" i="1"/>
  <c r="M698" i="1"/>
  <c r="M695" i="1"/>
  <c r="M692" i="1"/>
  <c r="M689" i="1"/>
  <c r="M686" i="1"/>
  <c r="M683" i="1"/>
  <c r="M680" i="1"/>
  <c r="M677" i="1"/>
  <c r="M713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6" i="1"/>
  <c r="M688" i="1"/>
  <c r="M462" i="1"/>
  <c r="M459" i="1"/>
  <c r="M456" i="1"/>
  <c r="M453" i="1"/>
  <c r="M450" i="1"/>
  <c r="M447" i="1"/>
  <c r="M444" i="1"/>
  <c r="M441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2" i="1"/>
  <c r="M269" i="1"/>
  <c r="M266" i="1"/>
  <c r="M263" i="1"/>
  <c r="M260" i="1"/>
  <c r="M257" i="1"/>
  <c r="M254" i="1"/>
  <c r="M251" i="1"/>
  <c r="M248" i="1"/>
  <c r="M245" i="1"/>
  <c r="M242" i="1"/>
  <c r="M239" i="1"/>
  <c r="M236" i="1"/>
  <c r="M233" i="1"/>
  <c r="M230" i="1"/>
  <c r="M227" i="1"/>
  <c r="M224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U275" i="1"/>
  <c r="L712" i="1"/>
  <c r="P27" i="1" a="1"/>
  <c r="L317" i="1"/>
  <c r="AC28" i="1"/>
  <c r="L438" i="1"/>
  <c r="AC27" i="1" a="1"/>
  <c r="BU677" i="1"/>
  <c r="P28" i="1"/>
  <c r="BU356" i="1"/>
  <c r="L221" i="1"/>
  <c r="L463" i="1"/>
  <c r="W27" i="1" a="1"/>
  <c r="BU466" i="1"/>
  <c r="BU438" i="1"/>
  <c r="BU253" i="1"/>
  <c r="L547" i="1"/>
  <c r="L278" i="1"/>
  <c r="L356" i="1"/>
  <c r="L277" i="1"/>
  <c r="F8" i="1"/>
  <c r="E4" i="3" s="1"/>
  <c r="E3" i="3" s="1"/>
  <c r="BU547" i="1"/>
  <c r="BU221" i="1"/>
  <c r="L508" i="1"/>
  <c r="L404" i="1"/>
  <c r="BU508" i="1"/>
  <c r="BU465" i="1"/>
  <c r="E8" i="1"/>
  <c r="BU404" i="1"/>
  <c r="L253" i="1"/>
  <c r="BU715" i="1"/>
  <c r="W28" i="1"/>
  <c r="X28" i="1"/>
  <c r="Q27" i="1" a="1"/>
  <c r="X27" i="1" a="1"/>
  <c r="L715" i="1"/>
  <c r="BU317" i="1"/>
  <c r="T523" i="11"/>
  <c r="T178" i="11"/>
  <c r="T229" i="11"/>
  <c r="T780" i="11"/>
  <c r="T309" i="11"/>
  <c r="T706" i="11"/>
  <c r="T643" i="11"/>
  <c r="T495" i="11"/>
  <c r="T175" i="11"/>
  <c r="T421" i="11"/>
  <c r="T603" i="11"/>
  <c r="T644" i="11"/>
  <c r="T354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2" i="1"/>
  <c r="M317" i="1"/>
  <c r="M438" i="1"/>
  <c r="M463" i="1"/>
  <c r="M221" i="1"/>
  <c r="M277" i="1"/>
  <c r="M356" i="1"/>
  <c r="M278" i="1"/>
  <c r="M547" i="1"/>
  <c r="M253" i="1"/>
  <c r="M404" i="1"/>
  <c r="M508" i="1"/>
  <c r="M715" i="1"/>
  <c r="G7" i="1" a="1"/>
  <c r="H5" i="1" a="1"/>
  <c r="G5" i="1" a="1"/>
  <c r="H6" i="1" a="1"/>
  <c r="H7" i="1" a="1"/>
  <c r="G6" i="1" a="1"/>
  <c r="W169" i="11" l="1"/>
  <c r="W638" i="11"/>
  <c r="J7" i="1" a="1"/>
  <c r="I6" i="1" a="1"/>
  <c r="E11" i="1" a="1"/>
  <c r="I7" i="1" a="1"/>
  <c r="J6" i="1" a="1"/>
  <c r="E21" i="1" a="1"/>
  <c r="I5" i="1" a="1"/>
  <c r="J5" i="1" a="1"/>
  <c r="I26" i="1" l="1" a="1"/>
  <c r="J25" i="1" a="1"/>
  <c r="K24" i="1" a="1"/>
  <c r="F23" i="1" a="1"/>
  <c r="G22" i="1" a="1"/>
  <c r="J24" i="1" a="1"/>
  <c r="H26" i="1" a="1"/>
  <c r="I25" i="1" a="1"/>
  <c r="K23" i="1" a="1"/>
  <c r="F22" i="1" a="1"/>
  <c r="I24" i="1" a="1"/>
  <c r="K22" i="1" a="1"/>
  <c r="G26" i="1" a="1"/>
  <c r="H25" i="1" a="1"/>
  <c r="J23" i="1" a="1"/>
  <c r="H24" i="1" a="1"/>
  <c r="J22" i="1" a="1"/>
  <c r="F26" i="1" a="1"/>
  <c r="G25" i="1" a="1"/>
  <c r="I23" i="1" a="1"/>
  <c r="G24" i="1" a="1"/>
  <c r="I22" i="1" a="1"/>
  <c r="K26" i="1" a="1"/>
  <c r="F25" i="1" a="1"/>
  <c r="H23" i="1" a="1"/>
  <c r="J26" i="1" a="1"/>
  <c r="G23" i="1" a="1"/>
  <c r="K25" i="1" a="1"/>
  <c r="F24" i="1" a="1"/>
  <c r="H22" i="1" a="1"/>
  <c r="P18" i="1" a="1"/>
  <c r="J18" i="1" a="1"/>
  <c r="R17" i="1" a="1"/>
  <c r="L17" i="1" a="1"/>
  <c r="F17" i="1" a="1"/>
  <c r="N16" i="1" a="1"/>
  <c r="H13" i="1" a="1"/>
  <c r="O18" i="1" a="1"/>
  <c r="Q17" i="1" a="1"/>
  <c r="G16" i="1" a="1"/>
  <c r="I15" i="1" a="1"/>
  <c r="K14" i="1" a="1"/>
  <c r="M13" i="1" a="1"/>
  <c r="O12" i="1" a="1"/>
  <c r="I18" i="1" a="1"/>
  <c r="K17" i="1" a="1"/>
  <c r="M16" i="1" a="1"/>
  <c r="O15" i="1" a="1"/>
  <c r="Q14" i="1" a="1"/>
  <c r="G13" i="1" a="1"/>
  <c r="I12" i="1" a="1"/>
  <c r="J12" i="1" a="1"/>
  <c r="N18" i="1" a="1"/>
  <c r="P17" i="1" a="1"/>
  <c r="L16" i="1" a="1"/>
  <c r="N15" i="1" a="1"/>
  <c r="P14" i="1" a="1"/>
  <c r="R13" i="1" a="1"/>
  <c r="N12" i="1" a="1"/>
  <c r="N13" i="1" a="1"/>
  <c r="H18" i="1" a="1"/>
  <c r="J17" i="1" a="1"/>
  <c r="R16" i="1" a="1"/>
  <c r="F16" i="1" a="1"/>
  <c r="H15" i="1" a="1"/>
  <c r="J14" i="1" a="1"/>
  <c r="L13" i="1" a="1"/>
  <c r="F13" i="1" a="1"/>
  <c r="H12" i="1" a="1"/>
  <c r="F14" i="1" a="1"/>
  <c r="M18" i="1" a="1"/>
  <c r="G18" i="1" a="1"/>
  <c r="I17" i="1" a="1"/>
  <c r="K16" i="1" a="1"/>
  <c r="M15" i="1" a="1"/>
  <c r="O14" i="1" a="1"/>
  <c r="Q13" i="1" a="1"/>
  <c r="G12" i="1" a="1"/>
  <c r="P12" i="1" a="1"/>
  <c r="O17" i="1" a="1"/>
  <c r="Q16" i="1" a="1"/>
  <c r="G15" i="1" a="1"/>
  <c r="I14" i="1" a="1"/>
  <c r="K13" i="1" a="1"/>
  <c r="M12" i="1" a="1"/>
  <c r="H16" i="1" a="1"/>
  <c r="L18" i="1" a="1"/>
  <c r="N17" i="1" a="1"/>
  <c r="P16" i="1" a="1"/>
  <c r="R15" i="1" a="1"/>
  <c r="F15" i="1" a="1"/>
  <c r="H14" i="1" a="1"/>
  <c r="J13" i="1" a="1"/>
  <c r="L12" i="1" a="1"/>
  <c r="R14" i="1" a="1"/>
  <c r="R18" i="1" a="1"/>
  <c r="F18" i="1" a="1"/>
  <c r="H17" i="1" a="1"/>
  <c r="J16" i="1" a="1"/>
  <c r="L15" i="1" a="1"/>
  <c r="N14" i="1" a="1"/>
  <c r="P13" i="1" a="1"/>
  <c r="R12" i="1" a="1"/>
  <c r="F12" i="1" a="1"/>
  <c r="L14" i="1" a="1"/>
  <c r="Q18" i="1" a="1"/>
  <c r="G17" i="1" a="1"/>
  <c r="I16" i="1" a="1"/>
  <c r="K15" i="1" a="1"/>
  <c r="M14" i="1" a="1"/>
  <c r="O13" i="1" a="1"/>
  <c r="Q12" i="1" a="1"/>
  <c r="P15" i="1" a="1"/>
  <c r="K18" i="1" a="1"/>
  <c r="M17" i="1" a="1"/>
  <c r="O16" i="1" a="1"/>
  <c r="Q15" i="1" a="1"/>
  <c r="G14" i="1" a="1"/>
  <c r="I13" i="1" a="1"/>
  <c r="K12" i="1" a="1"/>
  <c r="J15" i="1" a="1"/>
  <c r="AZ544" i="4" l="1"/>
  <c r="AZ340" i="4"/>
  <c r="AZ450" i="4"/>
  <c r="Z51" i="9"/>
  <c r="AZ306" i="4"/>
  <c r="AZ226" i="4"/>
  <c r="AZ87" i="4"/>
  <c r="AZ436" i="4"/>
  <c r="AZ523" i="4"/>
  <c r="AZ266" i="4"/>
  <c r="AZ223" i="4"/>
  <c r="AZ313" i="4"/>
  <c r="Z56" i="9"/>
  <c r="AZ520" i="4"/>
  <c r="AZ515" i="4"/>
  <c r="AZ239" i="4"/>
  <c r="AZ296" i="4"/>
  <c r="AZ558" i="4"/>
  <c r="AZ267" i="4"/>
  <c r="AZ526" i="4"/>
  <c r="AZ43" i="4"/>
  <c r="AZ141" i="4"/>
  <c r="AZ435" i="4"/>
  <c r="Z40" i="9"/>
  <c r="AZ531" i="4"/>
  <c r="AZ334" i="4"/>
  <c r="AZ190" i="4"/>
  <c r="AZ181" i="4"/>
  <c r="AZ555" i="4"/>
  <c r="AZ195" i="4"/>
  <c r="Z50" i="9"/>
  <c r="AZ154" i="4"/>
  <c r="AZ255" i="4"/>
  <c r="AZ274" i="4"/>
  <c r="AZ412" i="4"/>
  <c r="AZ242" i="4"/>
  <c r="AZ533" i="4"/>
  <c r="AZ44" i="4"/>
  <c r="AZ389" i="4"/>
  <c r="AZ422" i="4"/>
  <c r="AZ301" i="4"/>
  <c r="AZ425" i="4"/>
  <c r="AZ303" i="4"/>
  <c r="AZ396" i="4"/>
  <c r="AZ50" i="4"/>
  <c r="AZ263" i="4"/>
  <c r="AZ333" i="4"/>
  <c r="AZ78" i="4"/>
  <c r="AZ205" i="4"/>
  <c r="AZ501" i="4"/>
  <c r="AZ297" i="4"/>
  <c r="Z65" i="9"/>
  <c r="AZ221" i="4"/>
  <c r="AZ147" i="4"/>
  <c r="AZ64" i="4"/>
  <c r="AZ482" i="4"/>
  <c r="Z79" i="9"/>
  <c r="AZ467" i="4"/>
  <c r="AZ31" i="4"/>
  <c r="AZ560" i="4"/>
  <c r="AZ454" i="4"/>
  <c r="AZ480" i="4"/>
  <c r="AZ521" i="4"/>
  <c r="Z42" i="9"/>
  <c r="AZ174" i="4"/>
  <c r="AZ104" i="4"/>
  <c r="AZ564" i="4"/>
  <c r="AZ344" i="4"/>
  <c r="AZ421" i="4"/>
  <c r="AZ126" i="4"/>
  <c r="AZ228" i="4"/>
  <c r="AZ431" i="4"/>
  <c r="AZ193" i="4"/>
  <c r="AZ287" i="4"/>
  <c r="AZ149" i="4"/>
  <c r="AZ406" i="4"/>
  <c r="AZ428" i="4"/>
  <c r="AZ173" i="4"/>
  <c r="AZ132" i="4"/>
  <c r="AZ45" i="4"/>
  <c r="AZ346" i="4"/>
  <c r="AZ151" i="4"/>
  <c r="AZ439" i="4"/>
  <c r="AZ169" i="4"/>
  <c r="AZ144" i="4"/>
  <c r="AZ445" i="4"/>
  <c r="AZ551" i="4"/>
  <c r="AZ85" i="4"/>
  <c r="AZ339" i="4"/>
  <c r="AZ233" i="4"/>
  <c r="AZ505" i="4"/>
  <c r="AZ79" i="4"/>
  <c r="AZ379" i="4"/>
  <c r="AZ473" i="4"/>
  <c r="AZ562" i="4"/>
  <c r="AZ535" i="4"/>
  <c r="AZ481" i="4"/>
  <c r="AZ293" i="4"/>
  <c r="Z60" i="9"/>
  <c r="AZ227" i="4"/>
  <c r="AZ359" i="4"/>
  <c r="AZ150" i="4"/>
  <c r="AZ127" i="4"/>
  <c r="AZ295" i="4"/>
  <c r="AZ561" i="4"/>
  <c r="AZ456" i="4"/>
  <c r="Z52" i="9"/>
  <c r="Z46" i="9"/>
  <c r="Z73" i="9"/>
  <c r="AZ117" i="4"/>
  <c r="AZ177" i="4"/>
  <c r="Z34" i="9"/>
  <c r="AZ170" i="4"/>
  <c r="AZ534" i="4"/>
  <c r="AZ407" i="4"/>
  <c r="AZ490" i="4"/>
  <c r="AZ319" i="4"/>
  <c r="AZ101" i="4"/>
  <c r="AZ499" i="4"/>
  <c r="AZ448" i="4"/>
  <c r="AZ517" i="4"/>
  <c r="AZ93" i="4"/>
  <c r="AZ68" i="4"/>
  <c r="AZ192" i="4"/>
  <c r="Z31" i="9"/>
  <c r="AZ224" i="4"/>
  <c r="AZ140" i="4"/>
  <c r="AZ393" i="4"/>
  <c r="AZ312" i="4"/>
  <c r="AZ447" i="4"/>
  <c r="AZ143" i="4"/>
  <c r="AZ317" i="4"/>
  <c r="AZ536" i="4"/>
  <c r="AZ98" i="4"/>
  <c r="AZ172" i="4"/>
  <c r="AZ240" i="4"/>
  <c r="AZ235" i="4"/>
  <c r="AZ358" i="4"/>
  <c r="AZ250" i="4"/>
  <c r="AZ328" i="4"/>
  <c r="AZ148" i="4"/>
  <c r="AZ485" i="4"/>
  <c r="AZ414" i="4"/>
  <c r="AZ135" i="4"/>
  <c r="AZ444" i="4"/>
  <c r="Z33" i="9"/>
  <c r="AZ189" i="4"/>
  <c r="AZ73" i="4"/>
  <c r="AZ330" i="4"/>
  <c r="AZ475" i="4"/>
  <c r="AZ556" i="4"/>
  <c r="AZ286" i="4"/>
  <c r="AZ277" i="4"/>
  <c r="AZ503" i="4"/>
  <c r="AZ80" i="4"/>
  <c r="AZ168" i="4"/>
  <c r="AZ342" i="4"/>
  <c r="Z63" i="9"/>
  <c r="AZ120" i="4"/>
  <c r="AZ495" i="4"/>
  <c r="AZ260" i="4"/>
  <c r="AZ185" i="4"/>
  <c r="AZ187" i="4"/>
  <c r="AZ380" i="4"/>
  <c r="AZ479" i="4"/>
  <c r="AZ343" i="4"/>
  <c r="AZ86" i="4"/>
  <c r="AZ275" i="4"/>
  <c r="AZ351" i="4"/>
  <c r="Z54" i="9"/>
  <c r="AZ477" i="4"/>
  <c r="AZ290" i="4"/>
  <c r="AZ282" i="4"/>
  <c r="AZ110" i="4"/>
  <c r="AZ142" i="4"/>
  <c r="AZ387" i="4"/>
  <c r="AZ113" i="4"/>
  <c r="AZ234" i="4"/>
  <c r="AZ353" i="4"/>
  <c r="AZ145" i="4"/>
  <c r="AZ371" i="4"/>
  <c r="Z35" i="9"/>
  <c r="AZ97" i="4"/>
  <c r="AZ304" i="4"/>
  <c r="AZ128" i="4"/>
  <c r="Z76" i="9"/>
  <c r="AZ537" i="4"/>
  <c r="AZ264" i="4"/>
  <c r="AZ219" i="4"/>
  <c r="AZ109" i="4"/>
  <c r="AZ327" i="4"/>
  <c r="Z47" i="9"/>
  <c r="AZ106" i="4"/>
  <c r="AZ245" i="4"/>
  <c r="AZ547" i="4"/>
  <c r="AZ395" i="4"/>
  <c r="AZ509" i="4"/>
  <c r="AZ548" i="4"/>
  <c r="AZ411" i="4"/>
  <c r="AZ114" i="4"/>
  <c r="AZ202" i="4"/>
  <c r="AZ199" i="4"/>
  <c r="AZ164" i="4"/>
  <c r="AZ112" i="4"/>
  <c r="AZ361" i="4"/>
  <c r="AZ217" i="4"/>
  <c r="AZ377" i="4"/>
  <c r="AZ347" i="4"/>
  <c r="AZ373" i="4"/>
  <c r="AZ131" i="4"/>
  <c r="AZ415" i="4"/>
  <c r="AZ514" i="4"/>
  <c r="AZ335" i="4"/>
  <c r="AZ489" i="4"/>
  <c r="AZ225" i="4"/>
  <c r="AZ247" i="4"/>
  <c r="AZ37" i="4"/>
  <c r="AZ507" i="4"/>
  <c r="AZ539" i="4"/>
  <c r="AZ367" i="4"/>
  <c r="AZ442" i="4"/>
  <c r="Z58" i="9"/>
  <c r="AZ500" i="4"/>
  <c r="AZ332" i="4"/>
  <c r="AZ378" i="4"/>
  <c r="AZ318" i="4"/>
  <c r="AZ434" i="4"/>
  <c r="AZ298" i="4"/>
  <c r="AZ251" i="4"/>
  <c r="Z64" i="9"/>
  <c r="AZ325" i="4"/>
  <c r="AZ81" i="4"/>
  <c r="AZ416" i="4"/>
  <c r="AZ280" i="4"/>
  <c r="AZ89" i="4"/>
  <c r="Z62" i="9"/>
  <c r="Z38" i="9"/>
  <c r="AZ51" i="4"/>
  <c r="AZ543" i="4"/>
  <c r="AZ302" i="4"/>
  <c r="AZ385" i="4"/>
  <c r="Z75" i="9"/>
  <c r="AZ183" i="4"/>
  <c r="AZ299" i="4"/>
  <c r="AZ249" i="4"/>
  <c r="AZ426" i="4"/>
  <c r="AZ179" i="4"/>
  <c r="AZ476" i="4"/>
  <c r="AZ137" i="4"/>
  <c r="AZ314" i="4"/>
  <c r="AZ427" i="4"/>
  <c r="AZ529" i="4"/>
  <c r="AZ468" i="4"/>
  <c r="AZ261" i="4"/>
  <c r="AZ446" i="4"/>
  <c r="AZ232" i="4"/>
  <c r="AZ405" i="4"/>
  <c r="AZ502" i="4"/>
  <c r="AZ96" i="4"/>
  <c r="AZ230" i="4"/>
  <c r="AZ530" i="4"/>
  <c r="AZ63" i="4"/>
  <c r="AZ100" i="4"/>
  <c r="AZ453" i="4"/>
  <c r="AZ384" i="4"/>
  <c r="Z57" i="9"/>
  <c r="AZ188" i="4"/>
  <c r="AZ484" i="4"/>
  <c r="AZ61" i="4"/>
  <c r="Z37" i="9"/>
  <c r="AZ403" i="4"/>
  <c r="AZ349" i="4"/>
  <c r="AZ487" i="4"/>
  <c r="AZ429" i="4"/>
  <c r="AZ94" i="4"/>
  <c r="AZ259" i="4"/>
  <c r="AZ360" i="4"/>
  <c r="AZ419" i="4"/>
  <c r="AZ354" i="4"/>
  <c r="AZ129" i="4"/>
  <c r="AZ394" i="4"/>
  <c r="Z80" i="9"/>
  <c r="Z32" i="9"/>
  <c r="AZ497" i="4"/>
  <c r="AZ244" i="4"/>
  <c r="AZ549" i="4"/>
  <c r="AZ471" i="4"/>
  <c r="AZ457" i="4"/>
  <c r="AZ350" i="4"/>
  <c r="Z41" i="9"/>
  <c r="AZ545" i="4"/>
  <c r="AZ84" i="4"/>
  <c r="AZ400" i="4"/>
  <c r="AZ270" i="4"/>
  <c r="AZ38" i="4"/>
  <c r="AZ397" i="4"/>
  <c r="AZ459" i="4"/>
  <c r="AZ464" i="4"/>
  <c r="AZ82" i="4"/>
  <c r="AZ381" i="4"/>
  <c r="AZ392" i="4"/>
  <c r="AZ374" i="4"/>
  <c r="AZ438" i="4"/>
  <c r="AZ370" i="4"/>
  <c r="AZ162" i="4"/>
  <c r="AZ488" i="4"/>
  <c r="Z68" i="9"/>
  <c r="AZ196" i="4"/>
  <c r="AZ524" i="4"/>
  <c r="AZ123" i="4"/>
  <c r="AZ366" i="4"/>
  <c r="AZ71" i="4"/>
  <c r="AZ231" i="4"/>
  <c r="AZ516" i="4"/>
  <c r="AZ455" i="4"/>
  <c r="AZ292" i="4"/>
  <c r="AZ58" i="4"/>
  <c r="Z55" i="9"/>
  <c r="AZ134" i="4"/>
  <c r="AZ102" i="4"/>
  <c r="AZ75" i="4"/>
  <c r="AZ466" i="4"/>
  <c r="AZ338" i="4"/>
  <c r="AZ243" i="4"/>
  <c r="AZ508" i="4"/>
  <c r="Z43" i="9"/>
  <c r="AZ95" i="4"/>
  <c r="AZ563" i="4"/>
  <c r="AZ284" i="4"/>
  <c r="AZ341" i="4"/>
  <c r="AZ59" i="4"/>
  <c r="AZ167" i="4"/>
  <c r="Z71" i="9"/>
  <c r="AZ273" i="4"/>
  <c r="AZ532" i="4"/>
  <c r="AZ352" i="4"/>
  <c r="AZ271" i="4"/>
  <c r="AZ285" i="4"/>
  <c r="AZ552" i="4"/>
  <c r="AZ41" i="4"/>
  <c r="Z61" i="9"/>
  <c r="AZ288" i="4"/>
  <c r="AZ262" i="4"/>
  <c r="AZ35" i="4"/>
  <c r="AZ54" i="4"/>
  <c r="AZ506" i="4"/>
  <c r="AZ376" i="4"/>
  <c r="AZ60" i="4"/>
  <c r="AZ486" i="4"/>
  <c r="AZ133" i="4"/>
  <c r="Z39" i="9"/>
  <c r="AZ138" i="4"/>
  <c r="AZ557" i="4"/>
  <c r="AZ388" i="4"/>
  <c r="AZ42" i="4"/>
  <c r="AZ511" i="4"/>
  <c r="AZ315" i="4"/>
  <c r="AZ469" i="4"/>
  <c r="AZ522" i="4"/>
  <c r="AZ57" i="4"/>
  <c r="AZ159" i="4"/>
  <c r="AZ316" i="4"/>
  <c r="AZ413" i="4"/>
  <c r="AZ322" i="4"/>
  <c r="AZ320" i="4"/>
  <c r="AZ324" i="4"/>
  <c r="AZ238" i="4"/>
  <c r="AZ294" i="4"/>
  <c r="AZ513" i="4"/>
  <c r="AZ462" i="4"/>
  <c r="AZ337" i="4"/>
  <c r="AZ248" i="4"/>
  <c r="AZ496" i="4"/>
  <c r="AZ229" i="4"/>
  <c r="AZ55" i="4"/>
  <c r="AZ331" i="4"/>
  <c r="AZ472" i="4"/>
  <c r="AZ369" i="4"/>
  <c r="AZ237" i="4"/>
  <c r="AZ56" i="4"/>
  <c r="AZ121" i="4"/>
  <c r="AZ423" i="4"/>
  <c r="AZ375" i="4"/>
  <c r="AZ83" i="4"/>
  <c r="AZ441" i="4"/>
  <c r="AZ216" i="4"/>
  <c r="AZ391" i="4"/>
  <c r="Z49" i="9"/>
  <c r="AZ208" i="4"/>
  <c r="AZ538" i="4"/>
  <c r="AZ321" i="4"/>
  <c r="AZ62" i="4"/>
  <c r="AZ362" i="4"/>
  <c r="AZ336" i="4"/>
  <c r="AZ171" i="4"/>
  <c r="AZ463" i="4"/>
  <c r="AZ53" i="4"/>
  <c r="AZ91" i="4"/>
  <c r="Z69" i="9"/>
  <c r="AZ432" i="4"/>
  <c r="AZ398" i="4"/>
  <c r="Z36" i="9"/>
  <c r="AZ252" i="4"/>
  <c r="AZ458" i="4"/>
  <c r="AZ383" i="4"/>
  <c r="AZ355" i="4"/>
  <c r="AZ201" i="4"/>
  <c r="AZ307" i="4"/>
  <c r="AZ483" i="4"/>
  <c r="AZ153" i="4"/>
  <c r="AZ157" i="4"/>
  <c r="AZ437" i="4"/>
  <c r="AZ363" i="4"/>
  <c r="AZ203" i="4"/>
  <c r="AZ326" i="4"/>
  <c r="AZ345" i="4"/>
  <c r="AZ550" i="4"/>
  <c r="AZ184" i="4"/>
  <c r="AZ541" i="4"/>
  <c r="Z48" i="9"/>
  <c r="AZ236" i="4"/>
  <c r="AZ409" i="4"/>
  <c r="AZ305" i="4"/>
  <c r="AZ77" i="4"/>
  <c r="AZ197" i="4"/>
  <c r="AZ546" i="4"/>
  <c r="Z74" i="9"/>
  <c r="AZ36" i="4"/>
  <c r="AZ559" i="4"/>
  <c r="AZ90" i="4"/>
  <c r="AZ152" i="4"/>
  <c r="Z66" i="9"/>
  <c r="AZ213" i="4"/>
  <c r="AZ401" i="4"/>
  <c r="AZ156" i="4"/>
  <c r="AZ265" i="4"/>
  <c r="AZ276" i="4"/>
  <c r="AZ76" i="4"/>
  <c r="AZ329" i="4"/>
  <c r="AZ256" i="4"/>
  <c r="AZ206" i="4"/>
  <c r="AZ33" i="4"/>
  <c r="AZ528" i="4"/>
  <c r="AZ492" i="4"/>
  <c r="AZ52" i="4"/>
  <c r="AZ88" i="4"/>
  <c r="AZ115" i="4"/>
  <c r="Z45" i="9"/>
  <c r="AZ67" i="4"/>
  <c r="AZ47" i="4"/>
  <c r="AZ498" i="4"/>
  <c r="AZ493" i="4"/>
  <c r="AZ348" i="4"/>
  <c r="AZ30" i="4"/>
  <c r="AZ218" i="4"/>
  <c r="AZ404" i="4"/>
  <c r="AZ440" i="4"/>
  <c r="AZ356" i="4"/>
  <c r="AZ176" i="4"/>
  <c r="AZ39" i="4"/>
  <c r="AZ278" i="4"/>
  <c r="AZ449" i="4"/>
  <c r="AZ418" i="4"/>
  <c r="AZ420" i="4"/>
  <c r="AZ510" i="4"/>
  <c r="AZ136" i="4"/>
  <c r="AZ390" i="4"/>
  <c r="AZ125" i="4"/>
  <c r="AZ253" i="4"/>
  <c r="AZ70" i="4"/>
  <c r="AZ210" i="4"/>
  <c r="AZ119" i="4"/>
  <c r="AZ461" i="4"/>
  <c r="AZ565" i="4"/>
  <c r="AZ34" i="4"/>
  <c r="AZ241" i="4"/>
  <c r="AZ283" i="4"/>
  <c r="AZ111" i="4"/>
  <c r="AZ46" i="4"/>
  <c r="AZ424" i="4"/>
  <c r="AZ246" i="4"/>
  <c r="Z59" i="9"/>
  <c r="AZ257" i="4"/>
  <c r="AZ139" i="4"/>
  <c r="Z72" i="9"/>
  <c r="Z78" i="9"/>
  <c r="Z53" i="9"/>
  <c r="AZ269" i="4"/>
  <c r="AZ186" i="4"/>
  <c r="AZ402" i="4"/>
  <c r="AZ212" i="4"/>
  <c r="AZ540" i="4"/>
  <c r="AZ116" i="4"/>
  <c r="AZ311" i="4"/>
  <c r="AZ158" i="4"/>
  <c r="AZ410" i="4"/>
  <c r="AZ357" i="4"/>
  <c r="AZ258" i="4"/>
  <c r="AZ209" i="4"/>
  <c r="AZ107" i="4"/>
  <c r="AZ48" i="4"/>
  <c r="AZ215" i="4"/>
  <c r="AZ525" i="4"/>
  <c r="AZ281" i="4"/>
  <c r="AZ65" i="4"/>
  <c r="AZ417" i="4"/>
  <c r="AZ452" i="4"/>
  <c r="AZ211" i="4"/>
  <c r="AZ433" i="4"/>
  <c r="AZ474" i="4"/>
  <c r="AZ291" i="4"/>
  <c r="AZ386" i="4"/>
  <c r="AZ494" i="4"/>
  <c r="AZ430" i="4"/>
  <c r="AZ163" i="4"/>
  <c r="AZ166" i="4"/>
  <c r="AZ124" i="4"/>
  <c r="Z77" i="9"/>
  <c r="AZ182" i="4"/>
  <c r="AZ165" i="4"/>
  <c r="AZ155" i="4"/>
  <c r="AZ554" i="4"/>
  <c r="AZ103" i="4"/>
  <c r="AZ323" i="4"/>
  <c r="AZ122" i="4"/>
  <c r="AZ118" i="4"/>
  <c r="AZ310" i="4"/>
  <c r="AZ198" i="4"/>
  <c r="AZ92" i="4"/>
  <c r="AZ175" i="4"/>
  <c r="Z30" i="9"/>
  <c r="AZ180" i="4"/>
  <c r="AZ72" i="4"/>
  <c r="AZ178" i="4"/>
  <c r="AZ365" i="4"/>
  <c r="AZ478" i="4"/>
  <c r="AZ207" i="4"/>
  <c r="AZ300" i="4"/>
  <c r="AZ49" i="4"/>
  <c r="AZ40" i="4"/>
  <c r="AZ553" i="4"/>
  <c r="AZ512" i="4"/>
  <c r="AZ108" i="4"/>
  <c r="AZ518" i="4"/>
  <c r="AZ382" i="4"/>
  <c r="AZ268" i="4"/>
  <c r="AZ194" i="4"/>
  <c r="AZ200" i="4"/>
  <c r="AZ204" i="4"/>
  <c r="AZ191" i="4"/>
  <c r="AZ451" i="4"/>
  <c r="AZ289" i="4"/>
  <c r="AZ443" i="4"/>
  <c r="Z67" i="9"/>
  <c r="AZ542" i="4"/>
  <c r="AZ279" i="4"/>
  <c r="AZ214" i="4"/>
  <c r="AZ222" i="4"/>
  <c r="AZ408" i="4"/>
  <c r="AZ272" i="4"/>
  <c r="AZ527" i="4"/>
  <c r="AZ74" i="4"/>
  <c r="AZ309" i="4"/>
  <c r="AZ372" i="4"/>
  <c r="AZ504" i="4"/>
  <c r="Z70" i="9"/>
  <c r="Z44" i="9"/>
  <c r="AZ470" i="4"/>
  <c r="AZ254" i="4"/>
  <c r="AZ491" i="4"/>
  <c r="AZ66" i="4"/>
  <c r="AZ69" i="4"/>
  <c r="AZ519" i="4"/>
  <c r="AZ364" i="4"/>
  <c r="AZ161" i="4"/>
  <c r="AZ32" i="4"/>
  <c r="AZ130" i="4"/>
  <c r="AZ160" i="4"/>
  <c r="AZ368" i="4"/>
  <c r="AZ105" i="4"/>
  <c r="AZ99" i="4"/>
  <c r="AZ308" i="4"/>
  <c r="AZ399" i="4"/>
  <c r="AZ146" i="4"/>
  <c r="AZ460" i="4"/>
  <c r="AZ465" i="4"/>
  <c r="AZ220" i="4"/>
  <c r="T529" i="5"/>
  <c r="T481" i="5"/>
  <c r="T542" i="5"/>
  <c r="T644" i="5"/>
  <c r="T240" i="5"/>
  <c r="T552" i="5"/>
  <c r="T519" i="5"/>
  <c r="T573" i="5"/>
  <c r="T534" i="5"/>
  <c r="T360" i="5"/>
  <c r="T149" i="5"/>
  <c r="T451" i="5"/>
  <c r="T656" i="5"/>
  <c r="T491" i="5"/>
  <c r="T24" i="5"/>
  <c r="T342" i="5"/>
  <c r="T104" i="5"/>
  <c r="T381" i="5"/>
  <c r="T179" i="5"/>
  <c r="T605" i="5"/>
  <c r="T530" i="5"/>
  <c r="T304" i="5"/>
  <c r="T603" i="5"/>
  <c r="T429" i="5"/>
  <c r="T470" i="5"/>
  <c r="T569" i="5"/>
  <c r="T64" i="5"/>
  <c r="T346" i="5"/>
  <c r="T344" i="5"/>
  <c r="T199" i="5"/>
  <c r="T567" i="5"/>
  <c r="T384" i="5"/>
  <c r="T260" i="5"/>
  <c r="T524" i="5"/>
  <c r="T270" i="5"/>
  <c r="T654" i="5"/>
  <c r="T242" i="5"/>
  <c r="T325" i="5"/>
  <c r="T588" i="5"/>
  <c r="T261" i="5"/>
  <c r="T598" i="5"/>
  <c r="T288" i="5"/>
  <c r="T63" i="5"/>
  <c r="T150" i="5"/>
  <c r="T595" i="5"/>
  <c r="T264" i="5"/>
  <c r="T499" i="5"/>
  <c r="T70" i="5"/>
  <c r="T111" i="5"/>
  <c r="T296" i="5"/>
  <c r="T386" i="5"/>
  <c r="T587" i="5"/>
  <c r="T445" i="5"/>
  <c r="T520" i="5"/>
  <c r="T482" i="5"/>
  <c r="T626" i="5"/>
  <c r="T446" i="5"/>
  <c r="T293" i="5"/>
  <c r="T42" i="5"/>
  <c r="T57" i="5"/>
  <c r="T570" i="5"/>
  <c r="T397" i="5"/>
  <c r="T278" i="5"/>
  <c r="T647" i="5"/>
  <c r="T504" i="5"/>
  <c r="T533" i="5"/>
  <c r="T637" i="5"/>
  <c r="T407" i="5"/>
  <c r="T143" i="5"/>
  <c r="T437" i="5"/>
  <c r="T318" i="5"/>
  <c r="T550" i="5"/>
  <c r="T189" i="5"/>
  <c r="T556" i="5"/>
  <c r="T254" i="5"/>
  <c r="T411" i="5"/>
  <c r="T363" i="5"/>
  <c r="T361" i="5"/>
  <c r="T622" i="5"/>
  <c r="T92" i="5"/>
  <c r="T354" i="5"/>
  <c r="T328" i="5"/>
  <c r="T434" i="5"/>
  <c r="T258" i="5"/>
  <c r="T343" i="5"/>
  <c r="T355" i="5"/>
  <c r="T356" i="5"/>
  <c r="T443" i="5"/>
  <c r="T246" i="5"/>
  <c r="T671" i="5"/>
  <c r="T456" i="5"/>
  <c r="T366" i="5"/>
  <c r="T565" i="5"/>
  <c r="T141" i="5"/>
  <c r="T607" i="5"/>
  <c r="T371" i="5"/>
  <c r="T213" i="5"/>
  <c r="T487" i="5"/>
  <c r="T257" i="5"/>
  <c r="T137" i="5"/>
  <c r="T50" i="5"/>
  <c r="T19" i="5"/>
  <c r="T521" i="5"/>
  <c r="T252" i="5"/>
  <c r="T78" i="5"/>
  <c r="T193" i="5"/>
  <c r="T392" i="5"/>
  <c r="T275" i="5"/>
  <c r="T80" i="5"/>
  <c r="T359" i="5"/>
  <c r="T631" i="5"/>
  <c r="T544" i="5"/>
  <c r="T489" i="5"/>
  <c r="T125" i="5"/>
  <c r="T136" i="5"/>
  <c r="T169" i="5"/>
  <c r="T447" i="5"/>
  <c r="T612" i="5"/>
  <c r="T435" i="5"/>
  <c r="T640" i="5"/>
  <c r="T505" i="5"/>
  <c r="T591" i="5"/>
  <c r="T127" i="5"/>
  <c r="T537" i="5"/>
  <c r="T285" i="5"/>
  <c r="T457" i="5"/>
  <c r="T21" i="5"/>
  <c r="T98" i="5"/>
  <c r="T630" i="5"/>
  <c r="T128" i="5"/>
  <c r="T495" i="5"/>
  <c r="T583" i="5"/>
  <c r="T375" i="5"/>
  <c r="T88" i="5"/>
  <c r="T319" i="5"/>
  <c r="T289" i="5"/>
  <c r="T662" i="5"/>
  <c r="T316" i="5"/>
  <c r="T358" i="5"/>
  <c r="T406" i="5"/>
  <c r="T197" i="5"/>
  <c r="T540" i="5"/>
  <c r="T145" i="5"/>
  <c r="T459" i="5"/>
  <c r="T510" i="5"/>
  <c r="T561" i="5"/>
  <c r="T560" i="5"/>
  <c r="T608" i="5"/>
  <c r="T613" i="5"/>
  <c r="T302" i="5"/>
  <c r="T47" i="5"/>
  <c r="T297" i="5"/>
  <c r="T425" i="5"/>
  <c r="T28" i="5"/>
  <c r="T322" i="5"/>
  <c r="T271" i="5"/>
  <c r="T163" i="5"/>
  <c r="T405" i="5"/>
  <c r="T331" i="5"/>
  <c r="T632" i="5"/>
  <c r="T66" i="5"/>
  <c r="T337" i="5"/>
  <c r="T664" i="5"/>
  <c r="T518" i="5"/>
  <c r="T460" i="5"/>
  <c r="T578" i="5"/>
  <c r="T390" i="5"/>
  <c r="T266" i="5"/>
  <c r="T393" i="5"/>
  <c r="T558" i="5"/>
  <c r="T513" i="5"/>
  <c r="T453" i="5"/>
  <c r="T165" i="5"/>
  <c r="T207" i="5"/>
  <c r="T549" i="5"/>
  <c r="T419" i="5"/>
  <c r="T263" i="5"/>
  <c r="T629" i="5"/>
  <c r="T294" i="5"/>
  <c r="T96" i="5"/>
  <c r="T596" i="5"/>
  <c r="T336" i="5"/>
  <c r="T604" i="5"/>
  <c r="T299" i="5"/>
  <c r="T129" i="5"/>
  <c r="T351" i="5"/>
  <c r="T307" i="5"/>
  <c r="T340" i="5"/>
  <c r="T589" i="5"/>
  <c r="T523" i="5"/>
  <c r="T452" i="5"/>
  <c r="T614" i="5"/>
  <c r="T415" i="5"/>
  <c r="T45" i="5"/>
  <c r="T618" i="5"/>
  <c r="T494" i="5"/>
  <c r="T268" i="5"/>
  <c r="T455" i="5"/>
  <c r="T564" i="5"/>
  <c r="T74" i="5"/>
  <c r="T54" i="5"/>
  <c r="T539" i="5"/>
  <c r="T347" i="5"/>
  <c r="T464" i="5"/>
  <c r="T23" i="5"/>
  <c r="T463" i="5"/>
  <c r="T611" i="5"/>
  <c r="T123" i="5"/>
  <c r="T515" i="5"/>
  <c r="T462" i="5"/>
  <c r="T298" i="5"/>
  <c r="T349" i="5"/>
  <c r="T543" i="5"/>
  <c r="T59" i="5"/>
  <c r="T379" i="5"/>
  <c r="T14" i="5"/>
  <c r="T475" i="5"/>
  <c r="T623" i="5"/>
  <c r="T177" i="5"/>
  <c r="T574" i="5"/>
  <c r="T428" i="5"/>
  <c r="T183" i="5"/>
  <c r="T388" i="5"/>
  <c r="T527" i="5"/>
  <c r="T323" i="5"/>
  <c r="T117" i="5"/>
  <c r="T368" i="5"/>
  <c r="T635" i="5"/>
  <c r="T496" i="5"/>
  <c r="T493" i="5"/>
  <c r="T218" i="5"/>
  <c r="T11" i="5"/>
  <c r="T503" i="5"/>
  <c r="T433" i="5"/>
  <c r="T282" i="5"/>
  <c r="T627" i="5"/>
  <c r="T267" i="5"/>
  <c r="T334" i="5"/>
  <c r="T439" i="5"/>
  <c r="T606" i="5"/>
  <c r="T592" i="5"/>
  <c r="T284" i="5"/>
  <c r="T311" i="5"/>
  <c r="T465" i="5"/>
  <c r="T308" i="5"/>
  <c r="T546" i="5"/>
  <c r="T233" i="5"/>
  <c r="T389" i="5"/>
  <c r="T669" i="5"/>
  <c r="T423" i="5"/>
  <c r="T514" i="5"/>
  <c r="T572" i="5"/>
  <c r="T555" i="5"/>
  <c r="T61" i="5"/>
  <c r="T274" i="5"/>
  <c r="T414" i="5"/>
  <c r="T131" i="5"/>
  <c r="T580" i="5"/>
  <c r="T244" i="5"/>
  <c r="T402" i="5"/>
  <c r="T352" i="5"/>
  <c r="T467" i="5"/>
  <c r="T500" i="5"/>
  <c r="T31" i="5"/>
  <c r="T436" i="5"/>
  <c r="T281" i="5"/>
  <c r="T458" i="5"/>
  <c r="T410" i="5"/>
  <c r="T426" i="5"/>
  <c r="T209" i="5"/>
  <c r="T90" i="5"/>
  <c r="T492" i="5"/>
  <c r="T370" i="5"/>
  <c r="T186" i="5"/>
  <c r="T38" i="5"/>
  <c r="T221" i="5"/>
  <c r="T601" i="5"/>
  <c r="T649" i="5"/>
  <c r="T238" i="5"/>
  <c r="T655" i="5"/>
  <c r="T400" i="5"/>
  <c r="T441" i="5"/>
  <c r="T484" i="5"/>
  <c r="T553" i="5"/>
  <c r="T582" i="5"/>
  <c r="T272" i="5"/>
  <c r="T231" i="5"/>
  <c r="T273" i="5"/>
  <c r="T398" i="5"/>
  <c r="T424" i="5"/>
  <c r="T667" i="5"/>
  <c r="T579" i="5"/>
  <c r="T195" i="5"/>
  <c r="T625" i="5"/>
  <c r="T648" i="5"/>
  <c r="T157" i="5"/>
  <c r="T547" i="5"/>
  <c r="T545" i="5"/>
  <c r="T376" i="5"/>
  <c r="T175" i="5"/>
  <c r="T250" i="5"/>
  <c r="T234" i="5"/>
  <c r="T69" i="5"/>
  <c r="T438" i="5"/>
  <c r="T372" i="5"/>
  <c r="T416" i="5"/>
  <c r="T444" i="5"/>
  <c r="T40" i="5"/>
  <c r="T403" i="5"/>
  <c r="T333" i="5"/>
  <c r="T255" i="5"/>
  <c r="T171" i="5"/>
  <c r="T450" i="5"/>
  <c r="T338" i="5"/>
  <c r="T217" i="5"/>
  <c r="T566" i="5"/>
  <c r="T391" i="5"/>
  <c r="T326" i="5"/>
  <c r="T120" i="5"/>
  <c r="T201" i="5"/>
  <c r="T287" i="5"/>
  <c r="T188" i="5"/>
  <c r="T597" i="5"/>
  <c r="T420" i="5"/>
  <c r="T408" i="5"/>
  <c r="T641" i="5"/>
  <c r="T480" i="5"/>
  <c r="T670" i="5"/>
  <c r="T227" i="5"/>
  <c r="T94" i="5"/>
  <c r="T645" i="5"/>
  <c r="T134" i="5"/>
  <c r="T369" i="5"/>
  <c r="T279" i="5"/>
  <c r="T106" i="5"/>
  <c r="T126" i="5"/>
  <c r="T409" i="5"/>
  <c r="T658" i="5"/>
  <c r="T144" i="5"/>
  <c r="T29" i="5"/>
  <c r="T155" i="5"/>
  <c r="T477" i="5"/>
  <c r="T535" i="5"/>
  <c r="T229" i="5"/>
  <c r="T634" i="5"/>
  <c r="T167" i="5"/>
  <c r="T399" i="5"/>
  <c r="T531" i="5"/>
  <c r="T147" i="5"/>
  <c r="T320" i="5"/>
  <c r="T380" i="5"/>
  <c r="T290" i="5"/>
  <c r="T203" i="5"/>
  <c r="T86" i="5"/>
  <c r="T283" i="5"/>
  <c r="T638" i="5"/>
  <c r="T568" i="5"/>
  <c r="T413" i="5"/>
  <c r="T44" i="5"/>
  <c r="T643" i="5"/>
  <c r="T490" i="5"/>
  <c r="T663" i="5"/>
  <c r="T35" i="5"/>
  <c r="T430" i="5"/>
  <c r="T488" i="5"/>
  <c r="T652" i="5"/>
  <c r="T181" i="5"/>
  <c r="T146" i="5"/>
  <c r="T577" i="5"/>
  <c r="T348" i="5"/>
  <c r="T76" i="5"/>
  <c r="T497" i="5"/>
  <c r="T220" i="5"/>
  <c r="R5" i="1" a="1"/>
  <c r="T138" i="5"/>
  <c r="T559" i="5"/>
  <c r="T511" i="5"/>
  <c r="T610" i="5"/>
  <c r="T576" i="5"/>
  <c r="T668" i="5"/>
  <c r="T303" i="5"/>
  <c r="T27" i="5"/>
  <c r="T394" i="5"/>
  <c r="T653" i="5"/>
  <c r="T84" i="5"/>
  <c r="T139" i="5"/>
  <c r="T236" i="5"/>
  <c r="T357" i="5"/>
  <c r="T113" i="5"/>
  <c r="T205" i="5"/>
  <c r="T133" i="5"/>
  <c r="T118" i="5"/>
  <c r="T67" i="5"/>
  <c r="T276" i="5"/>
  <c r="T536" i="5"/>
  <c r="T636" i="5"/>
  <c r="T538" i="5"/>
  <c r="T449" i="5"/>
  <c r="T473" i="5"/>
  <c r="T82" i="5"/>
  <c r="T528" i="5"/>
  <c r="T412" i="5"/>
  <c r="T121" i="5"/>
  <c r="T142" i="5"/>
  <c r="T440" i="5"/>
  <c r="T159" i="5"/>
  <c r="T594" i="5"/>
  <c r="T122" i="5"/>
  <c r="T367" i="5"/>
  <c r="T22" i="5"/>
  <c r="T646" i="5"/>
  <c r="T431" i="5"/>
  <c r="T401" i="5"/>
  <c r="T100" i="5"/>
  <c r="T506" i="5"/>
  <c r="T315" i="5"/>
  <c r="T306" i="5"/>
  <c r="T471" i="5"/>
  <c r="T466" i="5"/>
  <c r="T211" i="5"/>
  <c r="T286" i="5"/>
  <c r="T581" i="5"/>
  <c r="T330" i="5"/>
  <c r="T584" i="5"/>
  <c r="T541" i="5"/>
  <c r="T554" i="5"/>
  <c r="T512" i="5"/>
  <c r="T332" i="5"/>
  <c r="T48" i="5"/>
  <c r="T26" i="5"/>
  <c r="T600" i="5"/>
  <c r="T501" i="5"/>
  <c r="T339" i="5"/>
  <c r="T362" i="5"/>
  <c r="T277" i="5"/>
  <c r="T37" i="5"/>
  <c r="T135" i="5"/>
  <c r="T20" i="5"/>
  <c r="T248" i="5"/>
  <c r="T633" i="5"/>
  <c r="T498" i="5"/>
  <c r="T305" i="5"/>
  <c r="T507" i="5"/>
  <c r="T387" i="5"/>
  <c r="T396" i="5"/>
  <c r="T615" i="5"/>
  <c r="T616" i="5"/>
  <c r="T269" i="5"/>
  <c r="T329" i="5"/>
  <c r="T562" i="5"/>
  <c r="T30" i="5"/>
  <c r="T651" i="5"/>
  <c r="T314" i="5"/>
  <c r="T119" i="5"/>
  <c r="T17" i="5"/>
  <c r="T624" i="5"/>
  <c r="T225" i="5"/>
  <c r="T292" i="5"/>
  <c r="T602" i="5"/>
  <c r="T52" i="5"/>
  <c r="T621" i="5"/>
  <c r="T525" i="5"/>
  <c r="T383" i="5"/>
  <c r="T102" i="5"/>
  <c r="T418" i="5"/>
  <c r="T310" i="5"/>
  <c r="T461" i="5"/>
  <c r="T223" i="5"/>
  <c r="T32" i="5"/>
  <c r="T382" i="5"/>
  <c r="T13" i="5"/>
  <c r="T15" i="5"/>
  <c r="T522" i="5"/>
  <c r="T72" i="5"/>
  <c r="T551" i="5"/>
  <c r="T442" i="5"/>
  <c r="T301" i="5"/>
  <c r="T395" i="5"/>
  <c r="T548" i="5"/>
  <c r="T586" i="5"/>
  <c r="T152" i="5"/>
  <c r="T191" i="5"/>
  <c r="T215" i="5"/>
  <c r="T324" i="5"/>
  <c r="T454" i="5"/>
  <c r="T130" i="5"/>
  <c r="T620" i="5"/>
  <c r="T599" i="5"/>
  <c r="T650" i="5"/>
  <c r="T427" i="5"/>
  <c r="T571" i="5"/>
  <c r="R5" i="4" a="1"/>
  <c r="T378" i="5"/>
  <c r="T659" i="5"/>
  <c r="T374" i="5"/>
  <c r="T666" i="5"/>
  <c r="T483" i="5"/>
  <c r="T593" i="5"/>
  <c r="T185" i="5"/>
  <c r="T110" i="5"/>
  <c r="T619" i="5"/>
  <c r="T478" i="5"/>
  <c r="T161" i="5"/>
  <c r="T469" i="5"/>
  <c r="T291" i="5"/>
  <c r="T313" i="5"/>
  <c r="T639" i="5"/>
  <c r="T516" i="5"/>
  <c r="T12" i="5"/>
  <c r="T617" i="5"/>
  <c r="T341" i="5"/>
  <c r="T350" i="5"/>
  <c r="T422" i="5"/>
  <c r="T585" i="5"/>
  <c r="T476" i="5"/>
  <c r="T517" i="5"/>
  <c r="T509" i="5"/>
  <c r="T660" i="5"/>
  <c r="T575" i="5"/>
  <c r="T321" i="5"/>
  <c r="T173" i="5"/>
  <c r="T417" i="5"/>
  <c r="T34" i="5"/>
  <c r="T472" i="5"/>
  <c r="T557" i="5"/>
  <c r="T526" i="5"/>
  <c r="T486" i="5"/>
  <c r="T56" i="5"/>
  <c r="T153" i="5"/>
  <c r="T108" i="5"/>
  <c r="T295" i="5"/>
  <c r="T312" i="5"/>
  <c r="T502" i="5"/>
  <c r="T377" i="5"/>
  <c r="T628" i="5"/>
  <c r="T364" i="5"/>
  <c r="T16" i="5"/>
  <c r="T115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Z27" i="9" a="1"/>
  <c r="Z28" i="9"/>
  <c r="AZ27" i="4" a="1"/>
  <c r="AZ28" i="4"/>
  <c r="W259" i="5" l="1"/>
  <c r="W219" i="5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Z27" i="9" l="1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P5" i="9"/>
  <c r="J5" i="9"/>
  <c r="J8" i="9" s="1"/>
  <c r="I5" i="9"/>
  <c r="I8" i="9" s="1"/>
  <c r="H5" i="9"/>
  <c r="G5" i="9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BQ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E13" i="9" l="1" a="1"/>
  <c r="E13" i="9" s="1"/>
  <c r="E15" i="9" a="1"/>
  <c r="E15" i="9" s="1"/>
  <c r="E12" i="9" a="1"/>
  <c r="E12" i="9" s="1"/>
  <c r="E17" i="9" a="1"/>
  <c r="E17" i="9" s="1"/>
  <c r="E14" i="9" a="1"/>
  <c r="E14" i="9" s="1"/>
  <c r="E16" i="9" a="1"/>
  <c r="E16" i="9" s="1"/>
  <c r="E18" i="9" a="1"/>
  <c r="E18" i="9" s="1"/>
  <c r="E22" i="9" a="1"/>
  <c r="E22" i="9" s="1"/>
  <c r="E24" i="9" a="1"/>
  <c r="E24" i="9" s="1"/>
  <c r="E26" i="9" a="1"/>
  <c r="E26" i="9" s="1"/>
  <c r="E23" i="9" a="1"/>
  <c r="E23" i="9" s="1"/>
  <c r="E25" i="9" a="1"/>
  <c r="E25" i="9" s="1"/>
  <c r="G8" i="9"/>
  <c r="M5" i="9" s="1"/>
  <c r="H8" i="9"/>
  <c r="N5" i="9" s="1"/>
  <c r="E26" i="4" a="1"/>
  <c r="E26" i="4" s="1"/>
  <c r="E23" i="4" a="1"/>
  <c r="E23" i="4" s="1"/>
  <c r="E25" i="4" a="1"/>
  <c r="E25" i="4" s="1"/>
  <c r="E22" i="4" a="1"/>
  <c r="E22" i="4" s="1"/>
  <c r="E24" i="4" a="1"/>
  <c r="E24" i="4" s="1"/>
  <c r="N5" i="4"/>
  <c r="F5" i="3"/>
  <c r="E12" i="4" a="1"/>
  <c r="E12" i="4" s="1"/>
  <c r="E13" i="4" a="1"/>
  <c r="E13" i="4" s="1"/>
  <c r="E17" i="4" a="1"/>
  <c r="E17" i="4" s="1"/>
  <c r="E18" i="4" a="1"/>
  <c r="E18" i="4" s="1"/>
  <c r="E16" i="4" a="1"/>
  <c r="E16" i="4" s="1"/>
  <c r="E14" i="4" a="1"/>
  <c r="E14" i="4" s="1"/>
  <c r="E15" i="4" a="1"/>
  <c r="E15" i="4" s="1"/>
  <c r="G8" i="1"/>
  <c r="M5" i="1" s="1"/>
  <c r="E12" i="1" a="1"/>
  <c r="E12" i="1" s="1"/>
  <c r="E16" i="1" a="1"/>
  <c r="E16" i="1" s="1"/>
  <c r="E18" i="1" a="1"/>
  <c r="E18" i="1" s="1"/>
  <c r="E13" i="1" a="1"/>
  <c r="E13" i="1" s="1"/>
  <c r="E17" i="1" a="1"/>
  <c r="E17" i="1" s="1"/>
  <c r="E14" i="1" a="1"/>
  <c r="E14" i="1" s="1"/>
  <c r="E15" i="1" a="1"/>
  <c r="E15" i="1" s="1"/>
  <c r="E24" i="1" a="1"/>
  <c r="E24" i="1" s="1"/>
  <c r="E23" i="1" a="1"/>
  <c r="E23" i="1" s="1"/>
  <c r="E22" i="1" a="1"/>
  <c r="E22" i="1" s="1"/>
  <c r="E26" i="1" a="1"/>
  <c r="E26" i="1" s="1"/>
  <c r="E25" i="1" a="1"/>
  <c r="E25" i="1" s="1"/>
  <c r="H8" i="1"/>
  <c r="I8" i="1"/>
  <c r="J8" i="1"/>
  <c r="H5" i="3" l="1"/>
  <c r="K5" i="3" s="1"/>
  <c r="G5" i="3"/>
  <c r="I5" i="3"/>
  <c r="N5" i="1"/>
  <c r="F4" i="3"/>
  <c r="H4" i="3" l="1"/>
  <c r="F3" i="3"/>
  <c r="I3" i="3" s="1"/>
  <c r="G4" i="3"/>
  <c r="G3" i="3" s="1"/>
  <c r="I4" i="3"/>
  <c r="K4" i="3" l="1"/>
  <c r="K3" i="3" s="1"/>
  <c r="H3" i="3"/>
  <c r="BR61" i="1" l="1"/>
  <c r="BR93" i="1"/>
  <c r="BR125" i="1"/>
  <c r="BR157" i="1"/>
  <c r="BR189" i="1"/>
  <c r="BR221" i="1"/>
  <c r="BR253" i="1"/>
  <c r="BR285" i="1"/>
  <c r="BR317" i="1"/>
  <c r="BR349" i="1"/>
  <c r="BR381" i="1"/>
  <c r="BR413" i="1"/>
  <c r="BR445" i="1"/>
  <c r="BR477" i="1"/>
  <c r="BR509" i="1"/>
  <c r="BR541" i="1"/>
  <c r="BR573" i="1"/>
  <c r="BR605" i="1"/>
  <c r="BR637" i="1"/>
  <c r="BR669" i="1"/>
  <c r="BR701" i="1"/>
  <c r="BR733" i="1"/>
  <c r="BR94" i="1"/>
  <c r="BR126" i="1"/>
  <c r="BR190" i="1"/>
  <c r="BR222" i="1"/>
  <c r="BR254" i="1"/>
  <c r="BR318" i="1"/>
  <c r="BR382" i="1"/>
  <c r="BR414" i="1"/>
  <c r="BR478" i="1"/>
  <c r="BR542" i="1"/>
  <c r="BR574" i="1"/>
  <c r="BR670" i="1"/>
  <c r="BR702" i="1"/>
  <c r="BR31" i="1"/>
  <c r="BR95" i="1"/>
  <c r="BR127" i="1"/>
  <c r="BR159" i="1"/>
  <c r="BR223" i="1"/>
  <c r="BR287" i="1"/>
  <c r="BR351" i="1"/>
  <c r="BR415" i="1"/>
  <c r="BR479" i="1"/>
  <c r="BR511" i="1"/>
  <c r="BR575" i="1"/>
  <c r="BR639" i="1"/>
  <c r="BR735" i="1"/>
  <c r="BR32" i="1"/>
  <c r="BR96" i="1"/>
  <c r="BR128" i="1"/>
  <c r="BR192" i="1"/>
  <c r="BR288" i="1"/>
  <c r="BR352" i="1"/>
  <c r="BR448" i="1"/>
  <c r="BR480" i="1"/>
  <c r="BR544" i="1"/>
  <c r="BR640" i="1"/>
  <c r="BR704" i="1"/>
  <c r="BR33" i="1"/>
  <c r="BR97" i="1"/>
  <c r="BR129" i="1"/>
  <c r="BR193" i="1"/>
  <c r="BR257" i="1"/>
  <c r="BR353" i="1"/>
  <c r="BR385" i="1"/>
  <c r="BR449" i="1"/>
  <c r="BR513" i="1"/>
  <c r="BR577" i="1"/>
  <c r="BR641" i="1"/>
  <c r="BR737" i="1"/>
  <c r="BR34" i="1"/>
  <c r="BR98" i="1"/>
  <c r="BR130" i="1"/>
  <c r="BR162" i="1"/>
  <c r="BR258" i="1"/>
  <c r="BR62" i="1"/>
  <c r="BR158" i="1"/>
  <c r="BR286" i="1"/>
  <c r="BR350" i="1"/>
  <c r="BR446" i="1"/>
  <c r="BR510" i="1"/>
  <c r="BR606" i="1"/>
  <c r="BR638" i="1"/>
  <c r="BR734" i="1"/>
  <c r="BR63" i="1"/>
  <c r="BR191" i="1"/>
  <c r="BR255" i="1"/>
  <c r="BR319" i="1"/>
  <c r="BR383" i="1"/>
  <c r="BR447" i="1"/>
  <c r="BR543" i="1"/>
  <c r="BR607" i="1"/>
  <c r="BR671" i="1"/>
  <c r="BR703" i="1"/>
  <c r="BR64" i="1"/>
  <c r="BR160" i="1"/>
  <c r="BR224" i="1"/>
  <c r="BR256" i="1"/>
  <c r="BR320" i="1"/>
  <c r="BR384" i="1"/>
  <c r="BR416" i="1"/>
  <c r="BR512" i="1"/>
  <c r="BR576" i="1"/>
  <c r="BR608" i="1"/>
  <c r="BR672" i="1"/>
  <c r="BR736" i="1"/>
  <c r="BR65" i="1"/>
  <c r="BR161" i="1"/>
  <c r="BR225" i="1"/>
  <c r="BR289" i="1"/>
  <c r="BR321" i="1"/>
  <c r="BR417" i="1"/>
  <c r="BR481" i="1"/>
  <c r="BR545" i="1"/>
  <c r="BR609" i="1"/>
  <c r="BR673" i="1"/>
  <c r="BR705" i="1"/>
  <c r="BR66" i="1"/>
  <c r="BR194" i="1"/>
  <c r="BR226" i="1"/>
  <c r="BR49" i="1"/>
  <c r="BR81" i="1"/>
  <c r="BR113" i="1"/>
  <c r="BR145" i="1"/>
  <c r="BR177" i="1"/>
  <c r="BR209" i="1"/>
  <c r="BR241" i="1"/>
  <c r="BR273" i="1"/>
  <c r="BR305" i="1"/>
  <c r="BR337" i="1"/>
  <c r="BR369" i="1"/>
  <c r="BR401" i="1"/>
  <c r="BR433" i="1"/>
  <c r="BR465" i="1"/>
  <c r="BR497" i="1"/>
  <c r="BR529" i="1"/>
  <c r="BR561" i="1"/>
  <c r="BR593" i="1"/>
  <c r="BR625" i="1"/>
  <c r="BR657" i="1"/>
  <c r="BR689" i="1"/>
  <c r="BR721" i="1"/>
  <c r="BR753" i="1"/>
  <c r="BR50" i="1"/>
  <c r="BR82" i="1"/>
  <c r="BR114" i="1"/>
  <c r="BR146" i="1"/>
  <c r="BR178" i="1"/>
  <c r="BR210" i="1"/>
  <c r="BR242" i="1"/>
  <c r="BR274" i="1"/>
  <c r="BR306" i="1"/>
  <c r="BR338" i="1"/>
  <c r="BR370" i="1"/>
  <c r="BR402" i="1"/>
  <c r="BR434" i="1"/>
  <c r="BR466" i="1"/>
  <c r="BR498" i="1"/>
  <c r="BR530" i="1"/>
  <c r="BR562" i="1"/>
  <c r="BR594" i="1"/>
  <c r="BR626" i="1"/>
  <c r="BR658" i="1"/>
  <c r="BR690" i="1"/>
  <c r="BR722" i="1"/>
  <c r="BR754" i="1"/>
  <c r="BR51" i="1"/>
  <c r="BR83" i="1"/>
  <c r="BR115" i="1"/>
  <c r="BR147" i="1"/>
  <c r="BR179" i="1"/>
  <c r="BR211" i="1"/>
  <c r="BR243" i="1"/>
  <c r="BR275" i="1"/>
  <c r="BR307" i="1"/>
  <c r="BR339" i="1"/>
  <c r="BR371" i="1"/>
  <c r="BR403" i="1"/>
  <c r="BR435" i="1"/>
  <c r="BR467" i="1"/>
  <c r="BR499" i="1"/>
  <c r="BR531" i="1"/>
  <c r="BR563" i="1"/>
  <c r="BR595" i="1"/>
  <c r="BR627" i="1"/>
  <c r="BR659" i="1"/>
  <c r="BR691" i="1"/>
  <c r="BR723" i="1"/>
  <c r="BR755" i="1"/>
  <c r="BR52" i="1"/>
  <c r="BR84" i="1"/>
  <c r="BR116" i="1"/>
  <c r="BR148" i="1"/>
  <c r="BR180" i="1"/>
  <c r="BR212" i="1"/>
  <c r="BR244" i="1"/>
  <c r="BR276" i="1"/>
  <c r="BR308" i="1"/>
  <c r="BR340" i="1"/>
  <c r="BR372" i="1"/>
  <c r="BR404" i="1"/>
  <c r="BR436" i="1"/>
  <c r="BR468" i="1"/>
  <c r="BR500" i="1"/>
  <c r="BR532" i="1"/>
  <c r="BR75" i="1"/>
  <c r="BR121" i="1"/>
  <c r="BR169" i="1"/>
  <c r="BR215" i="1"/>
  <c r="BR263" i="1"/>
  <c r="BR304" i="1"/>
  <c r="BR354" i="1"/>
  <c r="BR395" i="1"/>
  <c r="BR440" i="1"/>
  <c r="BR486" i="1"/>
  <c r="BR527" i="1"/>
  <c r="BR571" i="1"/>
  <c r="BR616" i="1"/>
  <c r="BR656" i="1"/>
  <c r="BR699" i="1"/>
  <c r="BR744" i="1"/>
  <c r="BR356" i="1"/>
  <c r="BR533" i="1"/>
  <c r="BR618" i="1"/>
  <c r="BR36" i="1"/>
  <c r="BR218" i="1"/>
  <c r="BR266" i="1"/>
  <c r="BR443" i="1"/>
  <c r="BR534" i="1"/>
  <c r="BR662" i="1"/>
  <c r="BR747" i="1"/>
  <c r="BR79" i="1"/>
  <c r="BR173" i="1"/>
  <c r="BR267" i="1"/>
  <c r="BR358" i="1"/>
  <c r="BR444" i="1"/>
  <c r="BR535" i="1"/>
  <c r="BR620" i="1"/>
  <c r="BR708" i="1"/>
  <c r="BR38" i="1"/>
  <c r="BR132" i="1"/>
  <c r="BR220" i="1"/>
  <c r="BR313" i="1"/>
  <c r="BR400" i="1"/>
  <c r="BR491" i="1"/>
  <c r="BR536" i="1"/>
  <c r="BR581" i="1"/>
  <c r="BR621" i="1"/>
  <c r="BR664" i="1"/>
  <c r="BR709" i="1"/>
  <c r="BR749" i="1"/>
  <c r="BR39" i="1"/>
  <c r="BR133" i="1"/>
  <c r="BR175" i="1"/>
  <c r="BR227" i="1"/>
  <c r="BR314" i="1"/>
  <c r="BR405" i="1"/>
  <c r="BR492" i="1"/>
  <c r="BR582" i="1"/>
  <c r="BR665" i="1"/>
  <c r="BR750" i="1"/>
  <c r="BR86" i="1"/>
  <c r="BR176" i="1"/>
  <c r="BR270" i="1"/>
  <c r="BR361" i="1"/>
  <c r="BR452" i="1"/>
  <c r="BR538" i="1"/>
  <c r="BR623" i="1"/>
  <c r="BR711" i="1"/>
  <c r="BR751" i="1"/>
  <c r="BR87" i="1"/>
  <c r="BR181" i="1"/>
  <c r="BR271" i="1"/>
  <c r="BR362" i="1"/>
  <c r="BR453" i="1"/>
  <c r="BR539" i="1"/>
  <c r="BR624" i="1"/>
  <c r="BR712" i="1"/>
  <c r="BR42" i="1"/>
  <c r="BR136" i="1"/>
  <c r="BR230" i="1"/>
  <c r="BR322" i="1"/>
  <c r="BR408" i="1"/>
  <c r="BR495" i="1"/>
  <c r="BR585" i="1"/>
  <c r="BR668" i="1"/>
  <c r="BR756" i="1"/>
  <c r="BR89" i="1"/>
  <c r="BR183" i="1"/>
  <c r="BR277" i="1"/>
  <c r="BR76" i="1"/>
  <c r="BR122" i="1"/>
  <c r="BR170" i="1"/>
  <c r="BR216" i="1"/>
  <c r="BR264" i="1"/>
  <c r="BR309" i="1"/>
  <c r="BR355" i="1"/>
  <c r="BR396" i="1"/>
  <c r="BR441" i="1"/>
  <c r="BR487" i="1"/>
  <c r="BR528" i="1"/>
  <c r="BR572" i="1"/>
  <c r="BR617" i="1"/>
  <c r="BR660" i="1"/>
  <c r="BR700" i="1"/>
  <c r="BR745" i="1"/>
  <c r="BR397" i="1"/>
  <c r="BR488" i="1"/>
  <c r="BR706" i="1"/>
  <c r="BR746" i="1"/>
  <c r="BR78" i="1"/>
  <c r="BR172" i="1"/>
  <c r="BR311" i="1"/>
  <c r="BR398" i="1"/>
  <c r="BR579" i="1"/>
  <c r="BR619" i="1"/>
  <c r="BR707" i="1"/>
  <c r="BR37" i="1"/>
  <c r="BR131" i="1"/>
  <c r="BR219" i="1"/>
  <c r="BR312" i="1"/>
  <c r="BR399" i="1"/>
  <c r="BR490" i="1"/>
  <c r="BR580" i="1"/>
  <c r="BR663" i="1"/>
  <c r="BR748" i="1"/>
  <c r="BR80" i="1"/>
  <c r="BR174" i="1"/>
  <c r="BR268" i="1"/>
  <c r="BR359" i="1"/>
  <c r="BR450" i="1"/>
  <c r="BR85" i="1"/>
  <c r="BR269" i="1"/>
  <c r="BR360" i="1"/>
  <c r="BR451" i="1"/>
  <c r="BR537" i="1"/>
  <c r="BR622" i="1"/>
  <c r="BR710" i="1"/>
  <c r="BR40" i="1"/>
  <c r="BR134" i="1"/>
  <c r="BR228" i="1"/>
  <c r="BR315" i="1"/>
  <c r="BR406" i="1"/>
  <c r="BR493" i="1"/>
  <c r="BR583" i="1"/>
  <c r="BR666" i="1"/>
  <c r="BR41" i="1"/>
  <c r="BR135" i="1"/>
  <c r="BR229" i="1"/>
  <c r="BR316" i="1"/>
  <c r="BR407" i="1"/>
  <c r="BR494" i="1"/>
  <c r="BR584" i="1"/>
  <c r="BR667" i="1"/>
  <c r="BR752" i="1"/>
  <c r="BR88" i="1"/>
  <c r="BR182" i="1"/>
  <c r="BR272" i="1"/>
  <c r="BR363" i="1"/>
  <c r="BR454" i="1"/>
  <c r="BR540" i="1"/>
  <c r="BR628" i="1"/>
  <c r="BR713" i="1"/>
  <c r="BR43" i="1"/>
  <c r="BR137" i="1"/>
  <c r="BR231" i="1"/>
  <c r="BR323" i="1"/>
  <c r="BR35" i="1"/>
  <c r="BR77" i="1"/>
  <c r="BR123" i="1"/>
  <c r="BR171" i="1"/>
  <c r="BR217" i="1"/>
  <c r="BR265" i="1"/>
  <c r="BR310" i="1"/>
  <c r="BR442" i="1"/>
  <c r="BR578" i="1"/>
  <c r="BR661" i="1"/>
  <c r="BR124" i="1"/>
  <c r="BR357" i="1"/>
  <c r="BR489" i="1"/>
  <c r="BR105" i="1"/>
  <c r="BR168" i="1"/>
  <c r="BR246" i="1"/>
  <c r="BR324" i="1"/>
  <c r="BR379" i="1"/>
  <c r="BR439" i="1"/>
  <c r="BR514" i="1"/>
  <c r="BR568" i="1"/>
  <c r="BR636" i="1"/>
  <c r="BR694" i="1"/>
  <c r="BR380" i="1"/>
  <c r="BR569" i="1"/>
  <c r="BR642" i="1"/>
  <c r="BR516" i="1"/>
  <c r="BR696" i="1"/>
  <c r="BR108" i="1"/>
  <c r="BR249" i="1"/>
  <c r="BR457" i="1"/>
  <c r="BR586" i="1"/>
  <c r="BR644" i="1"/>
  <c r="BR46" i="1"/>
  <c r="BR187" i="1"/>
  <c r="BR328" i="1"/>
  <c r="BR458" i="1"/>
  <c r="BR47" i="1"/>
  <c r="BR251" i="1"/>
  <c r="BR389" i="1"/>
  <c r="BR519" i="1"/>
  <c r="BR48" i="1"/>
  <c r="BR195" i="1"/>
  <c r="BR330" i="1"/>
  <c r="BR460" i="1"/>
  <c r="BR715" i="1"/>
  <c r="BR112" i="1"/>
  <c r="BR259" i="1"/>
  <c r="BR391" i="1"/>
  <c r="BR117" i="1"/>
  <c r="BR332" i="1"/>
  <c r="BR462" i="1"/>
  <c r="BR591" i="1"/>
  <c r="BR717" i="1"/>
  <c r="BR198" i="1"/>
  <c r="BR463" i="1"/>
  <c r="BR592" i="1"/>
  <c r="BR199" i="1"/>
  <c r="BR262" i="1"/>
  <c r="BR596" i="1"/>
  <c r="BR200" i="1"/>
  <c r="BR469" i="1"/>
  <c r="BR652" i="1"/>
  <c r="BR720" i="1"/>
  <c r="BR201" i="1"/>
  <c r="BR470" i="1"/>
  <c r="BR653" i="1"/>
  <c r="BR59" i="1"/>
  <c r="BR341" i="1"/>
  <c r="BR599" i="1"/>
  <c r="BR654" i="1"/>
  <c r="BR203" i="1"/>
  <c r="BR412" i="1"/>
  <c r="BR600" i="1"/>
  <c r="BR655" i="1"/>
  <c r="BR204" i="1"/>
  <c r="BR473" i="1"/>
  <c r="BR601" i="1"/>
  <c r="BR205" i="1"/>
  <c r="BR344" i="1"/>
  <c r="BR474" i="1"/>
  <c r="BR675" i="1"/>
  <c r="BR206" i="1"/>
  <c r="BR475" i="1"/>
  <c r="BR676" i="1"/>
  <c r="BR207" i="1"/>
  <c r="BR346" i="1"/>
  <c r="BR476" i="1"/>
  <c r="BR71" i="1"/>
  <c r="BR347" i="1"/>
  <c r="BR552" i="1"/>
  <c r="BR678" i="1"/>
  <c r="BR72" i="1"/>
  <c r="BR213" i="1"/>
  <c r="BR292" i="1"/>
  <c r="BR423" i="1"/>
  <c r="BR483" i="1"/>
  <c r="BR553" i="1"/>
  <c r="BR611" i="1"/>
  <c r="BR679" i="1"/>
  <c r="BR732" i="1"/>
  <c r="BR73" i="1"/>
  <c r="BR151" i="1"/>
  <c r="BR214" i="1"/>
  <c r="BR293" i="1"/>
  <c r="BR364" i="1"/>
  <c r="BR424" i="1"/>
  <c r="BR554" i="1"/>
  <c r="BR738" i="1"/>
  <c r="BR74" i="1"/>
  <c r="BR232" i="1"/>
  <c r="BR485" i="1"/>
  <c r="BR613" i="1"/>
  <c r="BR233" i="1"/>
  <c r="BR295" i="1"/>
  <c r="BR496" i="1"/>
  <c r="BR91" i="1"/>
  <c r="BR296" i="1"/>
  <c r="BR557" i="1"/>
  <c r="BR683" i="1"/>
  <c r="BR92" i="1"/>
  <c r="BR428" i="1"/>
  <c r="BR156" i="1"/>
  <c r="BR429" i="1"/>
  <c r="BR630" i="1"/>
  <c r="BR163" i="1"/>
  <c r="BR504" i="1"/>
  <c r="BR686" i="1"/>
  <c r="BR164" i="1"/>
  <c r="BR375" i="1"/>
  <c r="BR564" i="1"/>
  <c r="BR102" i="1"/>
  <c r="BR239" i="1"/>
  <c r="BR301" i="1"/>
  <c r="BR376" i="1"/>
  <c r="BR565" i="1"/>
  <c r="BR633" i="1"/>
  <c r="BR103" i="1"/>
  <c r="BR106" i="1"/>
  <c r="BR184" i="1"/>
  <c r="BR247" i="1"/>
  <c r="BR325" i="1"/>
  <c r="BR455" i="1"/>
  <c r="BR515" i="1"/>
  <c r="BR695" i="1"/>
  <c r="BR45" i="1"/>
  <c r="BR387" i="1"/>
  <c r="BR697" i="1"/>
  <c r="BR250" i="1"/>
  <c r="BR518" i="1"/>
  <c r="BR698" i="1"/>
  <c r="BR110" i="1"/>
  <c r="BR329" i="1"/>
  <c r="BR646" i="1"/>
  <c r="BR714" i="1"/>
  <c r="BR111" i="1"/>
  <c r="BR390" i="1"/>
  <c r="BR520" i="1"/>
  <c r="BR647" i="1"/>
  <c r="BR196" i="1"/>
  <c r="BR331" i="1"/>
  <c r="BR521" i="1"/>
  <c r="BR590" i="1"/>
  <c r="BR648" i="1"/>
  <c r="BR716" i="1"/>
  <c r="BR197" i="1"/>
  <c r="BR392" i="1"/>
  <c r="BR649" i="1"/>
  <c r="BR118" i="1"/>
  <c r="BR261" i="1"/>
  <c r="BR393" i="1"/>
  <c r="BR650" i="1"/>
  <c r="BR56" i="1"/>
  <c r="BR394" i="1"/>
  <c r="BR524" i="1"/>
  <c r="BR651" i="1"/>
  <c r="BR57" i="1"/>
  <c r="BR335" i="1"/>
  <c r="BR597" i="1"/>
  <c r="BR138" i="1"/>
  <c r="BR279" i="1"/>
  <c r="BR410" i="1"/>
  <c r="BR598" i="1"/>
  <c r="BR202" i="1"/>
  <c r="BR471" i="1"/>
  <c r="BR60" i="1"/>
  <c r="BR342" i="1"/>
  <c r="BR472" i="1"/>
  <c r="BR67" i="1"/>
  <c r="BR343" i="1"/>
  <c r="BR548" i="1"/>
  <c r="BR727" i="1"/>
  <c r="BR142" i="1"/>
  <c r="BR283" i="1"/>
  <c r="BR602" i="1"/>
  <c r="BR69" i="1"/>
  <c r="BR345" i="1"/>
  <c r="BR550" i="1"/>
  <c r="BR729" i="1"/>
  <c r="BR144" i="1"/>
  <c r="BR421" i="1"/>
  <c r="BR551" i="1"/>
  <c r="BR677" i="1"/>
  <c r="BR208" i="1"/>
  <c r="BR482" i="1"/>
  <c r="BR44" i="1"/>
  <c r="BR107" i="1"/>
  <c r="BR185" i="1"/>
  <c r="BR248" i="1"/>
  <c r="BR326" i="1"/>
  <c r="BR386" i="1"/>
  <c r="BR456" i="1"/>
  <c r="BR570" i="1"/>
  <c r="BR643" i="1"/>
  <c r="BR186" i="1"/>
  <c r="BR327" i="1"/>
  <c r="BR517" i="1"/>
  <c r="BR109" i="1"/>
  <c r="BR388" i="1"/>
  <c r="BR587" i="1"/>
  <c r="BR645" i="1"/>
  <c r="BR188" i="1"/>
  <c r="BR459" i="1"/>
  <c r="BR588" i="1"/>
  <c r="BR252" i="1"/>
  <c r="BR589" i="1"/>
  <c r="BR53" i="1"/>
  <c r="BR461" i="1"/>
  <c r="BR54" i="1"/>
  <c r="BR260" i="1"/>
  <c r="BR522" i="1"/>
  <c r="BR55" i="1"/>
  <c r="BR333" i="1"/>
  <c r="BR523" i="1"/>
  <c r="BR718" i="1"/>
  <c r="BR119" i="1"/>
  <c r="BR334" i="1"/>
  <c r="BR464" i="1"/>
  <c r="BR719" i="1"/>
  <c r="BR120" i="1"/>
  <c r="BR278" i="1"/>
  <c r="BR409" i="1"/>
  <c r="BR525" i="1"/>
  <c r="BR58" i="1"/>
  <c r="BR336" i="1"/>
  <c r="BR526" i="1"/>
  <c r="BR724" i="1"/>
  <c r="BR139" i="1"/>
  <c r="BR280" i="1"/>
  <c r="BR411" i="1"/>
  <c r="BR546" i="1"/>
  <c r="BR725" i="1"/>
  <c r="BR140" i="1"/>
  <c r="BR281" i="1"/>
  <c r="BR547" i="1"/>
  <c r="BR726" i="1"/>
  <c r="BR141" i="1"/>
  <c r="BR282" i="1"/>
  <c r="BR418" i="1"/>
  <c r="BR674" i="1"/>
  <c r="BR68" i="1"/>
  <c r="BR419" i="1"/>
  <c r="BR549" i="1"/>
  <c r="BR728" i="1"/>
  <c r="BR143" i="1"/>
  <c r="BR284" i="1"/>
  <c r="BR420" i="1"/>
  <c r="BR603" i="1"/>
  <c r="BR70" i="1"/>
  <c r="BR290" i="1"/>
  <c r="BR604" i="1"/>
  <c r="BR730" i="1"/>
  <c r="BR149" i="1"/>
  <c r="BR291" i="1"/>
  <c r="BR422" i="1"/>
  <c r="BR610" i="1"/>
  <c r="BR731" i="1"/>
  <c r="BR150" i="1"/>
  <c r="BR348" i="1"/>
  <c r="BR484" i="1"/>
  <c r="BR612" i="1"/>
  <c r="BR152" i="1"/>
  <c r="BR294" i="1"/>
  <c r="BR425" i="1"/>
  <c r="BR681" i="1"/>
  <c r="BR153" i="1"/>
  <c r="BR426" i="1"/>
  <c r="BR556" i="1"/>
  <c r="BR682" i="1"/>
  <c r="BR234" i="1"/>
  <c r="BR367" i="1"/>
  <c r="BR501" i="1"/>
  <c r="BR615" i="1"/>
  <c r="BR235" i="1"/>
  <c r="BR368" i="1"/>
  <c r="BR502" i="1"/>
  <c r="BR684" i="1"/>
  <c r="BR236" i="1"/>
  <c r="BR298" i="1"/>
  <c r="BR559" i="1"/>
  <c r="BR743" i="1"/>
  <c r="BR100" i="1"/>
  <c r="BR374" i="1"/>
  <c r="BR631" i="1"/>
  <c r="BR30" i="1"/>
  <c r="BR300" i="1"/>
  <c r="BR431" i="1"/>
  <c r="BR680" i="1"/>
  <c r="BR365" i="1"/>
  <c r="BR555" i="1"/>
  <c r="BR739" i="1"/>
  <c r="BR90" i="1"/>
  <c r="BR366" i="1"/>
  <c r="BR614" i="1"/>
  <c r="BR740" i="1"/>
  <c r="BR154" i="1"/>
  <c r="BR427" i="1"/>
  <c r="BR741" i="1"/>
  <c r="BR155" i="1"/>
  <c r="BR297" i="1"/>
  <c r="BR558" i="1"/>
  <c r="BR629" i="1"/>
  <c r="BR742" i="1"/>
  <c r="BR99" i="1"/>
  <c r="BR373" i="1"/>
  <c r="BR503" i="1"/>
  <c r="BR685" i="1"/>
  <c r="BR237" i="1"/>
  <c r="BR299" i="1"/>
  <c r="BR430" i="1"/>
  <c r="BR560" i="1"/>
  <c r="BR101" i="1"/>
  <c r="BR238" i="1"/>
  <c r="BR505" i="1"/>
  <c r="BR632" i="1"/>
  <c r="BR687" i="1"/>
  <c r="BR165" i="1"/>
  <c r="BR432" i="1"/>
  <c r="BR506" i="1"/>
  <c r="BR688" i="1"/>
  <c r="BR166" i="1"/>
  <c r="BR240" i="1"/>
  <c r="BR302" i="1"/>
  <c r="BR377" i="1"/>
  <c r="BR437" i="1"/>
  <c r="BR507" i="1"/>
  <c r="BR566" i="1"/>
  <c r="BR634" i="1"/>
  <c r="BR692" i="1"/>
  <c r="BR104" i="1"/>
  <c r="BR167" i="1"/>
  <c r="BR245" i="1"/>
  <c r="BR303" i="1"/>
  <c r="BR378" i="1"/>
  <c r="BR438" i="1"/>
  <c r="BR508" i="1"/>
  <c r="BR567" i="1"/>
  <c r="BR635" i="1"/>
  <c r="BR693" i="1"/>
  <c r="BR27" i="1" l="1" a="1"/>
  <c r="BR27" i="1" s="1"/>
  <c r="BR28" i="1"/>
  <c r="W6" i="11"/>
  <c r="P5" i="1"/>
  <c r="W6" i="11" a="1"/>
  <c r="P5" i="1" a="1"/>
  <c r="W6" i="5"/>
  <c r="P5" i="4"/>
  <c r="W6" i="5" a="1"/>
  <c r="P5" i="4" a="1"/>
  <c r="X6" i="5"/>
  <c r="X6" i="5" a="1"/>
  <c r="X6" i="11"/>
  <c r="X6" i="1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<sst xmlns="http://schemas.openxmlformats.org/spreadsheetml/2006/main" count="32365" uniqueCount="3871">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</sst>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_-* #,##0.0_-;\-* #,##0.0_-;_-* &quot;-&quot;_-;_-@_-"/>
    <numFmt numFmtId="172" formatCode="[$-409]d\-mmm\-yy;@"/>
    <numFmt numFmtId="173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165" fontId="5" fillId="0" borderId="0" xfId="3" applyFont="1" applyAlignment="1">
      <alignment horizontal="center" vertical="center" wrapText="1"/>
    </xf>
    <xf numFmtId="166" fontId="6" fillId="0" borderId="11" xfId="4" applyNumberFormat="1" applyFont="1" applyBorder="1"/>
    <xf numFmtId="166" fontId="6" fillId="0" borderId="12" xfId="4" applyNumberFormat="1" applyFont="1" applyBorder="1"/>
    <xf numFmtId="0" fontId="7" fillId="0" borderId="15" xfId="2" applyFont="1" applyBorder="1"/>
    <xf numFmtId="166" fontId="7" fillId="0" borderId="16" xfId="2" applyNumberFormat="1" applyFont="1" applyBorder="1"/>
    <xf numFmtId="167" fontId="7" fillId="0" borderId="16" xfId="4" applyNumberFormat="1" applyFont="1" applyBorder="1"/>
    <xf numFmtId="166" fontId="8" fillId="0" borderId="16" xfId="2" applyNumberFormat="1" applyFont="1" applyBorder="1"/>
    <xf numFmtId="43" fontId="8" fillId="0" borderId="16" xfId="2" applyNumberFormat="1" applyFont="1" applyBorder="1"/>
    <xf numFmtId="166" fontId="8" fillId="0" borderId="17" xfId="2" applyNumberFormat="1" applyFont="1" applyBorder="1"/>
    <xf numFmtId="43" fontId="8" fillId="0" borderId="18" xfId="2" applyNumberFormat="1" applyFont="1" applyBorder="1"/>
    <xf numFmtId="43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7" fontId="7" fillId="0" borderId="0" xfId="4" applyNumberFormat="1" applyFont="1" applyBorder="1"/>
    <xf numFmtId="166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6" fontId="6" fillId="0" borderId="16" xfId="2" applyNumberFormat="1" applyFont="1" applyBorder="1"/>
    <xf numFmtId="166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43" fontId="6" fillId="0" borderId="11" xfId="5" applyFont="1" applyBorder="1"/>
    <xf numFmtId="43" fontId="6" fillId="0" borderId="22" xfId="5" applyFont="1" applyBorder="1"/>
    <xf numFmtId="43" fontId="6" fillId="0" borderId="0" xfId="5" applyFont="1" applyFill="1" applyBorder="1"/>
    <xf numFmtId="166" fontId="6" fillId="0" borderId="11" xfId="5" applyNumberFormat="1" applyFont="1" applyBorder="1"/>
    <xf numFmtId="166" fontId="6" fillId="0" borderId="22" xfId="5" applyNumberFormat="1" applyFont="1" applyBorder="1"/>
    <xf numFmtId="166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6" fontId="6" fillId="0" borderId="24" xfId="5" applyNumberFormat="1" applyFont="1" applyBorder="1"/>
    <xf numFmtId="166" fontId="6" fillId="0" borderId="25" xfId="5" applyNumberFormat="1" applyFont="1" applyBorder="1"/>
    <xf numFmtId="0" fontId="6" fillId="0" borderId="20" xfId="2" applyFont="1" applyBorder="1"/>
    <xf numFmtId="43" fontId="6" fillId="0" borderId="16" xfId="5" applyFont="1" applyBorder="1"/>
    <xf numFmtId="43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43" fontId="2" fillId="0" borderId="11" xfId="5" applyFont="1" applyBorder="1"/>
    <xf numFmtId="43" fontId="2" fillId="0" borderId="0" xfId="5" applyFont="1" applyBorder="1"/>
    <xf numFmtId="166" fontId="2" fillId="0" borderId="11" xfId="5" applyNumberFormat="1" applyFont="1" applyBorder="1"/>
    <xf numFmtId="166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8" fontId="2" fillId="0" borderId="0" xfId="3" applyNumberFormat="1" applyFont="1"/>
    <xf numFmtId="0" fontId="2" fillId="0" borderId="27" xfId="2" applyBorder="1"/>
    <xf numFmtId="166" fontId="2" fillId="0" borderId="27" xfId="2" applyNumberFormat="1" applyBorder="1"/>
    <xf numFmtId="169" fontId="2" fillId="0" borderId="27" xfId="6" applyNumberFormat="1" applyFont="1" applyBorder="1"/>
    <xf numFmtId="0" fontId="5" fillId="2" borderId="11" xfId="2" applyFont="1" applyFill="1" applyBorder="1"/>
    <xf numFmtId="170" fontId="5" fillId="2" borderId="11" xfId="2" applyNumberFormat="1" applyFont="1" applyFill="1" applyBorder="1" applyAlignment="1">
      <alignment horizontal="center" vertical="center"/>
    </xf>
    <xf numFmtId="170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43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6" fontId="6" fillId="0" borderId="11" xfId="5" applyNumberFormat="1" applyFont="1" applyBorder="1" applyAlignment="1">
      <alignment wrapText="1"/>
    </xf>
    <xf numFmtId="171" fontId="6" fillId="0" borderId="11" xfId="1" applyNumberFormat="1" applyFont="1" applyBorder="1"/>
    <xf numFmtId="166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2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2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7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2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7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3" fontId="29" fillId="5" borderId="11" xfId="0" applyNumberFormat="1" applyFont="1" applyFill="1" applyBorder="1" applyAlignment="1" applyProtection="1">
      <alignment vertical="center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7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2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7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7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2" fontId="20" fillId="7" borderId="24" xfId="0" applyNumberFormat="1" applyFont="1" applyFill="1" applyBorder="1" applyAlignment="1" applyProtection="1">
      <alignment horizontal="center" vertical="center"/>
      <protection locked="0"/>
    </xf>
    <xf numFmtId="167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2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164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164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2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2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7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2" fontId="24" fillId="3" borderId="11" xfId="0" applyNumberFormat="1" applyFont="1" applyFill="1" applyBorder="1" applyAlignment="1" applyProtection="1">
      <alignment horizontal="center" vertical="center"/>
      <protection locked="0"/>
    </xf>
    <xf numFmtId="167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7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2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7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3" fontId="29" fillId="5" borderId="24" xfId="0" applyNumberFormat="1" applyFont="1" applyFill="1" applyBorder="1" applyAlignment="1" applyProtection="1">
      <alignment vertical="center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7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2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7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2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7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7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7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7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7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7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2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7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164" fontId="6" fillId="0" borderId="11" xfId="1" applyFont="1" applyBorder="1"/>
    <xf numFmtId="164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136778.69999999998</v>
          </cell>
        </row>
        <row r="7">
          <cell r="BH7">
            <v>124848.79999999999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F17" sqref="F17"/>
    </sheetView>
  </sheetViews>
  <sheetFormatPr defaultColWidth="9"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274787.11999999994</v>
      </c>
      <c r="F3" s="178">
        <f>SUM(F4:F23)</f>
        <v>267679.63999999996</v>
      </c>
      <c r="G3" s="178">
        <f>SUM(G4:G23)</f>
        <v>7107.4799999999814</v>
      </c>
      <c r="H3" s="178">
        <f>SUM(H4:H23)</f>
        <v>267679.63999999996</v>
      </c>
      <c r="I3" s="179">
        <f>IFERROR(F3/E3," ")</f>
        <v>0.97413459553708348</v>
      </c>
      <c r="J3" s="178">
        <f>SUM(J4:J23)</f>
        <v>261627.49999999997</v>
      </c>
      <c r="K3" s="180">
        <f>SUM(K4:K23)</f>
        <v>7855.5199999999604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145074.59999999992</v>
      </c>
      <c r="F4" s="184">
        <f>'BTP-U284SCR'!H8</f>
        <v>144634.21999999994</v>
      </c>
      <c r="G4" s="184">
        <f>+E4-F4</f>
        <v>440.37999999997555</v>
      </c>
      <c r="H4" s="184">
        <f>F4</f>
        <v>144634.21999999994</v>
      </c>
      <c r="I4" s="185">
        <f t="shared" ref="I4:I23" si="0">IFERROR(F4/E4," ")</f>
        <v>0.99696445828559943</v>
      </c>
      <c r="J4" s="184">
        <f>[2]Progress!$BH$6</f>
        <v>136778.69999999998</v>
      </c>
      <c r="K4" s="186">
        <f>IF(H4-J4&lt;0,0,H4-J4)</f>
        <v>7855.5199999999604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123045.42000000001</v>
      </c>
      <c r="G5" s="184">
        <f t="shared" ref="G5:G22" si="1">+E5-F5</f>
        <v>6667.1000000000058</v>
      </c>
      <c r="H5" s="184">
        <f>F5</f>
        <v>123045.42000000001</v>
      </c>
      <c r="I5" s="185">
        <f t="shared" si="0"/>
        <v>0.94860095232133335</v>
      </c>
      <c r="J5" s="184">
        <f>[2]Progress!$BH$7</f>
        <v>124848.79999999999</v>
      </c>
      <c r="K5" s="186">
        <f t="shared" ref="K5:K23" si="2">IF(H5-J5&lt;0,0,H5-J5)</f>
        <v>0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 filterMode="1">
    <tabColor rgb="FF7030A0"/>
    <pageSetUpPr fitToPage="1"/>
  </sheetPr>
  <dimension ref="C1:CC768"/>
  <sheetViews>
    <sheetView tabSelected="1" zoomScale="70" zoomScaleNormal="70" workbookViewId="0">
      <pane xSplit="13" ySplit="29" topLeftCell="AZ30" activePane="bottomRight" state="frozen"/>
      <selection activeCell="V16" sqref="V16"/>
      <selection pane="topRight" activeCell="V16" sqref="V16"/>
      <selection pane="bottomLeft" activeCell="V16" sqref="V16"/>
      <selection pane="bottomRight" activeCell="L769" sqref="L76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68" width="7.375" style="3" customWidth="1"/>
    <col min="69" max="69" width="7.25" style="3" customWidth="1"/>
    <col min="70" max="70" width="8.625" style="3" customWidth="1"/>
    <col min="71" max="71" width="9.875" style="3" customWidth="1"/>
    <col min="72" max="72" width="8.625" style="3" customWidth="1"/>
    <col min="73" max="73" width="8.75" style="3" customWidth="1"/>
    <col min="74" max="74" width="7.5" style="3" customWidth="1"/>
    <col min="75" max="77" width="9" style="3" customWidth="1"/>
    <col min="78" max="78" width="8.75" style="3" customWidth="1"/>
    <col min="79" max="79" width="8.625" style="3" customWidth="1"/>
    <col min="80" max="81" width="9" style="3" customWidth="1"/>
    <col min="82" max="16384" width="8.75" style="3"/>
  </cols>
  <sheetData>
    <row r="1" spans="4:69" ht="19.5">
      <c r="D1" s="1" t="s">
        <v>0</v>
      </c>
      <c r="E1" s="2"/>
      <c r="F1" s="2"/>
      <c r="G1" s="2"/>
      <c r="H1" s="2"/>
    </row>
    <row r="2" spans="4:69" ht="13.5" thickBot="1"/>
    <row r="3" spans="4:69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</row>
    <row r="4" spans="4:69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5"/>
    </row>
    <row r="5" spans="4:69" ht="13.5" thickBot="1">
      <c r="D5" s="15" t="s">
        <v>12</v>
      </c>
      <c r="E5" s="26">
        <f>SUMIFS(I:I,$C:$C,$D5)</f>
        <v>1190</v>
      </c>
      <c r="F5" s="26">
        <f>SUMIFS(K:K,$C:$C,$D5)</f>
        <v>109028.49999999996</v>
      </c>
      <c r="G5" s="26" cm="1">
        <f t="array" ref="G5">SUMPRODUCT(--($C$30:$C$763=$D5),$L$30:$L$763)</f>
        <v>1175</v>
      </c>
      <c r="H5" s="26" cm="1">
        <f t="array" ref="H5">SUMPRODUCT(--($C$30:$C$763=$D5),$L$30:$L$763,$J$30:$J$763)</f>
        <v>109021.89999999997</v>
      </c>
      <c r="I5" s="26" cm="1">
        <f t="array" ref="I5">SUMPRODUCT(--($C$30:$C$763=$D5),$M$30:$M$763)</f>
        <v>15</v>
      </c>
      <c r="J5" s="27" cm="1">
        <f t="array" ref="J5">SUMPRODUCT(--($C$30:$C$763=$D5),$M$30:$M$763,$J$30:$J$763)</f>
        <v>6.6000000000000005</v>
      </c>
      <c r="L5" s="28" t="s">
        <v>13</v>
      </c>
      <c r="M5" s="29">
        <f>G8</f>
        <v>4166</v>
      </c>
      <c r="N5" s="30">
        <f>H8</f>
        <v>144634.21999999994</v>
      </c>
      <c r="O5" s="31"/>
      <c r="P5" s="32" cm="1">
        <f t="array" aca="1" ref="P5" ca="1">IFERROR(INDIRECT("'"&amp;$D$1&amp;"'!w6"),0)</f>
        <v>15326.800000000001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</row>
    <row r="6" spans="4:69" ht="13.5" thickTop="1">
      <c r="D6" s="36" t="s">
        <v>14</v>
      </c>
      <c r="E6" s="26">
        <f>SUMIFS(I:I,$C:$C,$D6)</f>
        <v>3015</v>
      </c>
      <c r="F6" s="26">
        <f>SUMIFS(K:K,$C:$C,$D6)</f>
        <v>35626.019999999982</v>
      </c>
      <c r="G6" s="26" cm="1">
        <f t="array" ref="G6">SUMPRODUCT(--($C$30:$C$763=$D6),$L$30:$L$763)</f>
        <v>2991</v>
      </c>
      <c r="H6" s="26" cm="1">
        <f t="array" ref="H6">SUMPRODUCT(--($C$30:$C$763=$D6),$L$30:$L$763,$J$30:$J$763)</f>
        <v>35612.319999999978</v>
      </c>
      <c r="I6" s="26" cm="1">
        <f t="array" ref="I6">SUMPRODUCT(--($C$30:$C$763=$D6),$M$30:$M$763)</f>
        <v>24</v>
      </c>
      <c r="J6" s="27" cm="1">
        <f t="array" ref="J6">SUMPRODUCT(--($C$30:$C$763=$D6),$M$30:$M$763,$J$30:$J$763)</f>
        <v>13.700000000000001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</row>
    <row r="7" spans="4:69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SUMPRODUCT(--($C$30:$C$763=$D7),$L$30:$L$763)</f>
        <v>0</v>
      </c>
      <c r="H7" s="26" cm="1">
        <f t="array" ref="H7">SUMPRODUCT(--($C$30:$C$763=$D7),$L$30:$L$763,$J$30:$J$763)</f>
        <v>0</v>
      </c>
      <c r="I7" s="26" cm="1">
        <f t="array" ref="I7">SUMPRODUCT(--($C$30:$C$763=$D7),$M$30:$M$763)</f>
        <v>11084</v>
      </c>
      <c r="J7" s="27" cm="1">
        <f t="array" ref="J7">SUMPRODUCT(--($C$30:$C$763=$D7),$M$30:$M$763,$J$30:$J$763)</f>
        <v>420.08</v>
      </c>
    </row>
    <row r="8" spans="4:69" ht="13.5" thickBot="1">
      <c r="D8" s="40" t="s">
        <v>13</v>
      </c>
      <c r="E8" s="41">
        <f>E5+E6+E7</f>
        <v>15289</v>
      </c>
      <c r="F8" s="41">
        <f>F5+F6+F7</f>
        <v>145074.59999999992</v>
      </c>
      <c r="G8" s="41">
        <f t="shared" ref="G8:I8" si="0">G5+G6+G7</f>
        <v>4166</v>
      </c>
      <c r="H8" s="41">
        <f t="shared" si="0"/>
        <v>144634.21999999994</v>
      </c>
      <c r="I8" s="41">
        <f t="shared" si="0"/>
        <v>11123</v>
      </c>
      <c r="J8" s="42">
        <f>J5+J6+J7</f>
        <v>440.38</v>
      </c>
    </row>
    <row r="9" spans="4:69" ht="13.5" hidden="1" outlineLevel="1" thickTop="1"/>
    <row r="10" spans="4:69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9" ht="23.25" hidden="1" customHeight="1" outlineLevel="1" thickTop="1">
      <c r="D11" s="45" t="s">
        <v>12</v>
      </c>
      <c r="E11" s="46" t="str" cm="1">
        <f t="array" ref="E11:F11">TRANSPOSE(_xlfn._xlws.SORT(_xlfn.UNIQUE(_xlfn._xlws.FILTER(E30:E763,(C30:C763=$D$11)*(M30:M763&lt;&gt;0))),,1))</f>
        <v>2" SCH.40</v>
      </c>
      <c r="F11" s="46" t="str">
        <v>3/4" SCH.80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</row>
    <row r="12" spans="4:69" ht="28.9" hidden="1" customHeight="1" outlineLevel="2">
      <c r="D12" s="49" t="s">
        <v>17</v>
      </c>
      <c r="E12" s="50" cm="1">
        <f t="array" ref="E12">SUMPRODUCT(--($C$30:$C$763=$D$11),--($E$30:$E$763=E$11),$I$30:$I$763,$G$30:$G$763)</f>
        <v>5964</v>
      </c>
      <c r="F12" s="50" cm="1">
        <f t="array" ref="F12">SUMPRODUCT(--($C$30:$C$763=$D$11),--($E$30:$E$763=F$11),$I$30:$I$763,$G$30:$G$763)</f>
        <v>344</v>
      </c>
      <c r="G12" s="50" cm="1">
        <f t="array" ref="G12">SUMPRODUCT(--($C$30:$C$763=$D$11),--($E$30:$E$763=G$11),$I$30:$I$763,$G$30:$G$763)</f>
        <v>0</v>
      </c>
      <c r="H12" s="50" cm="1">
        <f t="array" ref="H12">SUMPRODUCT(--($C$30:$C$763=$D$11),--($E$30:$E$763=H$11),$I$30:$I$763,$G$30:$G$763)</f>
        <v>0</v>
      </c>
      <c r="I12" s="50" cm="1">
        <f t="array" ref="I12">SUMPRODUCT(--($C$30:$C$763=$D$11),--($E$30:$E$763=I$11),$I$30:$I$763,$G$30:$G$763)</f>
        <v>0</v>
      </c>
      <c r="J12" s="50" cm="1">
        <f t="array" ref="J12">SUMPRODUCT(--($C$30:$C$763=$D$11),--($E$30:$E$763=J$11),$I$30:$I$763,$G$30:$G$763)</f>
        <v>0</v>
      </c>
      <c r="K12" s="50" cm="1">
        <f t="array" ref="K12">SUMPRODUCT(--($C$30:$C$763=$D$11),--($E$30:$E$763=K$11),$I$30:$I$763,$G$30:$G$763)</f>
        <v>0</v>
      </c>
      <c r="L12" s="50" cm="1">
        <f t="array" ref="L12">SUMPRODUCT(--($C$30:$C$763=$D$11),--($E$30:$E$763=L$11),$I$30:$I$763,$G$30:$G$763)</f>
        <v>0</v>
      </c>
      <c r="M12" s="50" cm="1">
        <f t="array" ref="M12">SUMPRODUCT(--($C$30:$C$763=$D$11),--($E$30:$E$763=M$11),$I$30:$I$763,$G$30:$G$763)</f>
        <v>0</v>
      </c>
      <c r="N12" s="50" cm="1">
        <f t="array" ref="N12">SUMPRODUCT(--($C$30:$C$763=$D$11),--($E$30:$E$763=N$11),$I$30:$I$763,$G$30:$G$763)</f>
        <v>0</v>
      </c>
      <c r="O12" s="50" cm="1">
        <f t="array" ref="O12">SUMPRODUCT(--($C$30:$C$763=$D$11),--($E$30:$E$763=O$11),$I$30:$I$763,$G$30:$G$763)</f>
        <v>0</v>
      </c>
      <c r="P12" s="50" cm="1">
        <f t="array" ref="P12">SUMPRODUCT(--($C$30:$C$763=$D$11),--($E$30:$E$763=P$11),$I$30:$I$763,$G$30:$G$763)</f>
        <v>0</v>
      </c>
      <c r="Q12" s="50" cm="1">
        <f t="array" ref="Q12">SUMPRODUCT(--($C$30:$C$763=$D$11),--($E$30:$E$763=Q$11),$I$30:$I$763,$G$30:$G$763)</f>
        <v>0</v>
      </c>
      <c r="R12" s="51" cm="1">
        <f t="array" ref="R12">SUMPRODUCT(--($C$30:$C$763=$D$11),--($E$30:$E$763=R$11),$I$30:$I$763,$G$30:$G$763)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</row>
    <row r="13" spans="4:69" ht="15" hidden="1" customHeight="1" outlineLevel="2">
      <c r="D13" s="49" t="s">
        <v>18</v>
      </c>
      <c r="E13" s="53" cm="1">
        <f t="array" ref="E13">SUMPRODUCT(--($C$30:$C$763=$D$11),--($E$30:$E$763=E$11),$I$30:$I$763)</f>
        <v>48</v>
      </c>
      <c r="F13" s="53" cm="1">
        <f t="array" ref="F13">SUMPRODUCT(--($C$30:$C$763=$D$11),--($E$30:$E$763=F$11),$I$30:$I$763)</f>
        <v>4</v>
      </c>
      <c r="G13" s="53" cm="1">
        <f t="array" ref="G13">SUMPRODUCT(--($C$30:$C$763=$D$11),--($E$30:$E$763=G$11),$I$30:$I$763)</f>
        <v>0</v>
      </c>
      <c r="H13" s="53" cm="1">
        <f t="array" ref="H13">SUMPRODUCT(--($C$30:$C$763=$D$11),--($E$30:$E$763=H$11),$I$30:$I$763)</f>
        <v>0</v>
      </c>
      <c r="I13" s="53" cm="1">
        <f t="array" ref="I13">SUMPRODUCT(--($C$30:$C$763=$D$11),--($E$30:$E$763=I$11),$I$30:$I$763)</f>
        <v>0</v>
      </c>
      <c r="J13" s="53" cm="1">
        <f t="array" ref="J13">SUMPRODUCT(--($C$30:$C$763=$D$11),--($E$30:$E$763=J$11),$I$30:$I$763)</f>
        <v>0</v>
      </c>
      <c r="K13" s="53" cm="1">
        <f t="array" ref="K13">SUMPRODUCT(--($C$30:$C$763=$D$11),--($E$30:$E$763=K$11),$I$30:$I$763)</f>
        <v>0</v>
      </c>
      <c r="L13" s="53" cm="1">
        <f t="array" ref="L13">SUMPRODUCT(--($C$30:$C$763=$D$11),--($E$30:$E$763=L$11),$I$30:$I$763)</f>
        <v>0</v>
      </c>
      <c r="M13" s="53" cm="1">
        <f t="array" ref="M13">SUMPRODUCT(--($C$30:$C$763=$D$11),--($E$30:$E$763=M$11),$I$30:$I$763)</f>
        <v>0</v>
      </c>
      <c r="N13" s="53" cm="1">
        <f t="array" ref="N13">SUMPRODUCT(--($C$30:$C$763=$D$11),--($E$30:$E$763=N$11),$I$30:$I$763)</f>
        <v>0</v>
      </c>
      <c r="O13" s="53" cm="1">
        <f t="array" ref="O13">SUMPRODUCT(--($C$30:$C$763=$D$11),--($E$30:$E$763=O$11),$I$30:$I$763)</f>
        <v>0</v>
      </c>
      <c r="P13" s="53" cm="1">
        <f t="array" ref="P13">SUMPRODUCT(--($C$30:$C$763=$D$11),--($E$30:$E$763=P$11),$I$30:$I$763)</f>
        <v>0</v>
      </c>
      <c r="Q13" s="53" cm="1">
        <f t="array" ref="Q13">SUMPRODUCT(--($C$30:$C$763=$D$11),--($E$30:$E$763=Q$11),$I$30:$I$763)</f>
        <v>0</v>
      </c>
      <c r="R13" s="54" cm="1">
        <f t="array" ref="R13">SUMPRODUCT(--($C$30:$C$763=$D$11),--($E$30:$E$763=R$11),$I$30:$I$763)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</row>
    <row r="14" spans="4:69" ht="13.5" hidden="1" outlineLevel="2" thickTop="1">
      <c r="D14" s="56" t="s">
        <v>19</v>
      </c>
      <c r="E14" s="50" cm="1">
        <f t="array" ref="E14">SUMPRODUCT(--($C$30:$C$763=$D$11),--($E$30:$E$763=E$11),$L$30:$L$763,$G$30:$G$763)</f>
        <v>4932</v>
      </c>
      <c r="F14" s="50" cm="1">
        <f t="array" ref="F14">SUMPRODUCT(--($C$30:$C$763=$D$11),--($E$30:$E$763=F$11),$L$30:$L$763,$G$30:$G$763)</f>
        <v>86</v>
      </c>
      <c r="G14" s="50" cm="1">
        <f t="array" ref="G14">SUMPRODUCT(--($C$30:$C$763=$D$11),--($E$30:$E$763=G$11),$L$30:$L$763,$G$30:$G$763)</f>
        <v>0</v>
      </c>
      <c r="H14" s="50" cm="1">
        <f t="array" ref="H14">SUMPRODUCT(--($C$30:$C$763=$D$11),--($E$30:$E$763=H$11),$L$30:$L$763,$G$30:$G$763)</f>
        <v>0</v>
      </c>
      <c r="I14" s="50" cm="1">
        <f t="array" ref="I14">SUMPRODUCT(--($C$30:$C$763=$D$11),--($E$30:$E$763=I$11),$L$30:$L$763,$G$30:$G$763)</f>
        <v>0</v>
      </c>
      <c r="J14" s="50" cm="1">
        <f t="array" ref="J14">SUMPRODUCT(--($C$30:$C$763=$D$11),--($E$30:$E$763=J$11),$L$30:$L$763,$G$30:$G$763)</f>
        <v>0</v>
      </c>
      <c r="K14" s="50" cm="1">
        <f t="array" ref="K14">SUMPRODUCT(--($C$30:$C$763=$D$11),--($E$30:$E$763=K$11),$L$30:$L$763,$G$30:$G$763)</f>
        <v>0</v>
      </c>
      <c r="L14" s="50" cm="1">
        <f t="array" ref="L14">SUMPRODUCT(--($C$30:$C$763=$D$11),--($E$30:$E$763=L$11),$L$30:$L$763,$G$30:$G$763)</f>
        <v>0</v>
      </c>
      <c r="M14" s="50" cm="1">
        <f t="array" ref="M14">SUMPRODUCT(--($C$30:$C$763=$D$11),--($E$30:$E$763=M$11),$L$30:$L$763,$G$30:$G$763)</f>
        <v>0</v>
      </c>
      <c r="N14" s="50" cm="1">
        <f t="array" ref="N14">SUMPRODUCT(--($C$30:$C$763=$D$11),--($E$30:$E$763=N$11),$L$30:$L$763,$G$30:$G$763)</f>
        <v>0</v>
      </c>
      <c r="O14" s="50" cm="1">
        <f t="array" ref="O14">SUMPRODUCT(--($C$30:$C$763=$D$11),--($E$30:$E$763=O$11),$L$30:$L$763,$G$30:$G$763)</f>
        <v>0</v>
      </c>
      <c r="P14" s="50" cm="1">
        <f t="array" ref="P14">SUMPRODUCT(--($C$30:$C$763=$D$11),--($E$30:$E$763=P$11),$L$30:$L$763,$G$30:$G$763)</f>
        <v>0</v>
      </c>
      <c r="Q14" s="50" cm="1">
        <f t="array" ref="Q14">SUMPRODUCT(--($C$30:$C$763=$D$11),--($E$30:$E$763=Q$11),$L$30:$L$763,$G$30:$G$763)</f>
        <v>0</v>
      </c>
      <c r="R14" s="51" cm="1">
        <f t="array" ref="R14">SUMPRODUCT(--($C$30:$C$763=$D$11),--($E$30:$E$763=R$11),$L$30:$L$763,$G$30:$G$763)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</row>
    <row r="15" spans="4:69" ht="13.5" hidden="1" outlineLevel="2" thickTop="1">
      <c r="D15" s="56" t="s">
        <v>20</v>
      </c>
      <c r="E15" s="53" cm="1">
        <f t="array" ref="E15">SUMPRODUCT(--($C$30:$C$763=$D$11),--($E$30:$E$763=E$11),$L$30:$L$763)</f>
        <v>36</v>
      </c>
      <c r="F15" s="53" cm="1">
        <f t="array" ref="F15">SUMPRODUCT(--($C$30:$C$763=$D$11),--($E$30:$E$763=F$11),$L$30:$L$763)</f>
        <v>1</v>
      </c>
      <c r="G15" s="53" cm="1">
        <f t="array" ref="G15">SUMPRODUCT(--($C$30:$C$763=$D$11),--($E$30:$E$763=G$11),$L$30:$L$763)</f>
        <v>0</v>
      </c>
      <c r="H15" s="53" cm="1">
        <f t="array" ref="H15">SUMPRODUCT(--($C$30:$C$763=$D$11),--($E$30:$E$763=H$11),$L$30:$L$763)</f>
        <v>0</v>
      </c>
      <c r="I15" s="53" cm="1">
        <f t="array" ref="I15">SUMPRODUCT(--($C$30:$C$763=$D$11),--($E$30:$E$763=I$11),$L$30:$L$763)</f>
        <v>0</v>
      </c>
      <c r="J15" s="53" cm="1">
        <f t="array" ref="J15">SUMPRODUCT(--($C$30:$C$763=$D$11),--($E$30:$E$763=J$11),$L$30:$L$763)</f>
        <v>0</v>
      </c>
      <c r="K15" s="53" cm="1">
        <f t="array" ref="K15">SUMPRODUCT(--($C$30:$C$763=$D$11),--($E$30:$E$763=K$11),$L$30:$L$763)</f>
        <v>0</v>
      </c>
      <c r="L15" s="53" cm="1">
        <f t="array" ref="L15">SUMPRODUCT(--($C$30:$C$763=$D$11),--($E$30:$E$763=L$11),$L$30:$L$763)</f>
        <v>0</v>
      </c>
      <c r="M15" s="53" cm="1">
        <f t="array" ref="M15">SUMPRODUCT(--($C$30:$C$763=$D$11),--($E$30:$E$763=M$11),$L$30:$L$763)</f>
        <v>0</v>
      </c>
      <c r="N15" s="53" cm="1">
        <f t="array" ref="N15">SUMPRODUCT(--($C$30:$C$763=$D$11),--($E$30:$E$763=N$11),$L$30:$L$763)</f>
        <v>0</v>
      </c>
      <c r="O15" s="53" cm="1">
        <f t="array" ref="O15">SUMPRODUCT(--($C$30:$C$763=$D$11),--($E$30:$E$763=O$11),$L$30:$L$763)</f>
        <v>0</v>
      </c>
      <c r="P15" s="53" cm="1">
        <f t="array" ref="P15">SUMPRODUCT(--($C$30:$C$763=$D$11),--($E$30:$E$763=P$11),$L$30:$L$763)</f>
        <v>0</v>
      </c>
      <c r="Q15" s="53" cm="1">
        <f t="array" ref="Q15">SUMPRODUCT(--($C$30:$C$763=$D$11),--($E$30:$E$763=Q$11),$L$30:$L$763)</f>
        <v>0</v>
      </c>
      <c r="R15" s="54" cm="1">
        <f t="array" ref="R15">SUMPRODUCT(--($C$30:$C$763=$D$11),--($E$30:$E$763=R$11),$L$30:$L$763)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</row>
    <row r="16" spans="4:69" ht="13.5" hidden="1" outlineLevel="2" thickTop="1">
      <c r="D16" s="56" t="s">
        <v>21</v>
      </c>
      <c r="E16" s="50" cm="1">
        <f t="array" ref="E16">SUMPRODUCT(--($C$30:$C$763=$D$11),--($E$30:$E$763=E$11),$M$30:$M$763,$G$30:$G$763)</f>
        <v>1032</v>
      </c>
      <c r="F16" s="50" cm="1">
        <f t="array" ref="F16">SUMPRODUCT(--($C$30:$C$763=$D$11),--($E$30:$E$763=F$11),$M$30:$M$763,$G$30:$G$763)</f>
        <v>258</v>
      </c>
      <c r="G16" s="50" cm="1">
        <f t="array" ref="G16">SUMPRODUCT(--($C$30:$C$763=$D$11),--($E$30:$E$763=G$11),$M$30:$M$763,$G$30:$G$763)</f>
        <v>0</v>
      </c>
      <c r="H16" s="50" cm="1">
        <f t="array" ref="H16">SUMPRODUCT(--($C$30:$C$763=$D$11),--($E$30:$E$763=H$11),$M$30:$M$763,$G$30:$G$763)</f>
        <v>0</v>
      </c>
      <c r="I16" s="50" cm="1">
        <f t="array" ref="I16">SUMPRODUCT(--($C$30:$C$763=$D$11),--($E$30:$E$763=I$11),$M$30:$M$763,$G$30:$G$763)</f>
        <v>0</v>
      </c>
      <c r="J16" s="50" cm="1">
        <f t="array" ref="J16">SUMPRODUCT(--($C$30:$C$763=$D$11),--($E$30:$E$763=J$11),$M$30:$M$763,$G$30:$G$763)</f>
        <v>0</v>
      </c>
      <c r="K16" s="50" cm="1">
        <f t="array" ref="K16">SUMPRODUCT(--($C$30:$C$763=$D$11),--($E$30:$E$763=K$11),$M$30:$M$763,$G$30:$G$763)</f>
        <v>0</v>
      </c>
      <c r="L16" s="50" cm="1">
        <f t="array" ref="L16">SUMPRODUCT(--($C$30:$C$763=$D$11),--($E$30:$E$763=L$11),$M$30:$M$763,$G$30:$G$763)</f>
        <v>0</v>
      </c>
      <c r="M16" s="50" cm="1">
        <f t="array" ref="M16">SUMPRODUCT(--($C$30:$C$763=$D$11),--($E$30:$E$763=M$11),$M$30:$M$763,$G$30:$G$763)</f>
        <v>0</v>
      </c>
      <c r="N16" s="50" cm="1">
        <f t="array" ref="N16">SUMPRODUCT(--($C$30:$C$763=$D$11),--($E$30:$E$763=N$11),$M$30:$M$763,$G$30:$G$763)</f>
        <v>0</v>
      </c>
      <c r="O16" s="50" cm="1">
        <f t="array" ref="O16">SUMPRODUCT(--($C$30:$C$763=$D$11),--($E$30:$E$763=O$11),$M$30:$M$763,$G$30:$G$763)</f>
        <v>0</v>
      </c>
      <c r="P16" s="50" cm="1">
        <f t="array" ref="P16">SUMPRODUCT(--($C$30:$C$763=$D$11),--($E$30:$E$763=P$11),$M$30:$M$763,$G$30:$G$763)</f>
        <v>0</v>
      </c>
      <c r="Q16" s="50" cm="1">
        <f t="array" ref="Q16">SUMPRODUCT(--($C$30:$C$763=$D$11),--($E$30:$E$763=Q$11),$M$30:$M$763,$G$30:$G$763)</f>
        <v>0</v>
      </c>
      <c r="R16" s="51" cm="1">
        <f t="array" ref="R16">SUMPRODUCT(--($C$30:$C$763=$D$11),--($E$30:$E$763=R$11),$M$30:$M$763,$G$30:$G$763)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</row>
    <row r="17" spans="3:81" ht="13.5" hidden="1" outlineLevel="2" thickTop="1">
      <c r="D17" s="57" t="s">
        <v>22</v>
      </c>
      <c r="E17" s="58" cm="1">
        <f t="array" ref="E17">SUMPRODUCT(--($C$30:$C$763=$D$11),--($E$30:$E$763=E$11),$M$30:$M$763)</f>
        <v>12</v>
      </c>
      <c r="F17" s="58" cm="1">
        <f t="array" ref="F17">SUMPRODUCT(--($C$30:$C$763=$D$11),--($E$30:$E$763=F$11),$M$30:$M$763)</f>
        <v>3</v>
      </c>
      <c r="G17" s="58" cm="1">
        <f t="array" ref="G17">SUMPRODUCT(--($C$30:$C$763=$D$11),--($E$30:$E$763=G$11),$M$30:$M$763)</f>
        <v>0</v>
      </c>
      <c r="H17" s="58" cm="1">
        <f t="array" ref="H17">SUMPRODUCT(--($C$30:$C$763=$D$11),--($E$30:$E$763=H$11),$M$30:$M$763)</f>
        <v>0</v>
      </c>
      <c r="I17" s="58" cm="1">
        <f t="array" ref="I17">SUMPRODUCT(--($C$30:$C$763=$D$11),--($E$30:$E$763=I$11),$M$30:$M$763)</f>
        <v>0</v>
      </c>
      <c r="J17" s="58" cm="1">
        <f t="array" ref="J17">SUMPRODUCT(--($C$30:$C$763=$D$11),--($E$30:$E$763=J$11),$M$30:$M$763)</f>
        <v>0</v>
      </c>
      <c r="K17" s="58" cm="1">
        <f t="array" ref="K17">SUMPRODUCT(--($C$30:$C$763=$D$11),--($E$30:$E$763=K$11),$M$30:$M$763)</f>
        <v>0</v>
      </c>
      <c r="L17" s="58" cm="1">
        <f t="array" ref="L17">SUMPRODUCT(--($C$30:$C$763=$D$11),--($E$30:$E$763=L$11),$M$30:$M$763)</f>
        <v>0</v>
      </c>
      <c r="M17" s="58" cm="1">
        <f t="array" ref="M17">SUMPRODUCT(--($C$30:$C$763=$D$11),--($E$30:$E$763=M$11),$M$30:$M$763)</f>
        <v>0</v>
      </c>
      <c r="N17" s="58" cm="1">
        <f t="array" ref="N17">SUMPRODUCT(--($C$30:$C$763=$D$11),--($E$30:$E$763=N$11),$M$30:$M$763)</f>
        <v>0</v>
      </c>
      <c r="O17" s="58" cm="1">
        <f t="array" ref="O17">SUMPRODUCT(--($C$30:$C$763=$D$11),--($E$30:$E$763=O$11),$M$30:$M$763)</f>
        <v>0</v>
      </c>
      <c r="P17" s="58" cm="1">
        <f t="array" ref="P17">SUMPRODUCT(--($C$30:$C$763=$D$11),--($E$30:$E$763=P$11),$M$30:$M$763)</f>
        <v>0</v>
      </c>
      <c r="Q17" s="58" cm="1">
        <f t="array" ref="Q17">SUMPRODUCT(--($C$30:$C$763=$D$11),--($E$30:$E$763=Q$11),$M$30:$M$763)</f>
        <v>0</v>
      </c>
      <c r="R17" s="59" cm="1">
        <f t="array" ref="R17">SUMPRODUCT(--($C$30:$C$763=$D$11),--($E$30:$E$763=R$11),$M$30:$M$763)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</row>
    <row r="18" spans="3:81" ht="14.25" hidden="1" outlineLevel="1" collapsed="1" thickTop="1" thickBot="1">
      <c r="D18" s="60" t="s">
        <v>23</v>
      </c>
      <c r="E18" s="61" cm="1">
        <f t="array" ref="E18">SUMPRODUCT(--($C$30:$C$763=$D$11),--($E$30:$E$763=E$11),$M$30:$M$763,$J$30:$J$763)</f>
        <v>6</v>
      </c>
      <c r="F18" s="61" cm="1">
        <f t="array" ref="F18">SUMPRODUCT(--($C$30:$C$763=$D$11),--($E$30:$E$763=F$11),$M$30:$M$763,$J$30:$J$763)</f>
        <v>0.60000000000000009</v>
      </c>
      <c r="G18" s="61" cm="1">
        <f t="array" ref="G18">SUMPRODUCT(--($C$30:$C$763=$D$11),--($E$30:$E$763=G$11),$M$30:$M$763,$J$30:$J$763)</f>
        <v>0</v>
      </c>
      <c r="H18" s="61" cm="1">
        <f t="array" ref="H18">SUMPRODUCT(--($C$30:$C$763=$D$11),--($E$30:$E$763=H$11),$M$30:$M$763,$J$30:$J$763)</f>
        <v>0</v>
      </c>
      <c r="I18" s="61" cm="1">
        <f t="array" ref="I18">SUMPRODUCT(--($C$30:$C$763=$D$11),--($E$30:$E$763=I$11),$M$30:$M$763,$J$30:$J$763)</f>
        <v>0</v>
      </c>
      <c r="J18" s="61" cm="1">
        <f t="array" ref="J18">SUMPRODUCT(--($C$30:$C$763=$D$11),--($E$30:$E$763=J$11),$M$30:$M$763,$J$30:$J$763)</f>
        <v>0</v>
      </c>
      <c r="K18" s="61" cm="1">
        <f t="array" ref="K18">SUMPRODUCT(--($C$30:$C$763=$D$11),--($E$30:$E$763=K$11),$M$30:$M$763,$J$30:$J$763)</f>
        <v>0</v>
      </c>
      <c r="L18" s="61" cm="1">
        <f t="array" ref="L18">SUMPRODUCT(--($C$30:$C$763=$D$11),--($E$30:$E$763=L$11),$M$30:$M$763,$J$30:$J$763)</f>
        <v>0</v>
      </c>
      <c r="M18" s="61" cm="1">
        <f t="array" ref="M18">SUMPRODUCT(--($C$30:$C$763=$D$11),--($E$30:$E$763=M$11),$M$30:$M$763,$J$30:$J$763)</f>
        <v>0</v>
      </c>
      <c r="N18" s="61" cm="1">
        <f t="array" ref="N18">SUMPRODUCT(--($C$30:$C$763=$D$11),--($E$30:$E$763=N$11),$M$30:$M$763,$J$30:$J$763)</f>
        <v>0</v>
      </c>
      <c r="O18" s="61" cm="1">
        <f t="array" ref="O18">SUMPRODUCT(--($C$30:$C$763=$D$11),--($E$30:$E$763=O$11),$M$30:$M$763,$J$30:$J$763)</f>
        <v>0</v>
      </c>
      <c r="P18" s="61" cm="1">
        <f t="array" ref="P18">SUMPRODUCT(--($C$30:$C$763=$D$11),--($E$30:$E$763=P$11),$M$30:$M$763,$J$30:$J$763)</f>
        <v>0</v>
      </c>
      <c r="Q18" s="61" cm="1">
        <f t="array" ref="Q18">SUMPRODUCT(--($C$30:$C$763=$D$11),--($E$30:$E$763=Q$11),$M$30:$M$763,$J$30:$J$763)</f>
        <v>0</v>
      </c>
      <c r="R18" s="62" cm="1">
        <f t="array" ref="R18">SUMPRODUCT(--($C$30:$C$763=$D$11),--($E$30:$E$763=R$11),$M$30:$M$763,$J$30:$J$763)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</row>
    <row r="19" spans="3:81" ht="13.5" hidden="1" outlineLevel="1" thickTop="1"/>
    <row r="20" spans="3:81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1" ht="13.5" hidden="1" outlineLevel="1" thickTop="1">
      <c r="D21" s="63" t="s">
        <v>14</v>
      </c>
      <c r="E21" s="64" t="str" cm="1">
        <f t="array" ref="E21:F21">_xlfn._xlws.SORT(MID(TRANSPOSE(_xlfn.UNIQUE(_xlfn._xlws.FILTER(BT30:BT763,(C30:C763=$D$21)*(M30:M763&lt;&gt;0)))),3,3),,1)</f>
        <v>2.6</v>
      </c>
      <c r="F21" s="64" t="str">
        <v>2</v>
      </c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</row>
    <row r="22" spans="3:81" ht="30.75" hidden="1" customHeight="1" outlineLevel="2">
      <c r="D22" s="66" t="s">
        <v>25</v>
      </c>
      <c r="E22" s="67" cm="1">
        <f t="array" ref="E22">SUMPRODUCT(--($C$30:$C$763=$D$21),--($BT$30:$BT$763="PL"&amp;E$21),$J$30:$J$763,$I$30:$I$763)/(7.85*E$21)</f>
        <v>0.34296913277804997</v>
      </c>
      <c r="F22" s="67" cm="1">
        <f t="array" ref="F22">SUMPRODUCT(--($C$30:$C$763=$D$21),--($BT$30:$BT$763="PL"&amp;F$21),$J$30:$J$763,$I$30:$I$763)/(7.85*F$21)</f>
        <v>90.464968152866248</v>
      </c>
      <c r="G22" s="67" t="e" cm="1">
        <f t="array" ref="G22">SUMPRODUCT(--($C$30:$C$763=$D$21),--($BT$30:$BT$763="PL"&amp;G$21),$J$30:$J$763,$I$30:$I$763)/(7.85*G$21)</f>
        <v>#DIV/0!</v>
      </c>
      <c r="H22" s="67" t="e" cm="1">
        <f t="array" ref="H22">SUMPRODUCT(--($C$30:$C$763=$D$21),--($BT$30:$BT$763="PL"&amp;H$21),$J$30:$J$763,$I$30:$I$763)/(7.85*H$21)</f>
        <v>#DIV/0!</v>
      </c>
      <c r="I22" s="67" t="e" cm="1">
        <f t="array" ref="I22">SUMPRODUCT(--($C$30:$C$763=$D$21),--($BT$30:$BT$763="PL"&amp;I$21),$J$30:$J$763,$I$30:$I$763)/(7.85*I$21)</f>
        <v>#DIV/0!</v>
      </c>
      <c r="J22" s="67" t="e" cm="1">
        <f t="array" ref="J22">SUMPRODUCT(--($C$30:$C$763=$D$21),--($BT$30:$BT$763="PL"&amp;J$21),$J$30:$J$763,$I$30:$I$763)/(7.85*J$21)</f>
        <v>#DIV/0!</v>
      </c>
      <c r="K22" s="67" t="e" cm="1">
        <f t="array" ref="K22">SUMPRODUCT(--($C$30:$C$763=$D$21),--($BT$30:$BT$763="PL"&amp;K$21),$J$30:$J$763,$I$30:$I$763)/(7.85*K$21)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</row>
    <row r="23" spans="3:81" ht="21" hidden="1" customHeight="1" outlineLevel="2">
      <c r="D23" s="66" t="s">
        <v>18</v>
      </c>
      <c r="E23" s="69" cm="1">
        <f t="array" ref="E23">SUMPRODUCT(--($C$30:$C$763=$D$21),--($BT$30:$BT$763="PL"&amp;E$21),$I$30:$I$763)</f>
        <v>30</v>
      </c>
      <c r="F23" s="69" cm="1">
        <f t="array" ref="F23">SUMPRODUCT(--($C$30:$C$763=$D$21),--($BT$30:$BT$763="PL"&amp;F$21),$I$30:$I$763)</f>
        <v>276</v>
      </c>
      <c r="G23" s="69" cm="1">
        <f t="array" ref="G23">SUMPRODUCT(--($C$30:$C$763=$D$21),--($BT$30:$BT$763="PL"&amp;G$21),$I$30:$I$763)</f>
        <v>0</v>
      </c>
      <c r="H23" s="69" cm="1">
        <f t="array" ref="H23">SUMPRODUCT(--($C$30:$C$763=$D$21),--($BT$30:$BT$763="PL"&amp;H$21),$I$30:$I$763)</f>
        <v>0</v>
      </c>
      <c r="I23" s="69" cm="1">
        <f t="array" ref="I23">SUMPRODUCT(--($C$30:$C$763=$D$21),--($BT$30:$BT$763="PL"&amp;I$21),$I$30:$I$763)</f>
        <v>0</v>
      </c>
      <c r="J23" s="69" cm="1">
        <f t="array" ref="J23">SUMPRODUCT(--($C$30:$C$763=$D$21),--($BT$30:$BT$763="PL"&amp;J$21),$I$30:$I$763)</f>
        <v>0</v>
      </c>
      <c r="K23" s="69" cm="1">
        <f t="array" ref="K23">SUMPRODUCT(--($C$30:$C$763=$D$21),--($BT$30:$BT$763="PL"&amp;K$21),$I$30:$I$763)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</row>
    <row r="24" spans="3:81" ht="25.9" hidden="1" customHeight="1" outlineLevel="2">
      <c r="D24" s="66" t="s">
        <v>26</v>
      </c>
      <c r="E24" s="67" cm="1">
        <f t="array" ref="E24">SUMPRODUCT(--($C$30:$C$763=$D$21),--($BT$30:$BT$763="PL"&amp;E$21),$J$30:$J$763,$M$30:$M$763)/(7.85*E$21)</f>
        <v>9.7991180793728566E-2</v>
      </c>
      <c r="F24" s="67" cm="1">
        <f t="array" ref="F24">SUMPRODUCT(--($C$30:$C$763=$D$21),--($BT$30:$BT$763="PL"&amp;F$21),$J$30:$J$763,$M$30:$M$763)/(7.85*F$21)</f>
        <v>0.74522292993630579</v>
      </c>
      <c r="G24" s="67" t="e" cm="1">
        <f t="array" ref="G24">SUMPRODUCT(--($C$30:$C$763=$D$21),--($BT$30:$BT$763="PL"&amp;G$21),$J$30:$J$763,$M$30:$M$763)/(7.85*G$21)</f>
        <v>#DIV/0!</v>
      </c>
      <c r="H24" s="67" t="e" cm="1">
        <f t="array" ref="H24">SUMPRODUCT(--($C$30:$C$763=$D$21),--($BT$30:$BT$763="PL"&amp;H$21),$J$30:$J$763,$M$30:$M$763)/(7.85*H$21)</f>
        <v>#DIV/0!</v>
      </c>
      <c r="I24" s="67" t="e" cm="1">
        <f t="array" ref="I24">SUMPRODUCT(--($C$30:$C$763=$D$21),--($BT$30:$BT$763="PL"&amp;I$21),$J$30:$J$763,$M$30:$M$763)/(7.85*I$21)</f>
        <v>#DIV/0!</v>
      </c>
      <c r="J24" s="67" t="e" cm="1">
        <f t="array" ref="J24">SUMPRODUCT(--($C$30:$C$763=$D$21),--($BT$30:$BT$763="PL"&amp;J$21),$J$30:$J$763,$M$30:$M$763)/(7.85*J$21)</f>
        <v>#DIV/0!</v>
      </c>
      <c r="K24" s="67" t="e" cm="1">
        <f t="array" ref="K24">SUMPRODUCT(--($C$30:$C$763=$D$21),--($BT$30:$BT$763="PL"&amp;K$21),$J$30:$J$763,$M$30:$M$763)/(7.85*K$21)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</row>
    <row r="25" spans="3:81" ht="19.5" hidden="1" customHeight="1" outlineLevel="2">
      <c r="D25" s="71" t="s">
        <v>27</v>
      </c>
      <c r="E25" s="69" cm="1">
        <f t="array" ref="E25">SUMPRODUCT(--($C$30:$C$763=$D$21),--($BT$30:$BT$763="PL"&amp;E$21),$M$30:$M$763)</f>
        <v>20</v>
      </c>
      <c r="F25" s="69" cm="1">
        <f t="array" ref="F25">SUMPRODUCT(--($C$30:$C$763=$D$21),--($BT$30:$BT$763="PL"&amp;F$21),$M$30:$M$763)</f>
        <v>4</v>
      </c>
      <c r="G25" s="69" cm="1">
        <f t="array" ref="G25">SUMPRODUCT(--($C$30:$C$763=$D$21),--($BT$30:$BT$763="PL"&amp;G$21),$M$30:$M$763)</f>
        <v>0</v>
      </c>
      <c r="H25" s="69" cm="1">
        <f t="array" ref="H25">SUMPRODUCT(--($C$30:$C$763=$D$21),--($BT$30:$BT$763="PL"&amp;H$21),$M$30:$M$763)</f>
        <v>0</v>
      </c>
      <c r="I25" s="69" cm="1">
        <f t="array" ref="I25">SUMPRODUCT(--($C$30:$C$763=$D$21),--($BT$30:$BT$763="PL"&amp;I$21),$M$30:$M$763)</f>
        <v>0</v>
      </c>
      <c r="J25" s="69" cm="1">
        <f t="array" ref="J25">SUMPRODUCT(--($C$30:$C$763=$D$21),--($BT$30:$BT$763="PL"&amp;J$21),$M$30:$M$763)</f>
        <v>0</v>
      </c>
      <c r="K25" s="69" cm="1">
        <f t="array" ref="K25">SUMPRODUCT(--($C$30:$C$763=$D$21),--($BT$30:$BT$763="PL"&amp;K$21),$M$30:$M$763)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</row>
    <row r="26" spans="3:81" ht="25.9" hidden="1" customHeight="1" outlineLevel="1" collapsed="1" thickBot="1">
      <c r="D26" s="72" t="s">
        <v>28</v>
      </c>
      <c r="E26" s="67" cm="1">
        <f t="array" ref="E26">SUMPRODUCT(--($C$30:$C$763=$D$21),--($BT$30:$BT$763="PL"&amp;E$21),$J$30:$J$763,$M$30:$M$763)</f>
        <v>2</v>
      </c>
      <c r="F26" s="67" cm="1">
        <f t="array" ref="F26">SUMPRODUCT(--($C$30:$C$763=$D$21),--($BT$30:$BT$763="PL"&amp;F$21),$J$30:$J$763,$M$30:$M$763)</f>
        <v>11.700000000000001</v>
      </c>
      <c r="G26" s="67" cm="1">
        <f t="array" ref="G26">SUMPRODUCT(--($C$30:$C$763=$D$21),--($BT$30:$BT$763="PL"&amp;G$21),$J$30:$J$763,$M$30:$M$763)</f>
        <v>0</v>
      </c>
      <c r="H26" s="67" cm="1">
        <f t="array" ref="H26">SUMPRODUCT(--($C$30:$C$763=$D$21),--($BT$30:$BT$763="PL"&amp;H$21),$J$30:$J$763,$M$30:$M$763)</f>
        <v>0</v>
      </c>
      <c r="I26" s="67" cm="1">
        <f t="array" ref="I26">SUMPRODUCT(--($C$30:$C$763=$D$21),--($BT$30:$BT$763="PL"&amp;I$21),$J$30:$J$763,$M$30:$M$763)</f>
        <v>0</v>
      </c>
      <c r="J26" s="67" cm="1">
        <f t="array" ref="J26">SUMPRODUCT(--($C$30:$C$763=$D$21),--($BT$30:$BT$763="PL"&amp;J$21),$J$30:$J$763,$M$30:$M$763)</f>
        <v>0</v>
      </c>
      <c r="K26" s="67" cm="1">
        <f t="array" ref="K26">SUMPRODUCT(--($C$30:$C$763=$D$21),--($BT$30:$BT$763="PL"&amp;K$21),$J$30:$J$763,$M$30:$M$763)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</row>
    <row r="27" spans="3:81" ht="13.5" collapsed="1" thickTop="1">
      <c r="N27" s="73" cm="1">
        <f t="array" ref="N27">SUMPRODUCT($J$30:$J$763,N30:N763,--(N30:N763&lt;&gt;""))</f>
        <v>8197.7999999999956</v>
      </c>
      <c r="O27" s="73" cm="1">
        <f t="array" ref="O27">SUMPRODUCT($J$30:$J$763,O30:O763,--(O30:O763&lt;&gt;""))</f>
        <v>98.399999999999991</v>
      </c>
      <c r="P27" s="73" cm="1">
        <f t="array" ref="P27">SUMPRODUCT($J$30:$J$763,P30:P763,--(P30:P763&lt;&gt;""))</f>
        <v>2040.4000000000003</v>
      </c>
      <c r="Q27" s="73" cm="1">
        <f t="array" ref="Q27">SUMPRODUCT($J$30:$J$763,Q30:Q763,--(Q30:Q763&lt;&gt;""))</f>
        <v>906.4</v>
      </c>
      <c r="R27" s="73" cm="1">
        <f t="array" ref="R27">SUMPRODUCT($J$30:$J$763,R30:R763,--(R30:R763&lt;&gt;""))</f>
        <v>344.79999999999995</v>
      </c>
      <c r="S27" s="73" cm="1">
        <f t="array" ref="S27">SUMPRODUCT($J$30:$J$763,S30:S763,--(S30:S763&lt;&gt;""))</f>
        <v>7.9</v>
      </c>
      <c r="T27" s="73" cm="1">
        <f t="array" ref="T27">SUMPRODUCT($J$30:$J$763,T30:T763,--(T30:T763&lt;&gt;""))</f>
        <v>44000.4</v>
      </c>
      <c r="U27" s="73" cm="1">
        <f t="array" ref="U27">SUMPRODUCT($J$30:$J$763,U30:U763,--(U30:U763&lt;&gt;""))</f>
        <v>943.4</v>
      </c>
      <c r="V27" s="73" cm="1">
        <f t="array" ref="V27">SUMPRODUCT($J$30:$J$763,V30:V763,--(V30:V763&lt;&gt;""))</f>
        <v>1032.5999999999999</v>
      </c>
      <c r="W27" s="73" cm="1">
        <f t="array" ref="W27">SUMPRODUCT($J$30:$J$763,W30:W763,--(W30:W763&lt;&gt;""))</f>
        <v>3630.4447294139604</v>
      </c>
      <c r="X27" s="73" cm="1">
        <f t="array" ref="X27">SUMPRODUCT($J$30:$J$763,X30:X763,--(X30:X763&lt;&gt;""))</f>
        <v>1139.3446201994886</v>
      </c>
      <c r="Y27" s="73" cm="1">
        <f t="array" ref="Y27">SUMPRODUCT($J$30:$J$763,Y30:Y763,--(Y30:Y763&lt;&gt;""))</f>
        <v>1738.1000000000004</v>
      </c>
      <c r="Z27" s="73" cm="1">
        <f t="array" ref="Z27">SUMPRODUCT($J$30:$J$763,Z30:Z763,--(Z30:Z763&lt;&gt;""))</f>
        <v>733.2</v>
      </c>
      <c r="AA27" s="73" cm="1">
        <f t="array" ref="AA27">SUMPRODUCT($J$30:$J$763,AA30:AA763,--(AA30:AA763&lt;&gt;""))</f>
        <v>135.60000000000002</v>
      </c>
      <c r="AB27" s="73" cm="1">
        <f t="array" ref="AB27">SUMPRODUCT($J$30:$J$763,AB30:AB763,--(AB30:AB763&lt;&gt;""))</f>
        <v>4273.2999999999993</v>
      </c>
      <c r="AC27" s="73" cm="1">
        <f t="array" ref="AC27">SUMPRODUCT($J$30:$J$763,AC30:AC763,--(AC30:AC763&lt;&gt;""))</f>
        <v>32918.705846116674</v>
      </c>
      <c r="AD27" s="73" cm="1">
        <f t="array" ref="AD27">SUMPRODUCT($J$30:$J$763,AD30:AD763,--(AD30:AD763&lt;&gt;""))</f>
        <v>274.19999999999993</v>
      </c>
      <c r="AE27" s="73" cm="1">
        <f t="array" ref="AE27">SUMPRODUCT($J$30:$J$763,AE30:AE763,--(AE30:AE763&lt;&gt;""))</f>
        <v>15625.2</v>
      </c>
      <c r="AF27" s="73" cm="1">
        <f t="array" ref="AF27">SUMPRODUCT($J$30:$J$763,AF30:AF763,--(AF30:AF763&lt;&gt;""))</f>
        <v>151</v>
      </c>
      <c r="AG27" s="73" cm="1">
        <f t="array" ref="AG27">SUMPRODUCT($J$30:$J$763,AG30:AG763,--(AG30:AG763&lt;&gt;""))</f>
        <v>19.2</v>
      </c>
      <c r="AH27" s="73" cm="1">
        <f t="array" ref="AH27">SUMPRODUCT($J$30:$J$763,AH30:AH763,--(AH30:AH763&lt;&gt;""))</f>
        <v>375.2</v>
      </c>
      <c r="AI27" s="73" cm="1">
        <f t="array" ref="AI27">SUMPRODUCT($J$30:$J$763,AI30:AI763,--(AI30:AI763&lt;&gt;""))</f>
        <v>19.299999999999997</v>
      </c>
      <c r="AJ27" s="73" cm="1">
        <f t="array" ref="AJ27">SUMPRODUCT($J$30:$J$763,AJ30:AJ763,--(AJ30:AJ763&lt;&gt;""))</f>
        <v>991.8</v>
      </c>
      <c r="AK27" s="73" cm="1">
        <f t="array" ref="AK27">SUMPRODUCT($J$30:$J$763,AK30:AK763,--(AK30:AK763&lt;&gt;""))</f>
        <v>125.8</v>
      </c>
      <c r="AL27" s="73" cm="1">
        <f t="array" ref="AL27">SUMPRODUCT($J$30:$J$763,AL30:AL763,--(AL30:AL763&lt;&gt;""))</f>
        <v>250.79999999999998</v>
      </c>
      <c r="AM27" s="73" cm="1">
        <f t="array" ref="AM27">SUMPRODUCT($J$30:$J$763,AM30:AM763,--(AM30:AM763&lt;&gt;""))</f>
        <v>461.79999999999995</v>
      </c>
      <c r="AN27" s="73" cm="1">
        <f t="array" ref="AN27">SUMPRODUCT($J$30:$J$763,AN30:AN763,--(AN30:AN763&lt;&gt;""))</f>
        <v>52.038834951456309</v>
      </c>
      <c r="AO27" s="73" cm="1">
        <f t="array" ref="AO27">SUMPRODUCT($J$30:$J$763,AO30:AO763,--(AO30:AO763&lt;&gt;""))</f>
        <v>1271.7</v>
      </c>
      <c r="AP27" s="73" cm="1">
        <f t="array" ref="AP27">SUMPRODUCT($J$30:$J$763,AP30:AP763,--(AP30:AP763&lt;&gt;""))</f>
        <v>1283.6999999999998</v>
      </c>
      <c r="AQ27" s="73" cm="1">
        <f t="array" ref="AQ27">SUMPRODUCT($J$30:$J$763,AQ30:AQ763,--(AQ30:AQ763&lt;&gt;""))</f>
        <v>8277</v>
      </c>
      <c r="AR27" s="73" cm="1">
        <f t="array" ref="AR27">SUMPRODUCT($J$30:$J$763,AR30:AR763,--(AR30:AR763&lt;&gt;""))</f>
        <v>483.8</v>
      </c>
      <c r="AS27" s="73" cm="1">
        <f t="array" ref="AS27">SUMPRODUCT($J$30:$J$763,AS30:AS763,--(AS30:AS763&lt;&gt;""))</f>
        <v>15575.2</v>
      </c>
      <c r="AT27" s="73" cm="1">
        <f t="array" ref="AT27">SUMPRODUCT($J$30:$J$763,AT30:AT763,--(AT30:AT763&lt;&gt;""))</f>
        <v>29.400000000000002</v>
      </c>
      <c r="AU27" s="73" cm="1">
        <f t="array" ref="AU27">SUMPRODUCT($J$30:$J$763,AU30:AU763,--(AU30:AU763&lt;&gt;""))</f>
        <v>1648.1999999999998</v>
      </c>
      <c r="AV27" s="73" cm="1">
        <f t="array" ref="AV27">SUMPRODUCT($J$30:$J$763,AV30:AV763,--(AV30:AV763&lt;&gt;""))</f>
        <v>466.03883495145629</v>
      </c>
      <c r="AW27" s="73" cm="1">
        <f t="array" ref="AW27">SUMPRODUCT($J$30:$J$763,AW30:AW763,--(AW30:AW763&lt;&gt;""))</f>
        <v>366</v>
      </c>
      <c r="AX27" s="73" cm="1">
        <f t="array" ref="AX27">SUMPRODUCT($J$30:$J$763,AX30:AX763,--(AX30:AX763&lt;&gt;""))</f>
        <v>13.8</v>
      </c>
      <c r="AY27" s="73" cm="1">
        <f t="array" ref="AY27">SUMPRODUCT($J$30:$J$763,AY30:AY763,--(AY30:AY763&lt;&gt;""))</f>
        <v>1.7000000000000002</v>
      </c>
      <c r="AZ27" s="73" cm="1">
        <f t="array" ref="AZ27">SUMPRODUCT($J$30:$J$763,AZ30:AZ763,--(AZ30:AZ763&lt;&gt;""))</f>
        <v>8302.7999999999993</v>
      </c>
      <c r="BA27" s="73" cm="1">
        <f t="array" ref="BA27">SUMPRODUCT($J$30:$J$763,BA30:BA763,--(BA30:BA763&lt;&gt;""))</f>
        <v>817.40000000000032</v>
      </c>
      <c r="BB27" s="73" cm="1">
        <f t="array" ref="BB27">SUMPRODUCT($J$30:$J$763,BB30:BB763,--(BB30:BB763&lt;&gt;""))</f>
        <v>8503.7999999999993</v>
      </c>
      <c r="BC27" s="73" cm="1">
        <f t="array" ref="BC27">SUMPRODUCT($J$30:$J$763,BC30:BC763,--(BC30:BC763&lt;&gt;""))</f>
        <v>139.19999999999999</v>
      </c>
      <c r="BD27" s="73" cm="1">
        <f t="array" ref="BD27">SUMPRODUCT($J$30:$J$763,BD30:BD763,--(BD30:BD763&lt;&gt;""))</f>
        <v>453.90000000000003</v>
      </c>
      <c r="BE27" s="73" cm="1">
        <f t="array" ref="BE27">SUMPRODUCT($J$30:$J$763,BE30:BE763,--(BE30:BE763&lt;&gt;""))</f>
        <v>93.100000000000009</v>
      </c>
      <c r="BF27" s="73" cm="1">
        <f t="array" ref="BF27">SUMPRODUCT($J$30:$J$763,BF30:BF763,--(BF30:BF763&lt;&gt;""))</f>
        <v>307.20000000000005</v>
      </c>
      <c r="BG27" s="73" cm="1">
        <f t="array" ref="BG27">SUMPRODUCT($J$30:$J$763,BG30:BG763,--(BG30:BG763&lt;&gt;""))</f>
        <v>0</v>
      </c>
      <c r="BH27" s="73" cm="1">
        <f t="array" ref="BH27">SUMPRODUCT($J$30:$J$763,BH30:BH763,--(BH30:BH763&lt;&gt;""))</f>
        <v>18.200000000000003</v>
      </c>
      <c r="BI27" s="73" cm="1">
        <f t="array" ref="BI27">SUMPRODUCT($J$30:$J$763,BI30:BI763,--(BI30:BI763&lt;&gt;""))</f>
        <v>327.29999999999995</v>
      </c>
      <c r="BJ27" s="73" cm="1">
        <f t="array" ref="BJ27">SUMPRODUCT($J$30:$J$763,BJ30:BJ763,--(BJ30:BJ763&lt;&gt;""))</f>
        <v>3270.1000000000004</v>
      </c>
      <c r="BK27" s="73" cm="1">
        <f t="array" ref="BK27">SUMPRODUCT($J$30:$J$763,BK30:BK763,--(BK30:BK763&lt;&gt;""))</f>
        <v>5</v>
      </c>
      <c r="BL27" s="73" cm="1">
        <f t="array" ref="BL27">SUMPRODUCT($J$30:$J$763,BL30:BL763,--(BL30:BL763&lt;&gt;""))</f>
        <v>156.5</v>
      </c>
      <c r="BM27" s="73" cm="1">
        <f t="array" ref="BM27">SUMPRODUCT($J$30:$J$763,BM30:BM763,--(BM30:BM763&lt;&gt;""))</f>
        <v>14</v>
      </c>
      <c r="BN27" s="73" cm="1">
        <f t="array" ref="BN27">SUMPRODUCT($J$30:$J$763,BN30:BN763,--(BN30:BN763&lt;&gt;""))</f>
        <v>8.4</v>
      </c>
      <c r="BO27" s="73" cm="1">
        <f t="array" ref="BO27">SUMPRODUCT($J$30:$J$763,BO30:BO763,--(BO30:BO763&lt;&gt;""))</f>
        <v>87.719999999999985</v>
      </c>
      <c r="BP27" s="73" cm="1">
        <f t="array" ref="BP27">SUMPRODUCT($J$30:$J$763,BP30:BP763,--(BP30:BP763&lt;&gt;""))</f>
        <v>16.800000000000004</v>
      </c>
      <c r="BQ27" s="73" cm="1">
        <f t="array" ref="BQ27">SUMPRODUCT($J$30:$J$763,BQ30:BQ763,--(BQ30:BQ763&lt;&gt;""))</f>
        <v>29702.371999999999</v>
      </c>
      <c r="BR27" s="73" t="e" cm="1">
        <f t="array" ref="BR27">SUMPRODUCT($J$30:$J$763,BR30:BR763,--(BR30:BR763&lt;&gt;""))</f>
        <v>#VALUE!</v>
      </c>
    </row>
    <row r="28" spans="3:8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R28" si="1">SUM(N30:N763)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39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SUM(AQ30:AQ763)</f>
        <v>310</v>
      </c>
      <c r="AR28" s="75">
        <f t="shared" si="2"/>
        <v>58</v>
      </c>
      <c r="AS28" s="75">
        <f t="shared" ref="AS28:AX28" si="3">SUM(AS30:AS763)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SUM(AY30:AY763)</f>
        <v>17</v>
      </c>
      <c r="AZ28" s="75">
        <f t="shared" si="4"/>
        <v>60</v>
      </c>
      <c r="BA28" s="75">
        <f t="shared" ref="BA28:BB28" si="5">SUM(BA30:BA763)</f>
        <v>426</v>
      </c>
      <c r="BB28" s="75">
        <f t="shared" si="5"/>
        <v>14</v>
      </c>
      <c r="BC28" s="75">
        <f t="shared" ref="BC28:BD28" si="6">SUM(BC30:BC763)</f>
        <v>16</v>
      </c>
      <c r="BD28" s="75">
        <f t="shared" si="6"/>
        <v>217</v>
      </c>
      <c r="BE28" s="75">
        <f t="shared" ref="BE28:BF28" si="7">SUM(BE30:BE763)</f>
        <v>19</v>
      </c>
      <c r="BF28" s="75">
        <f t="shared" si="7"/>
        <v>96</v>
      </c>
      <c r="BG28" s="75">
        <f t="shared" ref="BG28:BH28" si="8">SUM(BG30:BG763)</f>
        <v>94</v>
      </c>
      <c r="BH28" s="75">
        <f t="shared" si="8"/>
        <v>14</v>
      </c>
      <c r="BI28" s="75">
        <f t="shared" ref="BI28:BJ28" si="9">SUM(BI30:BI763)</f>
        <v>158</v>
      </c>
      <c r="BJ28" s="75">
        <f t="shared" si="9"/>
        <v>9</v>
      </c>
      <c r="BK28" s="75">
        <f t="shared" ref="BK28:BL28" si="10">SUM(BK30:BK763)</f>
        <v>10</v>
      </c>
      <c r="BL28" s="75">
        <f t="shared" si="10"/>
        <v>1</v>
      </c>
      <c r="BM28" s="75">
        <f t="shared" ref="BM28:BN28" si="11">SUM(BM30:BM763)</f>
        <v>1</v>
      </c>
      <c r="BN28" s="75">
        <f t="shared" si="11"/>
        <v>6</v>
      </c>
      <c r="BO28" s="75">
        <f t="shared" ref="BO28:BP28" si="12">SUM(BO30:BO763)</f>
        <v>112</v>
      </c>
      <c r="BP28" s="75">
        <f t="shared" si="12"/>
        <v>24</v>
      </c>
      <c r="BQ28" s="75">
        <f t="shared" si="1"/>
        <v>3.24</v>
      </c>
      <c r="BR28" s="75" t="e">
        <f t="shared" si="1"/>
        <v>#VALUE!</v>
      </c>
      <c r="BS28" s="74"/>
      <c r="BT28" s="74"/>
    </row>
    <row r="29" spans="3:81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9">
        <v>46282</v>
      </c>
      <c r="BO29" s="79">
        <v>46311</v>
      </c>
      <c r="BP29" s="79">
        <v>46314</v>
      </c>
      <c r="BQ29" s="78" t="s">
        <v>35</v>
      </c>
      <c r="BR29" s="77" t="s">
        <v>36</v>
      </c>
      <c r="BS29" s="77" t="s">
        <v>37</v>
      </c>
      <c r="BT29" s="77" t="s">
        <v>38</v>
      </c>
      <c r="BU29" s="80" t="s">
        <v>39</v>
      </c>
      <c r="BV29" s="80" t="s">
        <v>40</v>
      </c>
      <c r="BW29" s="80" t="s">
        <v>41</v>
      </c>
      <c r="BX29" s="80" t="s">
        <v>42</v>
      </c>
      <c r="BY29" s="80" t="s">
        <v>43</v>
      </c>
      <c r="BZ29" s="80" t="s">
        <v>44</v>
      </c>
      <c r="CA29" s="81" t="s">
        <v>45</v>
      </c>
      <c r="CB29" s="80"/>
      <c r="CC29" s="80"/>
    </row>
    <row r="30" spans="3:81" ht="14.25" hidden="1" customHeight="1">
      <c r="C30" s="82"/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3">MIN(SUM(N30:BQ30),I30)</f>
        <v>0</v>
      </c>
      <c r="M30" s="26">
        <f t="shared" ref="M30:M93" si="1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67" t="e">
        <f>SUMIFS([3]Up!$J:$J,[3]Up!$D:$D,D30)</f>
        <v>#VALUE!</v>
      </c>
      <c r="BS30" s="82"/>
      <c r="BT30" s="82"/>
      <c r="BU30" s="53" t="str">
        <f t="shared" ref="BU30:BU93" si="15">IF(ROUND(SUM(N30:BQ30)-I30,0)&gt;0,"Thừa "&amp;SUM(N30:BQ30)-I30,"")</f>
        <v/>
      </c>
      <c r="BV30" s="53" t="s">
        <v>82</v>
      </c>
      <c r="BW30" s="84" t="s">
        <v>3789</v>
      </c>
      <c r="BX30" s="53"/>
      <c r="BY30" s="53" t="s">
        <v>3790</v>
      </c>
      <c r="BZ30" s="53">
        <v>1</v>
      </c>
      <c r="CA30" s="83">
        <v>46217</v>
      </c>
      <c r="CB30" s="53"/>
      <c r="CC30" s="53"/>
    </row>
    <row r="31" spans="3:81" ht="14.25" hidden="1" customHeight="1">
      <c r="C31" s="82"/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3"/>
        <v>0</v>
      </c>
      <c r="M31" s="26">
        <f t="shared" si="1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67" t="e">
        <f>SUMIFS([3]Up!$J:$J,[3]Up!$D:$D,D31)</f>
        <v>#VALUE!</v>
      </c>
      <c r="BS31" s="82"/>
      <c r="BT31" s="82"/>
      <c r="BU31" s="53" t="str">
        <f t="shared" si="15"/>
        <v/>
      </c>
      <c r="BV31" s="53" t="s">
        <v>82</v>
      </c>
      <c r="BW31" s="84" t="s">
        <v>3789</v>
      </c>
      <c r="BX31" s="53"/>
      <c r="BY31" s="53" t="s">
        <v>3790</v>
      </c>
      <c r="BZ31" s="53">
        <v>1</v>
      </c>
      <c r="CA31" s="83">
        <v>46217</v>
      </c>
      <c r="CB31" s="53"/>
      <c r="CC31" s="53"/>
    </row>
    <row r="32" spans="3:81" ht="14.25" hidden="1" customHeight="1">
      <c r="C32" s="82"/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3"/>
        <v>0</v>
      </c>
      <c r="M32" s="26">
        <f t="shared" si="14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67" t="e">
        <f>SUMIFS([3]Up!$J:$J,[3]Up!$D:$D,D32)</f>
        <v>#VALUE!</v>
      </c>
      <c r="BS32" s="82"/>
      <c r="BT32" s="82"/>
      <c r="BU32" s="53" t="str">
        <f t="shared" si="15"/>
        <v/>
      </c>
      <c r="BV32" s="53" t="s">
        <v>82</v>
      </c>
      <c r="BW32" s="84" t="s">
        <v>3789</v>
      </c>
      <c r="BX32" s="53"/>
      <c r="BY32" s="53" t="s">
        <v>3790</v>
      </c>
      <c r="BZ32" s="53">
        <v>48</v>
      </c>
      <c r="CA32" s="83">
        <v>46217</v>
      </c>
      <c r="CB32" s="53"/>
      <c r="CC32" s="53"/>
    </row>
    <row r="33" spans="3:81" ht="14.25" hidden="1" customHeight="1">
      <c r="C33" s="82"/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3"/>
        <v>0</v>
      </c>
      <c r="M33" s="26">
        <f t="shared" si="14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67" t="e">
        <f>SUMIFS([3]Up!$J:$J,[3]Up!$D:$D,D33)</f>
        <v>#VALUE!</v>
      </c>
      <c r="BS33" s="82"/>
      <c r="BT33" s="82"/>
      <c r="BU33" s="53" t="str">
        <f t="shared" si="15"/>
        <v/>
      </c>
      <c r="BV33" s="53" t="s">
        <v>82</v>
      </c>
      <c r="BW33" s="84" t="s">
        <v>3789</v>
      </c>
      <c r="BX33" s="53"/>
      <c r="BY33" s="53" t="s">
        <v>3790</v>
      </c>
      <c r="BZ33" s="53">
        <v>48</v>
      </c>
      <c r="CA33" s="83">
        <v>46217</v>
      </c>
      <c r="CB33" s="53"/>
      <c r="CC33" s="53"/>
    </row>
    <row r="34" spans="3:81" ht="14.25" hidden="1" customHeight="1">
      <c r="C34" s="82"/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3"/>
        <v>0</v>
      </c>
      <c r="M34" s="26">
        <f t="shared" si="1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67" t="e">
        <f>SUMIFS([3]Up!$J:$J,[3]Up!$D:$D,D34)</f>
        <v>#VALUE!</v>
      </c>
      <c r="BS34" s="82"/>
      <c r="BT34" s="82"/>
      <c r="BU34" s="53" t="str">
        <f t="shared" si="15"/>
        <v/>
      </c>
      <c r="BV34" s="53" t="s">
        <v>82</v>
      </c>
      <c r="BW34" s="84" t="s">
        <v>3789</v>
      </c>
      <c r="BX34" s="53"/>
      <c r="BY34" s="53" t="s">
        <v>3790</v>
      </c>
      <c r="BZ34" s="53">
        <v>1</v>
      </c>
      <c r="CA34" s="83">
        <v>46217</v>
      </c>
      <c r="CB34" s="53"/>
      <c r="CC34" s="53"/>
    </row>
    <row r="35" spans="3:81" ht="14.25" hidden="1" customHeight="1">
      <c r="C35" s="82"/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3"/>
        <v>0</v>
      </c>
      <c r="M35" s="26">
        <f t="shared" si="1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67" t="e">
        <f>SUMIFS([3]Up!$J:$J,[3]Up!$D:$D,D35)</f>
        <v>#VALUE!</v>
      </c>
      <c r="BS35" s="82"/>
      <c r="BT35" s="82"/>
      <c r="BU35" s="53" t="str">
        <f t="shared" si="15"/>
        <v/>
      </c>
      <c r="BV35" s="53" t="s">
        <v>82</v>
      </c>
      <c r="BW35" s="84" t="s">
        <v>3789</v>
      </c>
      <c r="BX35" s="53"/>
      <c r="BY35" s="53" t="s">
        <v>3790</v>
      </c>
      <c r="BZ35" s="53">
        <v>1</v>
      </c>
      <c r="CA35" s="83">
        <v>46217</v>
      </c>
      <c r="CB35" s="53"/>
      <c r="CC35" s="53"/>
    </row>
    <row r="36" spans="3:81" ht="14.25" hidden="1" customHeight="1">
      <c r="C36" s="82"/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3"/>
        <v>0</v>
      </c>
      <c r="M36" s="26">
        <f t="shared" si="14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67" t="e">
        <f>SUMIFS([3]Up!$J:$J,[3]Up!$D:$D,D36)</f>
        <v>#VALUE!</v>
      </c>
      <c r="BS36" s="82"/>
      <c r="BT36" s="82"/>
      <c r="BU36" s="53" t="str">
        <f t="shared" si="15"/>
        <v/>
      </c>
      <c r="BV36" s="53" t="s">
        <v>50</v>
      </c>
      <c r="BW36" s="84" t="s">
        <v>3827</v>
      </c>
      <c r="BX36" s="53"/>
      <c r="BY36" s="53" t="s">
        <v>3828</v>
      </c>
      <c r="BZ36" s="53">
        <v>96</v>
      </c>
      <c r="CA36" s="83">
        <v>46217</v>
      </c>
      <c r="CB36" s="53"/>
      <c r="CC36" s="53"/>
    </row>
    <row r="37" spans="3:81" ht="14.25" hidden="1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3"/>
        <v>96</v>
      </c>
      <c r="M37" s="26">
        <f t="shared" si="14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67" t="e">
        <f>SUMIFS([3]Up!$J:$J,[3]Up!$D:$D,D37)</f>
        <v>#VALUE!</v>
      </c>
      <c r="BS37" s="82"/>
      <c r="BT37" s="82"/>
      <c r="BU37" s="53" t="str">
        <f t="shared" si="15"/>
        <v/>
      </c>
      <c r="BV37" s="53" t="s">
        <v>82</v>
      </c>
      <c r="BW37" s="84" t="s">
        <v>3827</v>
      </c>
      <c r="BX37" s="53"/>
      <c r="BY37" s="53" t="s">
        <v>3828</v>
      </c>
      <c r="BZ37" s="53">
        <v>96</v>
      </c>
      <c r="CA37" s="83">
        <v>46217</v>
      </c>
      <c r="CB37" s="53"/>
      <c r="CC37" s="53"/>
    </row>
    <row r="38" spans="3:81" ht="14.25" hidden="1" customHeight="1">
      <c r="C38" s="82"/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3"/>
        <v>216</v>
      </c>
      <c r="M38" s="26">
        <f t="shared" si="14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67" t="e">
        <f>SUMIFS([3]Up!$J:$J,[3]Up!$D:$D,D38)</f>
        <v>#VALUE!</v>
      </c>
      <c r="BS38" s="82"/>
      <c r="BT38" s="82"/>
      <c r="BU38" s="53" t="str">
        <f t="shared" si="15"/>
        <v/>
      </c>
      <c r="BV38" s="53" t="s">
        <v>50</v>
      </c>
      <c r="BW38" s="84" t="s">
        <v>3827</v>
      </c>
      <c r="BX38" s="53"/>
      <c r="BY38" s="53" t="s">
        <v>3828</v>
      </c>
      <c r="BZ38" s="53">
        <v>384</v>
      </c>
      <c r="CA38" s="83">
        <v>46217</v>
      </c>
      <c r="CB38" s="53"/>
      <c r="CC38" s="53"/>
    </row>
    <row r="39" spans="3:81" ht="14.25" hidden="1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3"/>
        <v>0</v>
      </c>
      <c r="M39" s="26">
        <f t="shared" si="14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67" t="e">
        <f>SUMIFS([3]Up!$J:$J,[3]Up!$D:$D,D39)</f>
        <v>#VALUE!</v>
      </c>
      <c r="BS39" s="82"/>
      <c r="BT39" s="82"/>
      <c r="BU39" s="53" t="str">
        <f t="shared" si="15"/>
        <v/>
      </c>
      <c r="BV39" s="53" t="s">
        <v>88</v>
      </c>
      <c r="BW39" s="53" t="s">
        <v>3852</v>
      </c>
      <c r="BX39" s="53"/>
      <c r="BY39" s="53"/>
      <c r="BZ39" s="53"/>
      <c r="CA39" s="83"/>
      <c r="CB39" s="53"/>
      <c r="CC39" s="53"/>
    </row>
    <row r="40" spans="3:81" ht="14.25" hidden="1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3"/>
        <v>0</v>
      </c>
      <c r="M40" s="26">
        <f t="shared" si="14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67" t="e">
        <f>SUMIFS([3]Up!$J:$J,[3]Up!$D:$D,D40)</f>
        <v>#VALUE!</v>
      </c>
      <c r="BS40" s="82"/>
      <c r="BT40" s="82"/>
      <c r="BU40" s="53" t="str">
        <f t="shared" si="15"/>
        <v/>
      </c>
      <c r="BV40" s="53" t="s">
        <v>88</v>
      </c>
      <c r="BW40" s="53" t="s">
        <v>3847</v>
      </c>
      <c r="BX40" s="53"/>
      <c r="BY40" s="53"/>
      <c r="BZ40" s="53"/>
      <c r="CA40" s="83"/>
      <c r="CB40" s="53"/>
      <c r="CC40" s="53"/>
    </row>
    <row r="41" spans="3:81" ht="14.25" hidden="1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3"/>
        <v>0</v>
      </c>
      <c r="M41" s="26">
        <f t="shared" si="14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67" t="e">
        <f>SUMIFS([3]Up!$J:$J,[3]Up!$D:$D,D41)</f>
        <v>#VALUE!</v>
      </c>
      <c r="BS41" s="82"/>
      <c r="BT41" s="82"/>
      <c r="BU41" s="53" t="str">
        <f t="shared" si="15"/>
        <v/>
      </c>
      <c r="BV41" s="53" t="s">
        <v>88</v>
      </c>
      <c r="BW41" s="53" t="s">
        <v>3860</v>
      </c>
      <c r="BX41" s="53"/>
      <c r="BY41" s="53"/>
      <c r="BZ41" s="53"/>
      <c r="CA41" s="83"/>
      <c r="CB41" s="53"/>
      <c r="CC41" s="53"/>
    </row>
    <row r="42" spans="3:81" ht="14.25" hidden="1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3"/>
        <v>0</v>
      </c>
      <c r="M42" s="26">
        <f t="shared" si="14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67" t="e">
        <f>SUMIFS([3]Up!$J:$J,[3]Up!$D:$D,D42)</f>
        <v>#VALUE!</v>
      </c>
      <c r="BS42" s="82"/>
      <c r="BT42" s="82"/>
      <c r="BU42" s="53" t="str">
        <f t="shared" si="15"/>
        <v/>
      </c>
      <c r="BV42" s="53" t="s">
        <v>88</v>
      </c>
      <c r="BW42" s="53" t="s">
        <v>3856</v>
      </c>
      <c r="BX42" s="53"/>
      <c r="BY42" s="53"/>
      <c r="BZ42" s="53"/>
      <c r="CA42" s="83"/>
      <c r="CB42" s="53"/>
      <c r="CC42" s="53"/>
    </row>
    <row r="43" spans="3:81" ht="14.25" hidden="1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3"/>
        <v>0</v>
      </c>
      <c r="M43" s="26">
        <f t="shared" si="14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67" t="e">
        <f>SUMIFS([3]Up!$J:$J,[3]Up!$D:$D,D43)</f>
        <v>#VALUE!</v>
      </c>
      <c r="BS43" s="82"/>
      <c r="BT43" s="82"/>
      <c r="BU43" s="53" t="str">
        <f t="shared" si="15"/>
        <v/>
      </c>
      <c r="BV43" s="53" t="s">
        <v>88</v>
      </c>
      <c r="BW43" s="53" t="s">
        <v>3852</v>
      </c>
      <c r="BX43" s="53"/>
      <c r="BY43" s="53"/>
      <c r="BZ43" s="53"/>
      <c r="CA43" s="83"/>
      <c r="CB43" s="53"/>
      <c r="CC43" s="53"/>
    </row>
    <row r="44" spans="3:81" ht="14.25" hidden="1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3"/>
        <v>0</v>
      </c>
      <c r="M44" s="26">
        <f t="shared" si="14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67" t="e">
        <f>SUMIFS([3]Up!$J:$J,[3]Up!$D:$D,D44)</f>
        <v>#VALUE!</v>
      </c>
      <c r="BS44" s="82"/>
      <c r="BT44" s="82"/>
      <c r="BU44" s="53" t="str">
        <f t="shared" si="15"/>
        <v/>
      </c>
      <c r="BV44" s="53" t="s">
        <v>88</v>
      </c>
      <c r="BW44" s="53" t="s">
        <v>3847</v>
      </c>
      <c r="BX44" s="53"/>
      <c r="BY44" s="53"/>
      <c r="BZ44" s="53"/>
      <c r="CA44" s="83"/>
      <c r="CB44" s="53"/>
      <c r="CC44" s="53"/>
    </row>
    <row r="45" spans="3:81" ht="14.25" hidden="1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3"/>
        <v>0</v>
      </c>
      <c r="M45" s="26">
        <f t="shared" si="14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67" t="e">
        <f>SUMIFS([3]Up!$J:$J,[3]Up!$D:$D,D45)</f>
        <v>#VALUE!</v>
      </c>
      <c r="BS45" s="82"/>
      <c r="BT45" s="82" t="str">
        <f t="shared" ref="BT45:BT108" si="16">IFERROR(IF(C45="Plate",LEFT(E45,FIND("*",E45,1)-1),""),IF(C45="Plate",LEFT(E45,FIND("x",E45,1)-1),""))</f>
        <v/>
      </c>
      <c r="BU45" s="53" t="str">
        <f t="shared" si="15"/>
        <v/>
      </c>
      <c r="BV45" s="53" t="s">
        <v>88</v>
      </c>
      <c r="BW45" s="53" t="s">
        <v>3235</v>
      </c>
      <c r="BX45" s="53"/>
      <c r="BY45" s="53"/>
      <c r="BZ45" s="53"/>
      <c r="CA45" s="83"/>
      <c r="CB45" s="53"/>
      <c r="CC45" s="53"/>
    </row>
    <row r="46" spans="3:81" ht="14.25" hidden="1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3"/>
        <v>0</v>
      </c>
      <c r="M46" s="26">
        <f t="shared" si="14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67" t="e">
        <f>SUMIFS([3]Up!$J:$J,[3]Up!$D:$D,D46)</f>
        <v>#VALUE!</v>
      </c>
      <c r="BS46" s="82"/>
      <c r="BT46" s="82" t="str">
        <f t="shared" si="16"/>
        <v/>
      </c>
      <c r="BU46" s="53" t="str">
        <f t="shared" si="15"/>
        <v/>
      </c>
      <c r="BV46" s="53" t="s">
        <v>88</v>
      </c>
      <c r="BW46" s="53" t="s">
        <v>3245</v>
      </c>
      <c r="BX46" s="53"/>
      <c r="BY46" s="53"/>
      <c r="BZ46" s="53"/>
      <c r="CA46" s="83"/>
      <c r="CB46" s="53"/>
      <c r="CC46" s="53"/>
    </row>
    <row r="47" spans="3:81" ht="14.25" hidden="1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3"/>
        <v>0</v>
      </c>
      <c r="M47" s="26">
        <f t="shared" si="14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67" t="e">
        <f>SUMIFS([3]Up!$J:$J,[3]Up!$D:$D,D47)</f>
        <v>#VALUE!</v>
      </c>
      <c r="BS47" s="82"/>
      <c r="BT47" s="82" t="str">
        <f t="shared" si="16"/>
        <v/>
      </c>
      <c r="BU47" s="53" t="str">
        <f t="shared" si="15"/>
        <v/>
      </c>
      <c r="BV47" s="53" t="s">
        <v>88</v>
      </c>
      <c r="BW47" s="53" t="s">
        <v>3312</v>
      </c>
      <c r="BX47" s="53"/>
      <c r="BY47" s="53"/>
      <c r="BZ47" s="53"/>
      <c r="CA47" s="83"/>
      <c r="CB47" s="53"/>
      <c r="CC47" s="53"/>
    </row>
    <row r="48" spans="3:81" ht="14.25" hidden="1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3"/>
        <v>0</v>
      </c>
      <c r="M48" s="26">
        <f t="shared" si="14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67" t="e">
        <f>SUMIFS([3]Up!$J:$J,[3]Up!$D:$D,D48)</f>
        <v>#VALUE!</v>
      </c>
      <c r="BS48" s="82"/>
      <c r="BT48" s="82" t="str">
        <f t="shared" si="16"/>
        <v/>
      </c>
      <c r="BU48" s="53" t="str">
        <f t="shared" si="15"/>
        <v/>
      </c>
      <c r="BV48" s="53" t="s">
        <v>88</v>
      </c>
      <c r="BW48" s="53" t="s">
        <v>3308</v>
      </c>
      <c r="BX48" s="53"/>
      <c r="BY48" s="53"/>
      <c r="BZ48" s="53"/>
      <c r="CA48" s="83"/>
      <c r="CB48" s="53"/>
      <c r="CC48" s="53"/>
    </row>
    <row r="49" spans="3:81" ht="14.25" hidden="1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3"/>
        <v>48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>
        <v>48</v>
      </c>
      <c r="BP49" s="26"/>
      <c r="BQ49" s="26"/>
      <c r="BR49" s="67" t="e">
        <f>SUMIFS([3]Up!$J:$J,[3]Up!$D:$D,D49)</f>
        <v>#VALUE!</v>
      </c>
      <c r="BS49" s="82"/>
      <c r="BT49" s="82" t="str">
        <f t="shared" si="16"/>
        <v xml:space="preserve">PL1.5 </v>
      </c>
      <c r="BU49" s="53" t="str">
        <f t="shared" si="15"/>
        <v/>
      </c>
      <c r="BV49" s="53" t="s">
        <v>50</v>
      </c>
      <c r="BW49" s="53" t="s">
        <v>3663</v>
      </c>
      <c r="BX49" s="53"/>
      <c r="BY49" s="53" t="s">
        <v>3664</v>
      </c>
      <c r="BZ49" s="53">
        <v>16</v>
      </c>
      <c r="CA49" s="83">
        <v>46199</v>
      </c>
      <c r="CB49" s="53"/>
      <c r="CC49" s="53"/>
    </row>
    <row r="50" spans="3:81" ht="14.25" hidden="1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3"/>
        <v>24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>
        <v>24</v>
      </c>
      <c r="BJ50" s="26"/>
      <c r="BK50" s="26"/>
      <c r="BL50" s="26"/>
      <c r="BM50" s="26"/>
      <c r="BN50" s="26"/>
      <c r="BO50" s="26"/>
      <c r="BP50" s="26"/>
      <c r="BQ50" s="26"/>
      <c r="BR50" s="67" t="e">
        <f>SUMIFS([3]Up!$J:$J,[3]Up!$D:$D,D50)</f>
        <v>#VALUE!</v>
      </c>
      <c r="BS50" s="82"/>
      <c r="BT50" s="82" t="str">
        <f t="shared" si="16"/>
        <v/>
      </c>
      <c r="BU50" s="53" t="str">
        <f t="shared" si="15"/>
        <v/>
      </c>
      <c r="BV50" s="53" t="s">
        <v>82</v>
      </c>
      <c r="BW50" s="53"/>
      <c r="BX50" s="53"/>
      <c r="BY50" s="53"/>
      <c r="BZ50" s="53"/>
      <c r="CA50" s="83"/>
      <c r="CB50" s="53"/>
      <c r="CC50" s="53"/>
    </row>
    <row r="51" spans="3:81" ht="14.25" hidden="1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3"/>
        <v>3</v>
      </c>
      <c r="M51" s="26">
        <f t="shared" si="14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26"/>
      <c r="BP51" s="26"/>
      <c r="BQ51" s="26"/>
      <c r="BR51" s="67" t="e">
        <f>SUMIFS([3]Up!$J:$J,[3]Up!$D:$D,D51)</f>
        <v>#VALUE!</v>
      </c>
      <c r="BS51" s="82"/>
      <c r="BT51" s="82" t="str">
        <f t="shared" si="16"/>
        <v>PL1.5</v>
      </c>
      <c r="BU51" s="53" t="str">
        <f t="shared" si="15"/>
        <v/>
      </c>
      <c r="BV51" s="53" t="s">
        <v>82</v>
      </c>
      <c r="BW51" s="53" t="s">
        <v>3663</v>
      </c>
      <c r="BX51" s="53"/>
      <c r="BY51" s="53" t="s">
        <v>3664</v>
      </c>
      <c r="BZ51" s="53">
        <v>1</v>
      </c>
      <c r="CA51" s="83">
        <v>46199</v>
      </c>
      <c r="CB51" s="53"/>
      <c r="CC51" s="53"/>
    </row>
    <row r="52" spans="3:81" ht="14.25" hidden="1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3"/>
        <v>6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26"/>
      <c r="BP52" s="26"/>
      <c r="BQ52" s="26"/>
      <c r="BR52" s="67" t="e">
        <f>SUMIFS([3]Up!$J:$J,[3]Up!$D:$D,D52)</f>
        <v>#VALUE!</v>
      </c>
      <c r="BS52" s="82"/>
      <c r="BT52" s="82" t="str">
        <f t="shared" si="16"/>
        <v>PL1.5</v>
      </c>
      <c r="BU52" s="53" t="str">
        <f t="shared" si="15"/>
        <v/>
      </c>
      <c r="BV52" s="53" t="s">
        <v>82</v>
      </c>
      <c r="BW52" s="53" t="s">
        <v>3663</v>
      </c>
      <c r="BX52" s="53"/>
      <c r="BY52" s="53" t="s">
        <v>3664</v>
      </c>
      <c r="BZ52" s="53">
        <v>2</v>
      </c>
      <c r="CA52" s="83">
        <v>46199</v>
      </c>
      <c r="CB52" s="53"/>
      <c r="CC52" s="53"/>
    </row>
    <row r="53" spans="3:81" ht="14.25" hidden="1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3"/>
        <v>6</v>
      </c>
      <c r="M53" s="26">
        <f t="shared" si="14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26"/>
      <c r="BP53" s="26"/>
      <c r="BQ53" s="26"/>
      <c r="BR53" s="67" t="e">
        <f>SUMIFS([3]Up!$J:$J,[3]Up!$D:$D,D53)</f>
        <v>#VALUE!</v>
      </c>
      <c r="BS53" s="82"/>
      <c r="BT53" s="82" t="str">
        <f t="shared" si="16"/>
        <v>PL1.5</v>
      </c>
      <c r="BU53" s="53" t="str">
        <f t="shared" si="15"/>
        <v/>
      </c>
      <c r="BV53" s="53" t="s">
        <v>82</v>
      </c>
      <c r="BW53" s="53" t="s">
        <v>3663</v>
      </c>
      <c r="BX53" s="53"/>
      <c r="BY53" s="53" t="s">
        <v>3664</v>
      </c>
      <c r="BZ53" s="53">
        <v>2</v>
      </c>
      <c r="CA53" s="83">
        <v>46199</v>
      </c>
      <c r="CB53" s="53"/>
      <c r="CC53" s="53"/>
    </row>
    <row r="54" spans="3:81" ht="14.25" hidden="1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3"/>
        <v>12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67" t="e">
        <f>SUMIFS([3]Up!$J:$J,[3]Up!$D:$D,D54)</f>
        <v>#VALUE!</v>
      </c>
      <c r="BS54" s="82"/>
      <c r="BT54" s="82" t="str">
        <f t="shared" si="16"/>
        <v>PL10</v>
      </c>
      <c r="BU54" s="53" t="str">
        <f t="shared" si="15"/>
        <v/>
      </c>
      <c r="BV54" s="53" t="s">
        <v>50</v>
      </c>
      <c r="BW54" s="53" t="s">
        <v>3661</v>
      </c>
      <c r="BX54" s="53"/>
      <c r="BY54" s="53" t="s">
        <v>3662</v>
      </c>
      <c r="BZ54" s="53">
        <v>4</v>
      </c>
      <c r="CA54" s="83">
        <v>46199</v>
      </c>
      <c r="CB54" s="53"/>
      <c r="CC54" s="53"/>
    </row>
    <row r="55" spans="3:81" ht="14.25" hidden="1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3"/>
        <v>9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67" t="e">
        <f>SUMIFS([3]Up!$J:$J,[3]Up!$D:$D,D55)</f>
        <v>#VALUE!</v>
      </c>
      <c r="BS55" s="82"/>
      <c r="BT55" s="82" t="str">
        <f t="shared" si="16"/>
        <v>PL10</v>
      </c>
      <c r="BU55" s="53" t="str">
        <f t="shared" si="15"/>
        <v/>
      </c>
      <c r="BV55" s="53" t="s">
        <v>50</v>
      </c>
      <c r="BW55" s="53" t="s">
        <v>3661</v>
      </c>
      <c r="BX55" s="53"/>
      <c r="BY55" s="53" t="s">
        <v>3662</v>
      </c>
      <c r="BZ55" s="53">
        <v>3</v>
      </c>
      <c r="CA55" s="83">
        <v>46199</v>
      </c>
      <c r="CB55" s="53"/>
      <c r="CC55" s="53"/>
    </row>
    <row r="56" spans="3:81" ht="14.25" hidden="1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3"/>
        <v>3</v>
      </c>
      <c r="M56" s="26">
        <f t="shared" si="14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67" t="e">
        <f>SUMIFS([3]Up!$J:$J,[3]Up!$D:$D,D56)</f>
        <v>#VALUE!</v>
      </c>
      <c r="BS56" s="82"/>
      <c r="BT56" s="82" t="str">
        <f t="shared" si="16"/>
        <v>PL10</v>
      </c>
      <c r="BU56" s="53" t="str">
        <f t="shared" si="15"/>
        <v/>
      </c>
      <c r="BV56" s="53" t="s">
        <v>50</v>
      </c>
      <c r="BW56" s="53" t="s">
        <v>3661</v>
      </c>
      <c r="BX56" s="53"/>
      <c r="BY56" s="53" t="s">
        <v>3662</v>
      </c>
      <c r="BZ56" s="53">
        <v>1</v>
      </c>
      <c r="CA56" s="83">
        <v>46199</v>
      </c>
      <c r="CB56" s="53"/>
      <c r="CC56" s="53"/>
    </row>
    <row r="57" spans="3:81" ht="14.25" hidden="1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3"/>
        <v>0</v>
      </c>
      <c r="M57" s="26">
        <f t="shared" si="14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67" t="e">
        <f>SUMIFS([3]Up!$J:$J,[3]Up!$D:$D,D57)</f>
        <v>#VALUE!</v>
      </c>
      <c r="BS57" s="82"/>
      <c r="BT57" s="82" t="str">
        <f t="shared" si="16"/>
        <v/>
      </c>
      <c r="BU57" s="53" t="str">
        <f t="shared" si="15"/>
        <v/>
      </c>
      <c r="BV57" s="53" t="s">
        <v>88</v>
      </c>
      <c r="BW57" s="53" t="s">
        <v>3326</v>
      </c>
      <c r="BX57" s="53"/>
      <c r="BY57" s="53"/>
      <c r="BZ57" s="53"/>
      <c r="CA57" s="83"/>
      <c r="CB57" s="53"/>
      <c r="CC57" s="53"/>
    </row>
    <row r="58" spans="3:81" ht="14.25" hidden="1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3"/>
        <v>3</v>
      </c>
      <c r="M58" s="26">
        <f t="shared" si="14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>
        <v>3</v>
      </c>
      <c r="BQ58" s="26"/>
      <c r="BR58" s="67" t="e">
        <f>SUMIFS([3]Up!$J:$J,[3]Up!$D:$D,D58)</f>
        <v>#VALUE!</v>
      </c>
      <c r="BS58" s="82"/>
      <c r="BT58" s="82" t="str">
        <f t="shared" si="16"/>
        <v/>
      </c>
      <c r="BU58" s="53" t="str">
        <f t="shared" si="15"/>
        <v/>
      </c>
      <c r="BV58" s="53" t="s">
        <v>82</v>
      </c>
      <c r="BW58" s="53" t="s">
        <v>3671</v>
      </c>
      <c r="BX58" s="53"/>
      <c r="BY58" s="53" t="s">
        <v>3672</v>
      </c>
      <c r="BZ58" s="53">
        <v>1</v>
      </c>
      <c r="CA58" s="83">
        <v>46199</v>
      </c>
      <c r="CB58" s="53"/>
      <c r="CC58" s="53"/>
    </row>
    <row r="59" spans="3:81" ht="14.25" hidden="1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3"/>
        <v>60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67" t="e">
        <f>SUMIFS([3]Up!$J:$J,[3]Up!$D:$D,D59)</f>
        <v>#VALUE!</v>
      </c>
      <c r="BS59" s="82"/>
      <c r="BT59" s="82" t="str">
        <f t="shared" si="16"/>
        <v>PL10</v>
      </c>
      <c r="BU59" s="53" t="str">
        <f t="shared" si="15"/>
        <v/>
      </c>
      <c r="BV59" s="53" t="s">
        <v>50</v>
      </c>
      <c r="BW59" s="53" t="s">
        <v>3661</v>
      </c>
      <c r="BX59" s="53"/>
      <c r="BY59" s="53" t="s">
        <v>3662</v>
      </c>
      <c r="BZ59" s="53">
        <v>20</v>
      </c>
      <c r="CA59" s="83">
        <v>46199</v>
      </c>
      <c r="CB59" s="53"/>
      <c r="CC59" s="53"/>
    </row>
    <row r="60" spans="3:81" ht="14.25" hidden="1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3"/>
        <v>6</v>
      </c>
      <c r="M60" s="26">
        <f t="shared" si="14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>
        <v>6</v>
      </c>
      <c r="BQ60" s="26"/>
      <c r="BR60" s="67" t="e">
        <f>SUMIFS([3]Up!$J:$J,[3]Up!$D:$D,D60)</f>
        <v>#VALUE!</v>
      </c>
      <c r="BS60" s="82"/>
      <c r="BT60" s="82" t="str">
        <f t="shared" si="16"/>
        <v/>
      </c>
      <c r="BU60" s="53" t="str">
        <f t="shared" si="15"/>
        <v/>
      </c>
      <c r="BV60" s="53" t="s">
        <v>82</v>
      </c>
      <c r="BW60" s="53" t="s">
        <v>3671</v>
      </c>
      <c r="BX60" s="53"/>
      <c r="BY60" s="53" t="s">
        <v>3672</v>
      </c>
      <c r="BZ60" s="53">
        <v>2</v>
      </c>
      <c r="CA60" s="83">
        <v>46199</v>
      </c>
      <c r="CB60" s="53"/>
      <c r="CC60" s="53"/>
    </row>
    <row r="61" spans="3:81" ht="14.25" hidden="1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3"/>
        <v>6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67" t="e">
        <f>SUMIFS([3]Up!$J:$J,[3]Up!$D:$D,D61)</f>
        <v>#VALUE!</v>
      </c>
      <c r="BS61" s="82"/>
      <c r="BT61" s="82" t="str">
        <f t="shared" si="16"/>
        <v/>
      </c>
      <c r="BU61" s="53" t="str">
        <f t="shared" si="15"/>
        <v/>
      </c>
      <c r="BV61" s="53" t="s">
        <v>50</v>
      </c>
      <c r="BW61" s="53" t="s">
        <v>3669</v>
      </c>
      <c r="BX61" s="53"/>
      <c r="BY61" s="53" t="s">
        <v>3670</v>
      </c>
      <c r="BZ61" s="53">
        <v>2</v>
      </c>
      <c r="CA61" s="83">
        <v>46199</v>
      </c>
      <c r="CB61" s="53"/>
      <c r="CC61" s="53"/>
    </row>
    <row r="62" spans="3:81" ht="14.25" hidden="1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3"/>
        <v>6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67" t="e">
        <f>SUMIFS([3]Up!$J:$J,[3]Up!$D:$D,D62)</f>
        <v>#VALUE!</v>
      </c>
      <c r="BS62" s="82"/>
      <c r="BT62" s="82" t="str">
        <f t="shared" si="16"/>
        <v/>
      </c>
      <c r="BU62" s="53" t="str">
        <f t="shared" si="15"/>
        <v/>
      </c>
      <c r="BV62" s="53" t="s">
        <v>50</v>
      </c>
      <c r="BW62" s="53" t="s">
        <v>3669</v>
      </c>
      <c r="BX62" s="53"/>
      <c r="BY62" s="53" t="s">
        <v>3670</v>
      </c>
      <c r="BZ62" s="53">
        <v>2</v>
      </c>
      <c r="CA62" s="83">
        <v>46199</v>
      </c>
      <c r="CB62" s="53"/>
      <c r="CC62" s="53"/>
    </row>
    <row r="63" spans="3:81" ht="14.25" hidden="1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3"/>
        <v>0</v>
      </c>
      <c r="M63" s="26">
        <f t="shared" si="14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67" t="e">
        <f>SUMIFS([3]Up!$J:$J,[3]Up!$D:$D,D63)</f>
        <v>#VALUE!</v>
      </c>
      <c r="BS63" s="82"/>
      <c r="BT63" s="82" t="str">
        <f t="shared" si="16"/>
        <v/>
      </c>
      <c r="BU63" s="53" t="str">
        <f t="shared" si="15"/>
        <v/>
      </c>
      <c r="BV63" s="53" t="s">
        <v>88</v>
      </c>
      <c r="BW63" s="53" t="s">
        <v>3275</v>
      </c>
      <c r="BX63" s="53"/>
      <c r="BY63" s="53"/>
      <c r="BZ63" s="53"/>
      <c r="CA63" s="83"/>
      <c r="CB63" s="53"/>
      <c r="CC63" s="53"/>
    </row>
    <row r="64" spans="3:81" ht="14.25" hidden="1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3"/>
        <v>0</v>
      </c>
      <c r="M64" s="26">
        <f t="shared" si="14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67" t="e">
        <f>SUMIFS([3]Up!$J:$J,[3]Up!$D:$D,D64)</f>
        <v>#VALUE!</v>
      </c>
      <c r="BS64" s="82"/>
      <c r="BT64" s="82" t="str">
        <f t="shared" si="16"/>
        <v/>
      </c>
      <c r="BU64" s="53" t="str">
        <f t="shared" si="15"/>
        <v/>
      </c>
      <c r="BV64" s="53" t="s">
        <v>88</v>
      </c>
      <c r="BW64" s="53" t="s">
        <v>3260</v>
      </c>
      <c r="BX64" s="53"/>
      <c r="BY64" s="53"/>
      <c r="BZ64" s="53"/>
      <c r="CA64" s="83"/>
      <c r="CB64" s="53"/>
      <c r="CC64" s="53"/>
    </row>
    <row r="65" spans="3:81" ht="14.25" hidden="1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3"/>
        <v>3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67" t="e">
        <f>SUMIFS([3]Up!$J:$J,[3]Up!$D:$D,D65)</f>
        <v>#VALUE!</v>
      </c>
      <c r="BS65" s="82"/>
      <c r="BT65" s="82" t="str">
        <f t="shared" si="16"/>
        <v/>
      </c>
      <c r="BU65" s="53" t="str">
        <f t="shared" si="15"/>
        <v/>
      </c>
      <c r="BV65" s="53" t="s">
        <v>82</v>
      </c>
      <c r="BW65" s="53" t="s">
        <v>3667</v>
      </c>
      <c r="BX65" s="53"/>
      <c r="BY65" s="53" t="s">
        <v>3668</v>
      </c>
      <c r="BZ65" s="53">
        <v>1</v>
      </c>
      <c r="CA65" s="83">
        <v>46199</v>
      </c>
      <c r="CB65" s="53"/>
      <c r="CC65" s="53"/>
    </row>
    <row r="66" spans="3:81" ht="14.25" hidden="1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3"/>
        <v>0</v>
      </c>
      <c r="M66" s="26">
        <f t="shared" si="14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67" t="e">
        <f>SUMIFS([3]Up!$J:$J,[3]Up!$D:$D,D66)</f>
        <v>#VALUE!</v>
      </c>
      <c r="BS66" s="82"/>
      <c r="BT66" s="82" t="str">
        <f t="shared" si="16"/>
        <v/>
      </c>
      <c r="BU66" s="53" t="str">
        <f t="shared" si="15"/>
        <v/>
      </c>
      <c r="BV66" s="53" t="s">
        <v>88</v>
      </c>
      <c r="BW66" s="53" t="s">
        <v>3272</v>
      </c>
      <c r="BX66" s="53"/>
      <c r="BY66" s="53"/>
      <c r="BZ66" s="53"/>
      <c r="CA66" s="83"/>
      <c r="CB66" s="53"/>
      <c r="CC66" s="53"/>
    </row>
    <row r="67" spans="3:81" ht="14.25" hidden="1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3"/>
        <v>3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67" t="e">
        <f>SUMIFS([3]Up!$J:$J,[3]Up!$D:$D,D67)</f>
        <v>#VALUE!</v>
      </c>
      <c r="BS67" s="82"/>
      <c r="BT67" s="82" t="str">
        <f t="shared" si="16"/>
        <v>PL10</v>
      </c>
      <c r="BU67" s="53" t="str">
        <f t="shared" si="15"/>
        <v/>
      </c>
      <c r="BV67" s="53" t="s">
        <v>50</v>
      </c>
      <c r="BW67" s="53" t="s">
        <v>3661</v>
      </c>
      <c r="BX67" s="53"/>
      <c r="BY67" s="53" t="s">
        <v>3662</v>
      </c>
      <c r="BZ67" s="53">
        <v>1</v>
      </c>
      <c r="CA67" s="83">
        <v>46199</v>
      </c>
      <c r="CB67" s="53"/>
      <c r="CC67" s="53"/>
    </row>
    <row r="68" spans="3:81" ht="14.25" hidden="1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3"/>
        <v>3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67" t="e">
        <f>SUMIFS([3]Up!$J:$J,[3]Up!$D:$D,D68)</f>
        <v>#VALUE!</v>
      </c>
      <c r="BS68" s="82"/>
      <c r="BT68" s="82" t="str">
        <f t="shared" si="16"/>
        <v>PL10</v>
      </c>
      <c r="BU68" s="53" t="str">
        <f t="shared" si="15"/>
        <v/>
      </c>
      <c r="BV68" s="53" t="s">
        <v>50</v>
      </c>
      <c r="BW68" s="53" t="s">
        <v>3661</v>
      </c>
      <c r="BX68" s="53"/>
      <c r="BY68" s="53" t="s">
        <v>3662</v>
      </c>
      <c r="BZ68" s="53">
        <v>1</v>
      </c>
      <c r="CA68" s="83">
        <v>46199</v>
      </c>
      <c r="CB68" s="53"/>
      <c r="CC68" s="53"/>
    </row>
    <row r="69" spans="3:81" ht="14.25" hidden="1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3"/>
        <v>60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67" t="e">
        <f>SUMIFS([3]Up!$J:$J,[3]Up!$D:$D,D69)</f>
        <v>#VALUE!</v>
      </c>
      <c r="BS69" s="82"/>
      <c r="BT69" s="82" t="str">
        <f t="shared" si="16"/>
        <v>PL10</v>
      </c>
      <c r="BU69" s="53" t="str">
        <f t="shared" si="15"/>
        <v/>
      </c>
      <c r="BV69" s="53" t="s">
        <v>50</v>
      </c>
      <c r="BW69" s="53" t="s">
        <v>3661</v>
      </c>
      <c r="BX69" s="53"/>
      <c r="BY69" s="53" t="s">
        <v>3662</v>
      </c>
      <c r="BZ69" s="53">
        <v>20</v>
      </c>
      <c r="CA69" s="83">
        <v>46199</v>
      </c>
      <c r="CB69" s="53"/>
      <c r="CC69" s="53"/>
    </row>
    <row r="70" spans="3:81" ht="14.25" hidden="1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3"/>
        <v>30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67" t="e">
        <f>SUMIFS([3]Up!$J:$J,[3]Up!$D:$D,D70)</f>
        <v>#VALUE!</v>
      </c>
      <c r="BS70" s="82"/>
      <c r="BT70" s="82" t="str">
        <f t="shared" si="16"/>
        <v>PL10</v>
      </c>
      <c r="BU70" s="53" t="str">
        <f t="shared" si="15"/>
        <v/>
      </c>
      <c r="BV70" s="53" t="s">
        <v>50</v>
      </c>
      <c r="BW70" s="53" t="s">
        <v>3661</v>
      </c>
      <c r="BX70" s="53"/>
      <c r="BY70" s="53" t="s">
        <v>3662</v>
      </c>
      <c r="BZ70" s="53">
        <v>10</v>
      </c>
      <c r="CA70" s="83">
        <v>46199</v>
      </c>
      <c r="CB70" s="53"/>
      <c r="CC70" s="53"/>
    </row>
    <row r="71" spans="3:81" ht="14.25" hidden="1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3"/>
        <v>0</v>
      </c>
      <c r="M71" s="26">
        <f t="shared" si="14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67" t="e">
        <f>SUMIFS([3]Up!$J:$J,[3]Up!$D:$D,D71)</f>
        <v>#VALUE!</v>
      </c>
      <c r="BS71" s="82"/>
      <c r="BT71" s="82" t="str">
        <f t="shared" si="16"/>
        <v/>
      </c>
      <c r="BU71" s="53" t="str">
        <f t="shared" si="15"/>
        <v/>
      </c>
      <c r="BV71" s="53" t="s">
        <v>88</v>
      </c>
      <c r="BW71" s="53" t="s">
        <v>3268</v>
      </c>
      <c r="BX71" s="53"/>
      <c r="BY71" s="53"/>
      <c r="BZ71" s="53"/>
      <c r="CA71" s="83"/>
      <c r="CB71" s="53"/>
      <c r="CC71" s="53"/>
    </row>
    <row r="72" spans="3:81" ht="14.25" hidden="1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3"/>
        <v>0</v>
      </c>
      <c r="M72" s="26">
        <f t="shared" si="14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67" t="e">
        <f>SUMIFS([3]Up!$J:$J,[3]Up!$D:$D,D72)</f>
        <v>#VALUE!</v>
      </c>
      <c r="BS72" s="82"/>
      <c r="BT72" s="82" t="str">
        <f t="shared" si="16"/>
        <v/>
      </c>
      <c r="BU72" s="53" t="str">
        <f t="shared" si="15"/>
        <v/>
      </c>
      <c r="BV72" s="53" t="s">
        <v>88</v>
      </c>
      <c r="BW72" s="53" t="s">
        <v>3264</v>
      </c>
      <c r="BX72" s="53"/>
      <c r="BY72" s="53"/>
      <c r="BZ72" s="53"/>
      <c r="CA72" s="83"/>
      <c r="CB72" s="53"/>
      <c r="CC72" s="53"/>
    </row>
    <row r="73" spans="3:81" ht="14.25" hidden="1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3"/>
        <v>0</v>
      </c>
      <c r="M73" s="26">
        <f t="shared" si="14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67" t="e">
        <f>SUMIFS([3]Up!$J:$J,[3]Up!$D:$D,D73)</f>
        <v>#VALUE!</v>
      </c>
      <c r="BS73" s="82"/>
      <c r="BT73" s="82" t="str">
        <f t="shared" si="16"/>
        <v/>
      </c>
      <c r="BU73" s="53" t="str">
        <f t="shared" si="15"/>
        <v/>
      </c>
      <c r="BV73" s="53" t="s">
        <v>88</v>
      </c>
      <c r="BW73" s="53" t="s">
        <v>3245</v>
      </c>
      <c r="BX73" s="53"/>
      <c r="BY73" s="53"/>
      <c r="BZ73" s="53"/>
      <c r="CA73" s="83"/>
      <c r="CB73" s="53"/>
      <c r="CC73" s="53"/>
    </row>
    <row r="74" spans="3:81" ht="14.25" hidden="1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3"/>
        <v>0</v>
      </c>
      <c r="M74" s="26">
        <f t="shared" si="14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67" t="e">
        <f>SUMIFS([3]Up!$J:$J,[3]Up!$D:$D,D74)</f>
        <v>#VALUE!</v>
      </c>
      <c r="BS74" s="82"/>
      <c r="BT74" s="82" t="str">
        <f t="shared" si="16"/>
        <v/>
      </c>
      <c r="BU74" s="53" t="str">
        <f t="shared" si="15"/>
        <v/>
      </c>
      <c r="BV74" s="53" t="s">
        <v>88</v>
      </c>
      <c r="BW74" s="53" t="s">
        <v>3240</v>
      </c>
      <c r="BX74" s="53"/>
      <c r="BY74" s="53"/>
      <c r="BZ74" s="53"/>
      <c r="CA74" s="83"/>
      <c r="CB74" s="53"/>
      <c r="CC74" s="53"/>
    </row>
    <row r="75" spans="3:81" ht="14.25" hidden="1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3"/>
        <v>0</v>
      </c>
      <c r="M75" s="26">
        <f t="shared" si="14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67" t="e">
        <f>SUMIFS([3]Up!$J:$J,[3]Up!$D:$D,D75)</f>
        <v>#VALUE!</v>
      </c>
      <c r="BS75" s="82"/>
      <c r="BT75" s="82" t="str">
        <f t="shared" si="16"/>
        <v/>
      </c>
      <c r="BU75" s="53" t="str">
        <f t="shared" si="15"/>
        <v/>
      </c>
      <c r="BV75" s="53" t="s">
        <v>88</v>
      </c>
      <c r="BW75" s="53" t="s">
        <v>3235</v>
      </c>
      <c r="BX75" s="53"/>
      <c r="BY75" s="53"/>
      <c r="BZ75" s="53"/>
      <c r="CA75" s="83"/>
      <c r="CB75" s="53"/>
      <c r="CC75" s="53"/>
    </row>
    <row r="76" spans="3:81" ht="14.25" hidden="1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3"/>
        <v>3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>
        <v>3</v>
      </c>
      <c r="BQ76" s="26"/>
      <c r="BR76" s="67" t="e">
        <f>SUMIFS([3]Up!$J:$J,[3]Up!$D:$D,D76)</f>
        <v>#VALUE!</v>
      </c>
      <c r="BS76" s="82"/>
      <c r="BT76" s="82" t="str">
        <f t="shared" si="16"/>
        <v>PL10</v>
      </c>
      <c r="BU76" s="53" t="str">
        <f t="shared" si="15"/>
        <v/>
      </c>
      <c r="BV76" s="53" t="s">
        <v>82</v>
      </c>
      <c r="BW76" s="53" t="s">
        <v>3661</v>
      </c>
      <c r="BX76" s="53"/>
      <c r="BY76" s="53" t="s">
        <v>3662</v>
      </c>
      <c r="BZ76" s="53">
        <v>1</v>
      </c>
      <c r="CA76" s="83">
        <v>46199</v>
      </c>
      <c r="CB76" s="53"/>
      <c r="CC76" s="53"/>
    </row>
    <row r="77" spans="3:81" ht="14.25" hidden="1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3"/>
        <v>3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67" t="e">
        <f>SUMIFS([3]Up!$J:$J,[3]Up!$D:$D,D77)</f>
        <v>#VALUE!</v>
      </c>
      <c r="BS77" s="82"/>
      <c r="BT77" s="82" t="str">
        <f t="shared" si="16"/>
        <v/>
      </c>
      <c r="BU77" s="53" t="str">
        <f t="shared" si="15"/>
        <v/>
      </c>
      <c r="BV77" s="53" t="s">
        <v>82</v>
      </c>
      <c r="BW77" s="53" t="s">
        <v>3665</v>
      </c>
      <c r="BX77" s="53"/>
      <c r="BY77" s="53" t="s">
        <v>3666</v>
      </c>
      <c r="BZ77" s="53">
        <v>1</v>
      </c>
      <c r="CA77" s="83">
        <v>46199</v>
      </c>
      <c r="CB77" s="53"/>
      <c r="CC77" s="53"/>
    </row>
    <row r="78" spans="3:81" ht="14.25" hidden="1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3"/>
        <v>3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67" t="e">
        <f>SUMIFS([3]Up!$J:$J,[3]Up!$D:$D,D78)</f>
        <v>#VALUE!</v>
      </c>
      <c r="BS78" s="82"/>
      <c r="BT78" s="82" t="str">
        <f t="shared" si="16"/>
        <v>PL10</v>
      </c>
      <c r="BU78" s="53" t="str">
        <f t="shared" si="15"/>
        <v/>
      </c>
      <c r="BV78" s="53" t="s">
        <v>50</v>
      </c>
      <c r="BW78" s="53" t="s">
        <v>3661</v>
      </c>
      <c r="BX78" s="53"/>
      <c r="BY78" s="53" t="s">
        <v>3662</v>
      </c>
      <c r="BZ78" s="53">
        <v>1</v>
      </c>
      <c r="CA78" s="83">
        <v>46199</v>
      </c>
      <c r="CB78" s="53"/>
      <c r="CC78" s="53"/>
    </row>
    <row r="79" spans="3:81" ht="14.25" hidden="1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3"/>
        <v>6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26"/>
      <c r="BP79" s="26"/>
      <c r="BQ79" s="26"/>
      <c r="BR79" s="67" t="e">
        <f>SUMIFS([3]Up!$J:$J,[3]Up!$D:$D,D79)</f>
        <v>#VALUE!</v>
      </c>
      <c r="BS79" s="82"/>
      <c r="BT79" s="82" t="str">
        <f t="shared" si="16"/>
        <v>PL1.5</v>
      </c>
      <c r="BU79" s="53" t="str">
        <f t="shared" si="15"/>
        <v/>
      </c>
      <c r="BV79" s="53" t="s">
        <v>82</v>
      </c>
      <c r="BW79" s="53" t="s">
        <v>3663</v>
      </c>
      <c r="BX79" s="53"/>
      <c r="BY79" s="53" t="s">
        <v>3664</v>
      </c>
      <c r="BZ79" s="53">
        <v>2</v>
      </c>
      <c r="CA79" s="83">
        <v>46199</v>
      </c>
      <c r="CB79" s="53"/>
      <c r="CC79" s="53"/>
    </row>
    <row r="80" spans="3:81" ht="14.25" hidden="1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3"/>
        <v>6</v>
      </c>
      <c r="M80" s="26">
        <f t="shared" si="14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26"/>
      <c r="BP80" s="26"/>
      <c r="BQ80" s="26"/>
      <c r="BR80" s="67" t="e">
        <f>SUMIFS([3]Up!$J:$J,[3]Up!$D:$D,D80)</f>
        <v>#VALUE!</v>
      </c>
      <c r="BS80" s="82"/>
      <c r="BT80" s="82" t="str">
        <f t="shared" si="16"/>
        <v>PL1.5</v>
      </c>
      <c r="BU80" s="53" t="str">
        <f t="shared" si="15"/>
        <v/>
      </c>
      <c r="BV80" s="53" t="s">
        <v>82</v>
      </c>
      <c r="BW80" s="53" t="s">
        <v>3663</v>
      </c>
      <c r="BX80" s="53"/>
      <c r="BY80" s="53" t="s">
        <v>3664</v>
      </c>
      <c r="BZ80" s="53">
        <v>2</v>
      </c>
      <c r="CA80" s="83">
        <v>46199</v>
      </c>
      <c r="CB80" s="53"/>
      <c r="CC80" s="53"/>
    </row>
    <row r="81" spans="3:81" ht="14.25" hidden="1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3"/>
        <v>3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67" t="e">
        <f>SUMIFS([3]Up!$J:$J,[3]Up!$D:$D,D81)</f>
        <v>#VALUE!</v>
      </c>
      <c r="BS81" s="82"/>
      <c r="BT81" s="82" t="str">
        <f t="shared" si="16"/>
        <v>PL10</v>
      </c>
      <c r="BU81" s="53" t="str">
        <f t="shared" si="15"/>
        <v/>
      </c>
      <c r="BV81" s="53" t="s">
        <v>50</v>
      </c>
      <c r="BW81" s="53" t="s">
        <v>3661</v>
      </c>
      <c r="BX81" s="53"/>
      <c r="BY81" s="53" t="s">
        <v>3662</v>
      </c>
      <c r="BZ81" s="53">
        <v>1</v>
      </c>
      <c r="CA81" s="83">
        <v>46199</v>
      </c>
      <c r="CB81" s="53"/>
      <c r="CC81" s="53"/>
    </row>
    <row r="82" spans="3:81" ht="14.25" hidden="1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3"/>
        <v>0</v>
      </c>
      <c r="M82" s="26">
        <f t="shared" si="14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67" t="e">
        <f>SUMIFS([3]Up!$J:$J,[3]Up!$D:$D,D82)</f>
        <v>#VALUE!</v>
      </c>
      <c r="BS82" s="82"/>
      <c r="BT82" s="82" t="str">
        <f t="shared" si="16"/>
        <v/>
      </c>
      <c r="BU82" s="53" t="str">
        <f t="shared" si="15"/>
        <v/>
      </c>
      <c r="BV82" s="53" t="s">
        <v>88</v>
      </c>
      <c r="BW82" s="53" t="s">
        <v>3235</v>
      </c>
      <c r="BX82" s="53"/>
      <c r="BY82" s="53"/>
      <c r="BZ82" s="53"/>
      <c r="CA82" s="83"/>
      <c r="CB82" s="53"/>
      <c r="CC82" s="53"/>
    </row>
    <row r="83" spans="3:81" ht="14.25" hidden="1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3"/>
        <v>0</v>
      </c>
      <c r="M83" s="26">
        <f t="shared" si="14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67" t="e">
        <f>SUMIFS([3]Up!$J:$J,[3]Up!$D:$D,D83)</f>
        <v>#VALUE!</v>
      </c>
      <c r="BS83" s="82"/>
      <c r="BT83" s="82" t="str">
        <f t="shared" si="16"/>
        <v/>
      </c>
      <c r="BU83" s="53" t="str">
        <f t="shared" si="15"/>
        <v/>
      </c>
      <c r="BV83" s="53" t="s">
        <v>88</v>
      </c>
      <c r="BW83" s="53" t="s">
        <v>3245</v>
      </c>
      <c r="BX83" s="53"/>
      <c r="BY83" s="53"/>
      <c r="BZ83" s="53"/>
      <c r="CA83" s="83"/>
      <c r="CB83" s="53"/>
      <c r="CC83" s="53"/>
    </row>
    <row r="84" spans="3:81" ht="14.25" hidden="1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3"/>
        <v>0</v>
      </c>
      <c r="M84" s="26">
        <f t="shared" si="14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67" t="e">
        <f>SUMIFS([3]Up!$J:$J,[3]Up!$D:$D,D84)</f>
        <v>#VALUE!</v>
      </c>
      <c r="BS84" s="82"/>
      <c r="BT84" s="82" t="str">
        <f t="shared" si="16"/>
        <v/>
      </c>
      <c r="BU84" s="53" t="str">
        <f t="shared" si="15"/>
        <v/>
      </c>
      <c r="BV84" s="53" t="s">
        <v>88</v>
      </c>
      <c r="BW84" s="53" t="s">
        <v>3312</v>
      </c>
      <c r="BX84" s="53"/>
      <c r="BY84" s="53"/>
      <c r="BZ84" s="53"/>
      <c r="CA84" s="83"/>
      <c r="CB84" s="53"/>
      <c r="CC84" s="53"/>
    </row>
    <row r="85" spans="3:81" ht="14.25" hidden="1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3"/>
        <v>0</v>
      </c>
      <c r="M85" s="26">
        <f t="shared" si="14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67" t="e">
        <f>SUMIFS([3]Up!$J:$J,[3]Up!$D:$D,D85)</f>
        <v>#VALUE!</v>
      </c>
      <c r="BS85" s="82"/>
      <c r="BT85" s="82" t="str">
        <f t="shared" si="16"/>
        <v/>
      </c>
      <c r="BU85" s="53" t="str">
        <f t="shared" si="15"/>
        <v/>
      </c>
      <c r="BV85" s="53" t="s">
        <v>88</v>
      </c>
      <c r="BW85" s="53" t="s">
        <v>3308</v>
      </c>
      <c r="BX85" s="53"/>
      <c r="BY85" s="53"/>
      <c r="BZ85" s="53"/>
      <c r="CA85" s="83"/>
      <c r="CB85" s="53"/>
      <c r="CC85" s="53"/>
    </row>
    <row r="86" spans="3:81" ht="14.25" hidden="1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3"/>
        <v>48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>
        <v>48</v>
      </c>
      <c r="BP86" s="26"/>
      <c r="BQ86" s="26"/>
      <c r="BR86" s="67" t="e">
        <f>SUMIFS([3]Up!$J:$J,[3]Up!$D:$D,D86)</f>
        <v>#VALUE!</v>
      </c>
      <c r="BS86" s="82"/>
      <c r="BT86" s="82" t="str">
        <f t="shared" si="16"/>
        <v xml:space="preserve">PL1.5 </v>
      </c>
      <c r="BU86" s="53" t="str">
        <f t="shared" si="15"/>
        <v/>
      </c>
      <c r="BV86" s="53" t="s">
        <v>50</v>
      </c>
      <c r="BW86" s="53" t="s">
        <v>3663</v>
      </c>
      <c r="BX86" s="53"/>
      <c r="BY86" s="53" t="s">
        <v>3664</v>
      </c>
      <c r="BZ86" s="53">
        <v>16</v>
      </c>
      <c r="CA86" s="83">
        <v>46199</v>
      </c>
      <c r="CB86" s="53"/>
      <c r="CC86" s="53"/>
    </row>
    <row r="87" spans="3:81" ht="14.25" hidden="1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3"/>
        <v>24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>
        <v>24</v>
      </c>
      <c r="BJ87" s="26"/>
      <c r="BK87" s="26"/>
      <c r="BL87" s="26"/>
      <c r="BM87" s="26"/>
      <c r="BN87" s="26"/>
      <c r="BO87" s="26"/>
      <c r="BP87" s="26"/>
      <c r="BQ87" s="26"/>
      <c r="BR87" s="67" t="e">
        <f>SUMIFS([3]Up!$J:$J,[3]Up!$D:$D,D87)</f>
        <v>#VALUE!</v>
      </c>
      <c r="BS87" s="82"/>
      <c r="BT87" s="82" t="str">
        <f t="shared" si="16"/>
        <v/>
      </c>
      <c r="BU87" s="53" t="str">
        <f t="shared" si="15"/>
        <v/>
      </c>
      <c r="BV87" s="53" t="s">
        <v>82</v>
      </c>
      <c r="BW87" s="53"/>
      <c r="BX87" s="53"/>
      <c r="BY87" s="53"/>
      <c r="BZ87" s="53"/>
      <c r="CA87" s="83"/>
      <c r="CB87" s="53"/>
      <c r="CC87" s="53"/>
    </row>
    <row r="88" spans="3:81" ht="14.25" hidden="1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3"/>
        <v>3</v>
      </c>
      <c r="M88" s="26">
        <f t="shared" si="14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26"/>
      <c r="BP88" s="26"/>
      <c r="BQ88" s="26"/>
      <c r="BR88" s="67" t="e">
        <f>SUMIFS([3]Up!$J:$J,[3]Up!$D:$D,D88)</f>
        <v>#VALUE!</v>
      </c>
      <c r="BS88" s="82"/>
      <c r="BT88" s="82" t="str">
        <f t="shared" si="16"/>
        <v>PL1.5</v>
      </c>
      <c r="BU88" s="53" t="str">
        <f t="shared" si="15"/>
        <v/>
      </c>
      <c r="BV88" s="53" t="s">
        <v>82</v>
      </c>
      <c r="BW88" s="53" t="s">
        <v>3663</v>
      </c>
      <c r="BX88" s="53"/>
      <c r="BY88" s="53" t="s">
        <v>3664</v>
      </c>
      <c r="BZ88" s="53">
        <v>1</v>
      </c>
      <c r="CA88" s="83">
        <v>46199</v>
      </c>
      <c r="CB88" s="53"/>
      <c r="CC88" s="53"/>
    </row>
    <row r="89" spans="3:81" ht="14.25" hidden="1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3"/>
        <v>6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26"/>
      <c r="BP89" s="26"/>
      <c r="BQ89" s="26"/>
      <c r="BR89" s="67" t="e">
        <f>SUMIFS([3]Up!$J:$J,[3]Up!$D:$D,D89)</f>
        <v>#VALUE!</v>
      </c>
      <c r="BS89" s="82"/>
      <c r="BT89" s="82" t="str">
        <f t="shared" si="16"/>
        <v>PL1.5</v>
      </c>
      <c r="BU89" s="53" t="str">
        <f t="shared" si="15"/>
        <v/>
      </c>
      <c r="BV89" s="53" t="s">
        <v>82</v>
      </c>
      <c r="BW89" s="53" t="s">
        <v>3663</v>
      </c>
      <c r="BX89" s="53"/>
      <c r="BY89" s="53" t="s">
        <v>3664</v>
      </c>
      <c r="BZ89" s="53">
        <v>2</v>
      </c>
      <c r="CA89" s="83">
        <v>46199</v>
      </c>
      <c r="CB89" s="53"/>
      <c r="CC89" s="53"/>
    </row>
    <row r="90" spans="3:81" ht="14.25" hidden="1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3"/>
        <v>6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26"/>
      <c r="BP90" s="26"/>
      <c r="BQ90" s="26"/>
      <c r="BR90" s="67" t="e">
        <f>SUMIFS([3]Up!$J:$J,[3]Up!$D:$D,D90)</f>
        <v>#VALUE!</v>
      </c>
      <c r="BS90" s="82"/>
      <c r="BT90" s="82" t="str">
        <f t="shared" si="16"/>
        <v>PL1.5</v>
      </c>
      <c r="BU90" s="53" t="str">
        <f t="shared" si="15"/>
        <v/>
      </c>
      <c r="BV90" s="53" t="s">
        <v>82</v>
      </c>
      <c r="BW90" s="53" t="s">
        <v>3663</v>
      </c>
      <c r="BX90" s="53"/>
      <c r="BY90" s="53" t="s">
        <v>3664</v>
      </c>
      <c r="BZ90" s="53">
        <v>2</v>
      </c>
      <c r="CA90" s="83">
        <v>46199</v>
      </c>
      <c r="CB90" s="53"/>
      <c r="CC90" s="53"/>
    </row>
    <row r="91" spans="3:81" ht="14.25" hidden="1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3"/>
        <v>12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67" t="e">
        <f>SUMIFS([3]Up!$J:$J,[3]Up!$D:$D,D91)</f>
        <v>#VALUE!</v>
      </c>
      <c r="BS91" s="82"/>
      <c r="BT91" s="82" t="str">
        <f t="shared" si="16"/>
        <v>PL10</v>
      </c>
      <c r="BU91" s="53" t="str">
        <f t="shared" si="15"/>
        <v/>
      </c>
      <c r="BV91" s="53" t="s">
        <v>50</v>
      </c>
      <c r="BW91" s="53" t="s">
        <v>3661</v>
      </c>
      <c r="BX91" s="53"/>
      <c r="BY91" s="53" t="s">
        <v>3662</v>
      </c>
      <c r="BZ91" s="53">
        <v>4</v>
      </c>
      <c r="CA91" s="83">
        <v>46199</v>
      </c>
      <c r="CB91" s="53"/>
      <c r="CC91" s="53"/>
    </row>
    <row r="92" spans="3:81" ht="14.25" hidden="1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3"/>
        <v>9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67" t="e">
        <f>SUMIFS([3]Up!$J:$J,[3]Up!$D:$D,D92)</f>
        <v>#VALUE!</v>
      </c>
      <c r="BS92" s="82"/>
      <c r="BT92" s="82" t="str">
        <f t="shared" si="16"/>
        <v>PL10</v>
      </c>
      <c r="BU92" s="53" t="str">
        <f t="shared" si="15"/>
        <v/>
      </c>
      <c r="BV92" s="53" t="s">
        <v>50</v>
      </c>
      <c r="BW92" s="53" t="s">
        <v>3661</v>
      </c>
      <c r="BX92" s="53"/>
      <c r="BY92" s="53" t="s">
        <v>3662</v>
      </c>
      <c r="BZ92" s="53">
        <v>3</v>
      </c>
      <c r="CA92" s="83">
        <v>46199</v>
      </c>
      <c r="CB92" s="53"/>
      <c r="CC92" s="53"/>
    </row>
    <row r="93" spans="3:81" ht="14.25" hidden="1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3"/>
        <v>3</v>
      </c>
      <c r="M93" s="26">
        <f t="shared" si="14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67" t="e">
        <f>SUMIFS([3]Up!$J:$J,[3]Up!$D:$D,D93)</f>
        <v>#VALUE!</v>
      </c>
      <c r="BS93" s="82"/>
      <c r="BT93" s="82" t="str">
        <f t="shared" si="16"/>
        <v>PL10</v>
      </c>
      <c r="BU93" s="53" t="str">
        <f t="shared" si="15"/>
        <v/>
      </c>
      <c r="BV93" s="53" t="s">
        <v>50</v>
      </c>
      <c r="BW93" s="53" t="s">
        <v>3661</v>
      </c>
      <c r="BX93" s="53"/>
      <c r="BY93" s="53" t="s">
        <v>3662</v>
      </c>
      <c r="BZ93" s="53">
        <v>1</v>
      </c>
      <c r="CA93" s="83">
        <v>46199</v>
      </c>
      <c r="CB93" s="53"/>
      <c r="CC93" s="53"/>
    </row>
    <row r="94" spans="3:81" ht="14.25" hidden="1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7">MIN(SUM(N94:BQ94),I94)</f>
        <v>0</v>
      </c>
      <c r="M94" s="26">
        <f t="shared" ref="M94:M157" si="18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67" t="e">
        <f>SUMIFS([3]Up!$J:$J,[3]Up!$D:$D,D94)</f>
        <v>#VALUE!</v>
      </c>
      <c r="BS94" s="82"/>
      <c r="BT94" s="82" t="str">
        <f t="shared" si="16"/>
        <v/>
      </c>
      <c r="BU94" s="53" t="str">
        <f t="shared" ref="BU94:BU157" si="19">IF(ROUND(SUM(N94:BQ94)-I94,0)&gt;0,"Thừa "&amp;SUM(N94:BQ94)-I94,"")</f>
        <v/>
      </c>
      <c r="BV94" s="53" t="s">
        <v>88</v>
      </c>
      <c r="BW94" s="53" t="s">
        <v>3326</v>
      </c>
      <c r="BX94" s="53"/>
      <c r="BY94" s="53"/>
      <c r="BZ94" s="53"/>
      <c r="CA94" s="83"/>
      <c r="CB94" s="53"/>
      <c r="CC94" s="53"/>
    </row>
    <row r="95" spans="3:81" ht="14.25" hidden="1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7"/>
        <v>3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>
        <v>3</v>
      </c>
      <c r="BQ95" s="26"/>
      <c r="BR95" s="67" t="e">
        <f>SUMIFS([3]Up!$J:$J,[3]Up!$D:$D,D95)</f>
        <v>#VALUE!</v>
      </c>
      <c r="BS95" s="82"/>
      <c r="BT95" s="82" t="str">
        <f t="shared" si="16"/>
        <v/>
      </c>
      <c r="BU95" s="53" t="str">
        <f t="shared" si="19"/>
        <v/>
      </c>
      <c r="BV95" s="53" t="s">
        <v>82</v>
      </c>
      <c r="BW95" s="53" t="s">
        <v>3671</v>
      </c>
      <c r="BX95" s="53"/>
      <c r="BY95" s="53" t="s">
        <v>3672</v>
      </c>
      <c r="BZ95" s="53">
        <v>1</v>
      </c>
      <c r="CA95" s="83">
        <v>46199</v>
      </c>
      <c r="CB95" s="53"/>
      <c r="CC95" s="53"/>
    </row>
    <row r="96" spans="3:81" ht="14.25" hidden="1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7"/>
        <v>60</v>
      </c>
      <c r="M96" s="26">
        <f t="shared" si="18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67" t="e">
        <f>SUMIFS([3]Up!$J:$J,[3]Up!$D:$D,D96)</f>
        <v>#VALUE!</v>
      </c>
      <c r="BS96" s="82"/>
      <c r="BT96" s="82" t="str">
        <f t="shared" si="16"/>
        <v>PL10</v>
      </c>
      <c r="BU96" s="53" t="str">
        <f t="shared" si="19"/>
        <v/>
      </c>
      <c r="BV96" s="53" t="s">
        <v>50</v>
      </c>
      <c r="BW96" s="53" t="s">
        <v>3661</v>
      </c>
      <c r="BX96" s="53"/>
      <c r="BY96" s="53" t="s">
        <v>3662</v>
      </c>
      <c r="BZ96" s="53">
        <v>20</v>
      </c>
      <c r="CA96" s="83">
        <v>46199</v>
      </c>
      <c r="CB96" s="53"/>
      <c r="CC96" s="53"/>
    </row>
    <row r="97" spans="3:81" ht="14.25" hidden="1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7"/>
        <v>6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>
        <v>6</v>
      </c>
      <c r="BQ97" s="26"/>
      <c r="BR97" s="67" t="e">
        <f>SUMIFS([3]Up!$J:$J,[3]Up!$D:$D,D97)</f>
        <v>#VALUE!</v>
      </c>
      <c r="BS97" s="82"/>
      <c r="BT97" s="82" t="str">
        <f t="shared" si="16"/>
        <v/>
      </c>
      <c r="BU97" s="53" t="str">
        <f t="shared" si="19"/>
        <v/>
      </c>
      <c r="BV97" s="53" t="s">
        <v>82</v>
      </c>
      <c r="BW97" s="53" t="s">
        <v>3671</v>
      </c>
      <c r="BX97" s="53"/>
      <c r="BY97" s="53" t="s">
        <v>3672</v>
      </c>
      <c r="BZ97" s="53">
        <v>2</v>
      </c>
      <c r="CA97" s="83">
        <v>46199</v>
      </c>
      <c r="CB97" s="53"/>
      <c r="CC97" s="53"/>
    </row>
    <row r="98" spans="3:81" ht="14.25" hidden="1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7"/>
        <v>6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67" t="e">
        <f>SUMIFS([3]Up!$J:$J,[3]Up!$D:$D,D98)</f>
        <v>#VALUE!</v>
      </c>
      <c r="BS98" s="82"/>
      <c r="BT98" s="82" t="str">
        <f t="shared" si="16"/>
        <v/>
      </c>
      <c r="BU98" s="53" t="str">
        <f t="shared" si="19"/>
        <v/>
      </c>
      <c r="BV98" s="53" t="s">
        <v>50</v>
      </c>
      <c r="BW98" s="53" t="s">
        <v>3669</v>
      </c>
      <c r="BX98" s="53"/>
      <c r="BY98" s="53" t="s">
        <v>3670</v>
      </c>
      <c r="BZ98" s="53">
        <v>2</v>
      </c>
      <c r="CA98" s="83">
        <v>46199</v>
      </c>
      <c r="CB98" s="53"/>
      <c r="CC98" s="53"/>
    </row>
    <row r="99" spans="3:81" ht="14.25" hidden="1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67" t="e">
        <f>SUMIFS([3]Up!$J:$J,[3]Up!$D:$D,D99)</f>
        <v>#VALUE!</v>
      </c>
      <c r="BS99" s="82"/>
      <c r="BT99" s="82" t="str">
        <f t="shared" si="16"/>
        <v/>
      </c>
      <c r="BU99" s="53" t="str">
        <f t="shared" si="19"/>
        <v/>
      </c>
      <c r="BV99" s="53" t="s">
        <v>50</v>
      </c>
      <c r="BW99" s="53" t="s">
        <v>3669</v>
      </c>
      <c r="BX99" s="53"/>
      <c r="BY99" s="53" t="s">
        <v>3670</v>
      </c>
      <c r="BZ99" s="53">
        <v>2</v>
      </c>
      <c r="CA99" s="83">
        <v>46199</v>
      </c>
      <c r="CB99" s="53"/>
      <c r="CC99" s="53"/>
    </row>
    <row r="100" spans="3:81" ht="14.25" hidden="1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7"/>
        <v>0</v>
      </c>
      <c r="M100" s="26">
        <f t="shared" si="18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67" t="e">
        <f>SUMIFS([3]Up!$J:$J,[3]Up!$D:$D,D100)</f>
        <v>#VALUE!</v>
      </c>
      <c r="BS100" s="82"/>
      <c r="BT100" s="82" t="str">
        <f t="shared" si="16"/>
        <v/>
      </c>
      <c r="BU100" s="53" t="str">
        <f t="shared" si="19"/>
        <v/>
      </c>
      <c r="BV100" s="53" t="s">
        <v>88</v>
      </c>
      <c r="BW100" s="53" t="s">
        <v>3275</v>
      </c>
      <c r="BX100" s="53"/>
      <c r="BY100" s="53"/>
      <c r="BZ100" s="53"/>
      <c r="CA100" s="83"/>
      <c r="CB100" s="53"/>
      <c r="CC100" s="53"/>
    </row>
    <row r="101" spans="3:81" ht="14.25" hidden="1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7"/>
        <v>0</v>
      </c>
      <c r="M101" s="26">
        <f t="shared" si="18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67" t="e">
        <f>SUMIFS([3]Up!$J:$J,[3]Up!$D:$D,D101)</f>
        <v>#VALUE!</v>
      </c>
      <c r="BS101" s="82"/>
      <c r="BT101" s="82" t="str">
        <f t="shared" si="16"/>
        <v/>
      </c>
      <c r="BU101" s="53" t="str">
        <f t="shared" si="19"/>
        <v/>
      </c>
      <c r="BV101" s="53" t="s">
        <v>88</v>
      </c>
      <c r="BW101" s="53" t="s">
        <v>3260</v>
      </c>
      <c r="BX101" s="53"/>
      <c r="BY101" s="53"/>
      <c r="BZ101" s="53"/>
      <c r="CA101" s="83"/>
      <c r="CB101" s="53"/>
      <c r="CC101" s="53"/>
    </row>
    <row r="102" spans="3:81" ht="14.25" hidden="1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7"/>
        <v>3</v>
      </c>
      <c r="M102" s="26">
        <f t="shared" si="18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67" t="e">
        <f>SUMIFS([3]Up!$J:$J,[3]Up!$D:$D,D102)</f>
        <v>#VALUE!</v>
      </c>
      <c r="BS102" s="82"/>
      <c r="BT102" s="82" t="str">
        <f t="shared" si="16"/>
        <v/>
      </c>
      <c r="BU102" s="53" t="str">
        <f t="shared" si="19"/>
        <v/>
      </c>
      <c r="BV102" s="53" t="s">
        <v>82</v>
      </c>
      <c r="BW102" s="53" t="s">
        <v>3667</v>
      </c>
      <c r="BX102" s="53"/>
      <c r="BY102" s="53" t="s">
        <v>3668</v>
      </c>
      <c r="BZ102" s="53">
        <v>1</v>
      </c>
      <c r="CA102" s="83">
        <v>46199</v>
      </c>
      <c r="CB102" s="53"/>
      <c r="CC102" s="53"/>
    </row>
    <row r="103" spans="3:81" ht="14.25" hidden="1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7"/>
        <v>0</v>
      </c>
      <c r="M103" s="26">
        <f t="shared" si="18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67" t="e">
        <f>SUMIFS([3]Up!$J:$J,[3]Up!$D:$D,D103)</f>
        <v>#VALUE!</v>
      </c>
      <c r="BS103" s="82"/>
      <c r="BT103" s="82" t="str">
        <f t="shared" si="16"/>
        <v/>
      </c>
      <c r="BU103" s="53" t="str">
        <f t="shared" si="19"/>
        <v/>
      </c>
      <c r="BV103" s="53" t="s">
        <v>88</v>
      </c>
      <c r="BW103" s="53" t="s">
        <v>3272</v>
      </c>
      <c r="BX103" s="53"/>
      <c r="BY103" s="53"/>
      <c r="BZ103" s="53"/>
      <c r="CA103" s="83"/>
      <c r="CB103" s="53"/>
      <c r="CC103" s="53"/>
    </row>
    <row r="104" spans="3:81" ht="14.25" hidden="1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7"/>
        <v>3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67" t="e">
        <f>SUMIFS([3]Up!$J:$J,[3]Up!$D:$D,D104)</f>
        <v>#VALUE!</v>
      </c>
      <c r="BS104" s="82"/>
      <c r="BT104" s="82" t="str">
        <f t="shared" si="16"/>
        <v>PL10</v>
      </c>
      <c r="BU104" s="53" t="str">
        <f t="shared" si="19"/>
        <v/>
      </c>
      <c r="BV104" s="53" t="s">
        <v>50</v>
      </c>
      <c r="BW104" s="53" t="s">
        <v>3661</v>
      </c>
      <c r="BX104" s="53"/>
      <c r="BY104" s="53" t="s">
        <v>3662</v>
      </c>
      <c r="BZ104" s="53">
        <v>1</v>
      </c>
      <c r="CA104" s="83">
        <v>46199</v>
      </c>
      <c r="CB104" s="53"/>
      <c r="CC104" s="53"/>
    </row>
    <row r="105" spans="3:81" ht="14.25" hidden="1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7"/>
        <v>3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67" t="e">
        <f>SUMIFS([3]Up!$J:$J,[3]Up!$D:$D,D105)</f>
        <v>#VALUE!</v>
      </c>
      <c r="BS105" s="82"/>
      <c r="BT105" s="82" t="str">
        <f t="shared" si="16"/>
        <v>PL10</v>
      </c>
      <c r="BU105" s="53" t="str">
        <f t="shared" si="19"/>
        <v/>
      </c>
      <c r="BV105" s="53" t="s">
        <v>50</v>
      </c>
      <c r="BW105" s="53" t="s">
        <v>3661</v>
      </c>
      <c r="BX105" s="53"/>
      <c r="BY105" s="53" t="s">
        <v>3662</v>
      </c>
      <c r="BZ105" s="53">
        <v>1</v>
      </c>
      <c r="CA105" s="83">
        <v>46199</v>
      </c>
      <c r="CB105" s="53"/>
      <c r="CC105" s="53"/>
    </row>
    <row r="106" spans="3:81" ht="14.25" hidden="1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7"/>
        <v>60</v>
      </c>
      <c r="M106" s="26">
        <f t="shared" si="18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67" t="e">
        <f>SUMIFS([3]Up!$J:$J,[3]Up!$D:$D,D106)</f>
        <v>#VALUE!</v>
      </c>
      <c r="BS106" s="82"/>
      <c r="BT106" s="82" t="str">
        <f t="shared" si="16"/>
        <v>PL10</v>
      </c>
      <c r="BU106" s="53" t="str">
        <f t="shared" si="19"/>
        <v/>
      </c>
      <c r="BV106" s="53" t="s">
        <v>50</v>
      </c>
      <c r="BW106" s="53" t="s">
        <v>3661</v>
      </c>
      <c r="BX106" s="53"/>
      <c r="BY106" s="53" t="s">
        <v>3662</v>
      </c>
      <c r="BZ106" s="53">
        <v>20</v>
      </c>
      <c r="CA106" s="83">
        <v>46199</v>
      </c>
      <c r="CB106" s="53"/>
      <c r="CC106" s="53"/>
    </row>
    <row r="107" spans="3:81" ht="14.25" hidden="1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7"/>
        <v>30</v>
      </c>
      <c r="M107" s="26">
        <f t="shared" si="1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67" t="e">
        <f>SUMIFS([3]Up!$J:$J,[3]Up!$D:$D,D107)</f>
        <v>#VALUE!</v>
      </c>
      <c r="BS107" s="82"/>
      <c r="BT107" s="82" t="str">
        <f t="shared" si="16"/>
        <v>PL10</v>
      </c>
      <c r="BU107" s="53" t="str">
        <f t="shared" si="19"/>
        <v/>
      </c>
      <c r="BV107" s="53" t="s">
        <v>50</v>
      </c>
      <c r="BW107" s="53" t="s">
        <v>3661</v>
      </c>
      <c r="BX107" s="53"/>
      <c r="BY107" s="53" t="s">
        <v>3662</v>
      </c>
      <c r="BZ107" s="53">
        <v>10</v>
      </c>
      <c r="CA107" s="83">
        <v>46199</v>
      </c>
      <c r="CB107" s="53"/>
      <c r="CC107" s="53"/>
    </row>
    <row r="108" spans="3:81" ht="14.25" hidden="1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7"/>
        <v>0</v>
      </c>
      <c r="M108" s="26">
        <f t="shared" si="18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67" t="e">
        <f>SUMIFS([3]Up!$J:$J,[3]Up!$D:$D,D108)</f>
        <v>#VALUE!</v>
      </c>
      <c r="BS108" s="82"/>
      <c r="BT108" s="82" t="str">
        <f t="shared" si="16"/>
        <v/>
      </c>
      <c r="BU108" s="53" t="str">
        <f t="shared" si="19"/>
        <v/>
      </c>
      <c r="BV108" s="53" t="s">
        <v>88</v>
      </c>
      <c r="BW108" s="53" t="s">
        <v>3268</v>
      </c>
      <c r="BX108" s="53"/>
      <c r="BY108" s="53"/>
      <c r="BZ108" s="53"/>
      <c r="CA108" s="83"/>
      <c r="CB108" s="53"/>
      <c r="CC108" s="53"/>
    </row>
    <row r="109" spans="3:81" ht="14.25" hidden="1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7"/>
        <v>0</v>
      </c>
      <c r="M109" s="26">
        <f t="shared" si="18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67" t="e">
        <f>SUMIFS([3]Up!$J:$J,[3]Up!$D:$D,D109)</f>
        <v>#VALUE!</v>
      </c>
      <c r="BS109" s="82"/>
      <c r="BT109" s="82" t="str">
        <f t="shared" ref="BT109:BT172" si="20">IFERROR(IF(C109="Plate",LEFT(E109,FIND("*",E109,1)-1),""),IF(C109="Plate",LEFT(E109,FIND("x",E109,1)-1),""))</f>
        <v/>
      </c>
      <c r="BU109" s="53" t="str">
        <f t="shared" si="19"/>
        <v/>
      </c>
      <c r="BV109" s="53" t="s">
        <v>88</v>
      </c>
      <c r="BW109" s="53" t="s">
        <v>3264</v>
      </c>
      <c r="BX109" s="53"/>
      <c r="BY109" s="53"/>
      <c r="BZ109" s="53"/>
      <c r="CA109" s="83"/>
      <c r="CB109" s="53"/>
      <c r="CC109" s="53"/>
    </row>
    <row r="110" spans="3:81" ht="14.25" hidden="1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7"/>
        <v>0</v>
      </c>
      <c r="M110" s="26">
        <f t="shared" si="18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67" t="e">
        <f>SUMIFS([3]Up!$J:$J,[3]Up!$D:$D,D110)</f>
        <v>#VALUE!</v>
      </c>
      <c r="BS110" s="82"/>
      <c r="BT110" s="82" t="str">
        <f t="shared" si="20"/>
        <v/>
      </c>
      <c r="BU110" s="53" t="str">
        <f t="shared" si="19"/>
        <v/>
      </c>
      <c r="BV110" s="53" t="s">
        <v>88</v>
      </c>
      <c r="BW110" s="53" t="s">
        <v>3245</v>
      </c>
      <c r="BX110" s="53"/>
      <c r="BY110" s="53"/>
      <c r="BZ110" s="53"/>
      <c r="CA110" s="83"/>
      <c r="CB110" s="53"/>
      <c r="CC110" s="53"/>
    </row>
    <row r="111" spans="3:81" ht="14.25" hidden="1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7"/>
        <v>0</v>
      </c>
      <c r="M111" s="26">
        <f t="shared" si="18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67" t="e">
        <f>SUMIFS([3]Up!$J:$J,[3]Up!$D:$D,D111)</f>
        <v>#VALUE!</v>
      </c>
      <c r="BS111" s="82"/>
      <c r="BT111" s="82" t="str">
        <f t="shared" si="20"/>
        <v/>
      </c>
      <c r="BU111" s="53" t="str">
        <f t="shared" si="19"/>
        <v/>
      </c>
      <c r="BV111" s="53" t="s">
        <v>88</v>
      </c>
      <c r="BW111" s="53" t="s">
        <v>3240</v>
      </c>
      <c r="BX111" s="53"/>
      <c r="BY111" s="53"/>
      <c r="BZ111" s="53"/>
      <c r="CA111" s="83"/>
      <c r="CB111" s="53"/>
      <c r="CC111" s="53"/>
    </row>
    <row r="112" spans="3:81" ht="14.25" hidden="1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7"/>
        <v>0</v>
      </c>
      <c r="M112" s="26">
        <f t="shared" si="18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67" t="e">
        <f>SUMIFS([3]Up!$J:$J,[3]Up!$D:$D,D112)</f>
        <v>#VALUE!</v>
      </c>
      <c r="BS112" s="82"/>
      <c r="BT112" s="82" t="str">
        <f t="shared" si="20"/>
        <v/>
      </c>
      <c r="BU112" s="53" t="str">
        <f t="shared" si="19"/>
        <v/>
      </c>
      <c r="BV112" s="53" t="s">
        <v>88</v>
      </c>
      <c r="BW112" s="53" t="s">
        <v>3235</v>
      </c>
      <c r="BX112" s="53"/>
      <c r="BY112" s="53"/>
      <c r="BZ112" s="53"/>
      <c r="CA112" s="83"/>
      <c r="CB112" s="53"/>
      <c r="CC112" s="53"/>
    </row>
    <row r="113" spans="3:81" ht="14.25" hidden="1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7"/>
        <v>3</v>
      </c>
      <c r="M113" s="26">
        <f t="shared" si="1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>
        <v>3</v>
      </c>
      <c r="BQ113" s="26"/>
      <c r="BR113" s="67" t="e">
        <f>SUMIFS([3]Up!$J:$J,[3]Up!$D:$D,D113)</f>
        <v>#VALUE!</v>
      </c>
      <c r="BS113" s="82"/>
      <c r="BT113" s="82" t="str">
        <f t="shared" si="20"/>
        <v>PL10</v>
      </c>
      <c r="BU113" s="53" t="str">
        <f t="shared" si="19"/>
        <v/>
      </c>
      <c r="BV113" s="53" t="s">
        <v>82</v>
      </c>
      <c r="BW113" s="53" t="s">
        <v>3661</v>
      </c>
      <c r="BX113" s="53"/>
      <c r="BY113" s="53" t="s">
        <v>3662</v>
      </c>
      <c r="BZ113" s="53">
        <v>1</v>
      </c>
      <c r="CA113" s="83">
        <v>46199</v>
      </c>
      <c r="CB113" s="53"/>
      <c r="CC113" s="53"/>
    </row>
    <row r="114" spans="3:81" ht="14.25" hidden="1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7"/>
        <v>3</v>
      </c>
      <c r="M114" s="26">
        <f t="shared" si="1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67" t="e">
        <f>SUMIFS([3]Up!$J:$J,[3]Up!$D:$D,D114)</f>
        <v>#VALUE!</v>
      </c>
      <c r="BS114" s="82"/>
      <c r="BT114" s="82" t="str">
        <f t="shared" si="20"/>
        <v/>
      </c>
      <c r="BU114" s="53" t="str">
        <f t="shared" si="19"/>
        <v/>
      </c>
      <c r="BV114" s="53" t="s">
        <v>82</v>
      </c>
      <c r="BW114" s="53" t="s">
        <v>3665</v>
      </c>
      <c r="BX114" s="53"/>
      <c r="BY114" s="53" t="s">
        <v>3666</v>
      </c>
      <c r="BZ114" s="53">
        <v>1</v>
      </c>
      <c r="CA114" s="83">
        <v>46199</v>
      </c>
      <c r="CB114" s="53"/>
      <c r="CC114" s="53"/>
    </row>
    <row r="115" spans="3:81" ht="14.25" hidden="1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7"/>
        <v>3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67" t="e">
        <f>SUMIFS([3]Up!$J:$J,[3]Up!$D:$D,D115)</f>
        <v>#VALUE!</v>
      </c>
      <c r="BS115" s="82"/>
      <c r="BT115" s="82" t="str">
        <f t="shared" si="20"/>
        <v>PL10</v>
      </c>
      <c r="BU115" s="53" t="str">
        <f t="shared" si="19"/>
        <v/>
      </c>
      <c r="BV115" s="53" t="s">
        <v>50</v>
      </c>
      <c r="BW115" s="53" t="s">
        <v>3661</v>
      </c>
      <c r="BX115" s="53"/>
      <c r="BY115" s="53" t="s">
        <v>3662</v>
      </c>
      <c r="BZ115" s="53">
        <v>1</v>
      </c>
      <c r="CA115" s="83">
        <v>46199</v>
      </c>
      <c r="CB115" s="53"/>
      <c r="CC115" s="53"/>
    </row>
    <row r="116" spans="3:81" ht="14.25" hidden="1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7"/>
        <v>6</v>
      </c>
      <c r="M116" s="26">
        <f t="shared" si="1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26"/>
      <c r="BP116" s="26"/>
      <c r="BQ116" s="26"/>
      <c r="BR116" s="67" t="e">
        <f>SUMIFS([3]Up!$J:$J,[3]Up!$D:$D,D116)</f>
        <v>#VALUE!</v>
      </c>
      <c r="BS116" s="82"/>
      <c r="BT116" s="82" t="str">
        <f t="shared" si="20"/>
        <v>PL1.5</v>
      </c>
      <c r="BU116" s="53" t="str">
        <f t="shared" si="19"/>
        <v/>
      </c>
      <c r="BV116" s="53" t="s">
        <v>82</v>
      </c>
      <c r="BW116" s="53" t="s">
        <v>3663</v>
      </c>
      <c r="BX116" s="53"/>
      <c r="BY116" s="53" t="s">
        <v>3664</v>
      </c>
      <c r="BZ116" s="53">
        <v>2</v>
      </c>
      <c r="CA116" s="83">
        <v>46199</v>
      </c>
      <c r="CB116" s="53"/>
      <c r="CC116" s="53"/>
    </row>
    <row r="117" spans="3:81" ht="14.25" hidden="1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7"/>
        <v>6</v>
      </c>
      <c r="M117" s="26">
        <f t="shared" si="18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26"/>
      <c r="BP117" s="26"/>
      <c r="BQ117" s="26"/>
      <c r="BR117" s="67" t="e">
        <f>SUMIFS([3]Up!$J:$J,[3]Up!$D:$D,D117)</f>
        <v>#VALUE!</v>
      </c>
      <c r="BS117" s="82"/>
      <c r="BT117" s="82" t="str">
        <f t="shared" si="20"/>
        <v>PL1.5</v>
      </c>
      <c r="BU117" s="53" t="str">
        <f t="shared" si="19"/>
        <v/>
      </c>
      <c r="BV117" s="53" t="s">
        <v>82</v>
      </c>
      <c r="BW117" s="53" t="s">
        <v>3663</v>
      </c>
      <c r="BX117" s="53"/>
      <c r="BY117" s="53" t="s">
        <v>3664</v>
      </c>
      <c r="BZ117" s="53">
        <v>2</v>
      </c>
      <c r="CA117" s="83">
        <v>46199</v>
      </c>
      <c r="CB117" s="53"/>
      <c r="CC117" s="53"/>
    </row>
    <row r="118" spans="3:81" ht="14.25" hidden="1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7"/>
        <v>3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67" t="e">
        <f>SUMIFS([3]Up!$J:$J,[3]Up!$D:$D,D118)</f>
        <v>#VALUE!</v>
      </c>
      <c r="BS118" s="82"/>
      <c r="BT118" s="82" t="str">
        <f t="shared" si="20"/>
        <v>PL10</v>
      </c>
      <c r="BU118" s="53" t="str">
        <f t="shared" si="19"/>
        <v/>
      </c>
      <c r="BV118" s="53" t="s">
        <v>50</v>
      </c>
      <c r="BW118" s="53" t="s">
        <v>3661</v>
      </c>
      <c r="BX118" s="53"/>
      <c r="BY118" s="53" t="s">
        <v>3662</v>
      </c>
      <c r="BZ118" s="53">
        <v>1</v>
      </c>
      <c r="CA118" s="83">
        <v>46199</v>
      </c>
      <c r="CB118" s="53"/>
      <c r="CC118" s="53"/>
    </row>
    <row r="119" spans="3:81" ht="14.25" hidden="1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67" t="e">
        <f>SUMIFS([3]Up!$J:$J,[3]Up!$D:$D,D119)</f>
        <v>#VALUE!</v>
      </c>
      <c r="BS119" s="82"/>
      <c r="BT119" s="82" t="str">
        <f t="shared" si="20"/>
        <v>PL6</v>
      </c>
      <c r="BU119" s="53" t="str">
        <f t="shared" si="19"/>
        <v/>
      </c>
      <c r="BV119" s="53" t="s">
        <v>50</v>
      </c>
      <c r="BW119" s="84" t="s">
        <v>161</v>
      </c>
      <c r="BX119" s="53"/>
      <c r="BY119" s="53" t="s">
        <v>162</v>
      </c>
      <c r="BZ119" s="53">
        <v>1</v>
      </c>
      <c r="CA119" s="83">
        <v>46128</v>
      </c>
      <c r="CB119" s="53"/>
      <c r="CC119" s="53"/>
    </row>
    <row r="120" spans="3:81" ht="14.25" hidden="1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7"/>
        <v>8</v>
      </c>
      <c r="M120" s="26">
        <f t="shared" si="1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67" t="e">
        <f>SUMIFS([3]Up!$J:$J,[3]Up!$D:$D,D120)</f>
        <v>#VALUE!</v>
      </c>
      <c r="BS120" s="82"/>
      <c r="BT120" s="82" t="str">
        <f t="shared" si="20"/>
        <v>PL10</v>
      </c>
      <c r="BU120" s="53" t="str">
        <f t="shared" si="19"/>
        <v/>
      </c>
      <c r="BV120" s="53" t="s">
        <v>50</v>
      </c>
      <c r="BW120" s="84" t="s">
        <v>130</v>
      </c>
      <c r="BX120" s="53"/>
      <c r="BY120" s="53" t="s">
        <v>131</v>
      </c>
      <c r="BZ120" s="53">
        <v>8</v>
      </c>
      <c r="CA120" s="83">
        <v>46128</v>
      </c>
      <c r="CB120" s="53"/>
      <c r="CC120" s="53"/>
    </row>
    <row r="121" spans="3:81" ht="14.25" hidden="1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7"/>
        <v>0</v>
      </c>
      <c r="M121" s="26">
        <f t="shared" si="18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67" t="e">
        <f>SUMIFS([3]Up!$J:$J,[3]Up!$D:$D,D121)</f>
        <v>#VALUE!</v>
      </c>
      <c r="BS121" s="82"/>
      <c r="BT121" s="82" t="str">
        <f t="shared" si="20"/>
        <v/>
      </c>
      <c r="BU121" s="53" t="str">
        <f t="shared" si="19"/>
        <v/>
      </c>
      <c r="BV121" s="53"/>
      <c r="BW121" s="53"/>
      <c r="BX121" s="53"/>
      <c r="BY121" s="53"/>
      <c r="BZ121" s="53"/>
      <c r="CA121" s="83"/>
      <c r="CB121" s="53"/>
      <c r="CC121" s="53"/>
    </row>
    <row r="122" spans="3:81" ht="14.25" hidden="1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7"/>
        <v>0</v>
      </c>
      <c r="M122" s="26">
        <f t="shared" si="1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67" t="e">
        <f>SUMIFS([3]Up!$J:$J,[3]Up!$D:$D,D122)</f>
        <v>#VALUE!</v>
      </c>
      <c r="BS122" s="82"/>
      <c r="BT122" s="82" t="str">
        <f t="shared" si="20"/>
        <v/>
      </c>
      <c r="BU122" s="53" t="str">
        <f t="shared" si="19"/>
        <v/>
      </c>
      <c r="BV122" s="53"/>
      <c r="BW122" s="53"/>
      <c r="BX122" s="53"/>
      <c r="BY122" s="53"/>
      <c r="BZ122" s="53"/>
      <c r="CA122" s="83"/>
      <c r="CB122" s="53"/>
      <c r="CC122" s="53"/>
    </row>
    <row r="123" spans="3:81" ht="14.25" hidden="1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7"/>
        <v>0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67" t="e">
        <f>SUMIFS([3]Up!$J:$J,[3]Up!$D:$D,D123)</f>
        <v>#VALUE!</v>
      </c>
      <c r="BS123" s="82"/>
      <c r="BT123" s="82" t="str">
        <f t="shared" si="20"/>
        <v/>
      </c>
      <c r="BU123" s="53" t="str">
        <f t="shared" si="19"/>
        <v/>
      </c>
      <c r="BV123" s="53"/>
      <c r="BW123" s="53"/>
      <c r="BX123" s="53"/>
      <c r="BY123" s="53"/>
      <c r="BZ123" s="53"/>
      <c r="CA123" s="83"/>
      <c r="CB123" s="53"/>
      <c r="CC123" s="53"/>
    </row>
    <row r="124" spans="3:81" ht="14.25" hidden="1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7"/>
        <v>6</v>
      </c>
      <c r="M124" s="26">
        <f t="shared" si="18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67" t="e">
        <f>SUMIFS([3]Up!$J:$J,[3]Up!$D:$D,D124)</f>
        <v>#VALUE!</v>
      </c>
      <c r="BS124" s="82"/>
      <c r="BT124" s="82" t="str">
        <f t="shared" si="20"/>
        <v/>
      </c>
      <c r="BU124" s="53" t="str">
        <f t="shared" si="19"/>
        <v/>
      </c>
      <c r="BV124" s="53" t="s">
        <v>50</v>
      </c>
      <c r="BW124" s="53" t="s">
        <v>896</v>
      </c>
      <c r="BX124" s="53"/>
      <c r="BY124" s="53" t="s">
        <v>897</v>
      </c>
      <c r="BZ124" s="53">
        <v>6</v>
      </c>
      <c r="CA124" s="83">
        <v>46133</v>
      </c>
      <c r="CB124" s="53"/>
      <c r="CC124" s="53"/>
    </row>
    <row r="125" spans="3:81" ht="14.25" hidden="1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7"/>
        <v>2</v>
      </c>
      <c r="M125" s="26">
        <f t="shared" si="1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67" t="e">
        <f>SUMIFS([3]Up!$J:$J,[3]Up!$D:$D,D125)</f>
        <v>#VALUE!</v>
      </c>
      <c r="BS125" s="82"/>
      <c r="BT125" s="82" t="str">
        <f t="shared" si="20"/>
        <v/>
      </c>
      <c r="BU125" s="53" t="str">
        <f t="shared" si="19"/>
        <v/>
      </c>
      <c r="BV125" s="53" t="s">
        <v>50</v>
      </c>
      <c r="BW125" s="84" t="s">
        <v>60</v>
      </c>
      <c r="BX125" s="53"/>
      <c r="BY125" s="53" t="s">
        <v>61</v>
      </c>
      <c r="BZ125" s="53">
        <v>2</v>
      </c>
      <c r="CA125" s="83">
        <v>46134</v>
      </c>
      <c r="CB125" s="53"/>
      <c r="CC125" s="53"/>
    </row>
    <row r="126" spans="3:81" ht="14.25" hidden="1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7"/>
        <v>2</v>
      </c>
      <c r="M126" s="26">
        <f t="shared" si="18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67" t="e">
        <f>SUMIFS([3]Up!$J:$J,[3]Up!$D:$D,D126)</f>
        <v>#VALUE!</v>
      </c>
      <c r="BS126" s="82"/>
      <c r="BT126" s="82" t="str">
        <f t="shared" si="20"/>
        <v/>
      </c>
      <c r="BU126" s="53" t="str">
        <f t="shared" si="19"/>
        <v/>
      </c>
      <c r="BV126" s="53" t="s">
        <v>50</v>
      </c>
      <c r="BW126" s="84" t="s">
        <v>60</v>
      </c>
      <c r="BX126" s="53"/>
      <c r="BY126" s="53" t="s">
        <v>61</v>
      </c>
      <c r="BZ126" s="53">
        <v>2</v>
      </c>
      <c r="CA126" s="83">
        <v>46134</v>
      </c>
      <c r="CB126" s="53"/>
      <c r="CC126" s="53"/>
    </row>
    <row r="127" spans="3:81" ht="14.25" hidden="1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7"/>
        <v>5</v>
      </c>
      <c r="M127" s="26">
        <f t="shared" si="18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67" t="e">
        <f>SUMIFS([3]Up!$J:$J,[3]Up!$D:$D,D127)</f>
        <v>#VALUE!</v>
      </c>
      <c r="BS127" s="82"/>
      <c r="BT127" s="82" t="str">
        <f t="shared" si="20"/>
        <v/>
      </c>
      <c r="BU127" s="53" t="str">
        <f t="shared" si="19"/>
        <v/>
      </c>
      <c r="BV127" s="53" t="s">
        <v>50</v>
      </c>
      <c r="BW127" s="84" t="s">
        <v>60</v>
      </c>
      <c r="BX127" s="53"/>
      <c r="BY127" s="53" t="s">
        <v>61</v>
      </c>
      <c r="BZ127" s="53">
        <v>5</v>
      </c>
      <c r="CA127" s="83">
        <v>46134</v>
      </c>
      <c r="CB127" s="53"/>
      <c r="CC127" s="53"/>
    </row>
    <row r="128" spans="3:81" ht="14.25" hidden="1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7"/>
        <v>5</v>
      </c>
      <c r="M128" s="26">
        <f t="shared" si="18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67" t="e">
        <f>SUMIFS([3]Up!$J:$J,[3]Up!$D:$D,D128)</f>
        <v>#VALUE!</v>
      </c>
      <c r="BS128" s="82"/>
      <c r="BT128" s="82" t="str">
        <f t="shared" si="20"/>
        <v/>
      </c>
      <c r="BU128" s="53" t="str">
        <f t="shared" si="19"/>
        <v/>
      </c>
      <c r="BV128" s="53" t="s">
        <v>50</v>
      </c>
      <c r="BW128" s="84" t="s">
        <v>60</v>
      </c>
      <c r="BX128" s="53"/>
      <c r="BY128" s="53" t="s">
        <v>61</v>
      </c>
      <c r="BZ128" s="53">
        <v>5</v>
      </c>
      <c r="CA128" s="83">
        <v>46134</v>
      </c>
      <c r="CB128" s="53"/>
      <c r="CC128" s="53"/>
    </row>
    <row r="129" spans="3:81" ht="14.25" hidden="1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7"/>
        <v>1</v>
      </c>
      <c r="M129" s="26">
        <f t="shared" si="18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67" t="e">
        <f>SUMIFS([3]Up!$J:$J,[3]Up!$D:$D,D129)</f>
        <v>#VALUE!</v>
      </c>
      <c r="BS129" s="82"/>
      <c r="BT129" s="82" t="str">
        <f t="shared" si="20"/>
        <v/>
      </c>
      <c r="BU129" s="53" t="str">
        <f t="shared" si="19"/>
        <v>Thừa 1</v>
      </c>
      <c r="BV129" s="53" t="s">
        <v>50</v>
      </c>
      <c r="BW129" s="84" t="s">
        <v>3655</v>
      </c>
      <c r="BX129" s="53"/>
      <c r="BY129" s="53" t="s">
        <v>3656</v>
      </c>
      <c r="BZ129" s="53">
        <v>1</v>
      </c>
      <c r="CA129" s="83">
        <v>46200</v>
      </c>
      <c r="CB129" s="53"/>
      <c r="CC129" s="53"/>
    </row>
    <row r="130" spans="3:81" ht="14.25" hidden="1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67" t="e">
        <f>SUMIFS([3]Up!$J:$J,[3]Up!$D:$D,D130)</f>
        <v>#VALUE!</v>
      </c>
      <c r="BS130" s="82"/>
      <c r="BT130" s="82" t="str">
        <f t="shared" si="20"/>
        <v/>
      </c>
      <c r="BU130" s="53" t="str">
        <f t="shared" si="19"/>
        <v/>
      </c>
      <c r="BV130" s="53" t="s">
        <v>50</v>
      </c>
      <c r="BW130" s="53"/>
      <c r="BX130" s="53"/>
      <c r="BY130" s="53" t="s">
        <v>51</v>
      </c>
      <c r="BZ130" s="53">
        <v>1</v>
      </c>
      <c r="CA130" s="83"/>
      <c r="CB130" s="53"/>
      <c r="CC130" s="53"/>
    </row>
    <row r="131" spans="3:81" ht="14.25" hidden="1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67" t="e">
        <f>SUMIFS([3]Up!$J:$J,[3]Up!$D:$D,D131)</f>
        <v>#VALUE!</v>
      </c>
      <c r="BS131" s="82" t="s">
        <v>143</v>
      </c>
      <c r="BT131" s="82" t="str">
        <f t="shared" si="20"/>
        <v>PL6</v>
      </c>
      <c r="BU131" s="53" t="str">
        <f t="shared" si="19"/>
        <v>Thừa 1</v>
      </c>
      <c r="BV131" s="53" t="s">
        <v>50</v>
      </c>
      <c r="BW131" s="53"/>
      <c r="BX131" s="53"/>
      <c r="BY131" s="53" t="s">
        <v>51</v>
      </c>
      <c r="BZ131" s="53">
        <v>1</v>
      </c>
      <c r="CA131" s="83"/>
      <c r="CB131" s="53"/>
      <c r="CC131" s="53"/>
    </row>
    <row r="132" spans="3:81" ht="14.25" hidden="1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7"/>
        <v>0</v>
      </c>
      <c r="M132" s="26">
        <f t="shared" si="1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67" t="e">
        <f>SUMIFS([3]Up!$J:$J,[3]Up!$D:$D,D132)</f>
        <v>#VALUE!</v>
      </c>
      <c r="BS132" s="82"/>
      <c r="BT132" s="82" t="str">
        <f t="shared" si="20"/>
        <v/>
      </c>
      <c r="BU132" s="53" t="str">
        <f t="shared" si="19"/>
        <v/>
      </c>
      <c r="BV132" s="53"/>
      <c r="BW132" s="53"/>
      <c r="BX132" s="53"/>
      <c r="BY132" s="53"/>
      <c r="BZ132" s="53"/>
      <c r="CA132" s="83"/>
      <c r="CB132" s="53"/>
      <c r="CC132" s="53"/>
    </row>
    <row r="133" spans="3:81" ht="14.25" hidden="1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7"/>
        <v>0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67" t="e">
        <f>SUMIFS([3]Up!$J:$J,[3]Up!$D:$D,D133)</f>
        <v>#VALUE!</v>
      </c>
      <c r="BS133" s="82"/>
      <c r="BT133" s="82" t="str">
        <f t="shared" si="20"/>
        <v/>
      </c>
      <c r="BU133" s="53" t="str">
        <f t="shared" si="19"/>
        <v/>
      </c>
      <c r="BV133" s="53"/>
      <c r="BW133" s="53"/>
      <c r="BX133" s="53"/>
      <c r="BY133" s="53"/>
      <c r="BZ133" s="53"/>
      <c r="CA133" s="83"/>
      <c r="CB133" s="53"/>
      <c r="CC133" s="53"/>
    </row>
    <row r="134" spans="3:81" ht="14.25" hidden="1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7"/>
        <v>0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67" t="e">
        <f>SUMIFS([3]Up!$J:$J,[3]Up!$D:$D,D134)</f>
        <v>#VALUE!</v>
      </c>
      <c r="BS134" s="82"/>
      <c r="BT134" s="82" t="str">
        <f t="shared" si="20"/>
        <v/>
      </c>
      <c r="BU134" s="53" t="str">
        <f t="shared" si="19"/>
        <v/>
      </c>
      <c r="BV134" s="53"/>
      <c r="BW134" s="53"/>
      <c r="BX134" s="53"/>
      <c r="BY134" s="53"/>
      <c r="BZ134" s="53"/>
      <c r="CA134" s="83"/>
      <c r="CB134" s="53"/>
      <c r="CC134" s="53"/>
    </row>
    <row r="135" spans="3:81" ht="14.25" hidden="1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7"/>
        <v>0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67" t="e">
        <f>SUMIFS([3]Up!$J:$J,[3]Up!$D:$D,D135)</f>
        <v>#VALUE!</v>
      </c>
      <c r="BS135" s="82"/>
      <c r="BT135" s="82" t="str">
        <f t="shared" si="20"/>
        <v/>
      </c>
      <c r="BU135" s="53" t="str">
        <f t="shared" si="19"/>
        <v/>
      </c>
      <c r="BV135" s="53"/>
      <c r="BW135" s="53"/>
      <c r="BX135" s="53"/>
      <c r="BY135" s="53"/>
      <c r="BZ135" s="53"/>
      <c r="CA135" s="83"/>
      <c r="CB135" s="53"/>
      <c r="CC135" s="53"/>
    </row>
    <row r="136" spans="3:81" ht="14.25" hidden="1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67" t="e">
        <f>SUMIFS([3]Up!$J:$J,[3]Up!$D:$D,D136)</f>
        <v>#VALUE!</v>
      </c>
      <c r="BS136" s="82"/>
      <c r="BT136" s="82" t="str">
        <f t="shared" si="20"/>
        <v>PL6</v>
      </c>
      <c r="BU136" s="53" t="str">
        <f t="shared" si="19"/>
        <v/>
      </c>
      <c r="BV136" s="53" t="s">
        <v>50</v>
      </c>
      <c r="BW136" s="84" t="s">
        <v>161</v>
      </c>
      <c r="BX136" s="53"/>
      <c r="BY136" s="53" t="s">
        <v>162</v>
      </c>
      <c r="BZ136" s="53">
        <v>1</v>
      </c>
      <c r="CA136" s="83">
        <v>46128</v>
      </c>
      <c r="CB136" s="53"/>
      <c r="CC136" s="53"/>
    </row>
    <row r="137" spans="3:81" ht="14.25" hidden="1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7"/>
        <v>2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67" t="e">
        <f>SUMIFS([3]Up!$J:$J,[3]Up!$D:$D,D137)</f>
        <v>#VALUE!</v>
      </c>
      <c r="BS137" s="82"/>
      <c r="BT137" s="82" t="str">
        <f t="shared" si="20"/>
        <v>PL12</v>
      </c>
      <c r="BU137" s="53" t="str">
        <f t="shared" si="19"/>
        <v/>
      </c>
      <c r="BV137" s="53" t="s">
        <v>50</v>
      </c>
      <c r="BW137" s="53" t="s">
        <v>480</v>
      </c>
      <c r="BX137" s="53"/>
      <c r="BY137" s="53" t="s">
        <v>481</v>
      </c>
      <c r="BZ137" s="53">
        <v>2</v>
      </c>
      <c r="CA137" s="83">
        <v>46128</v>
      </c>
      <c r="CB137" s="53"/>
      <c r="CC137" s="53"/>
    </row>
    <row r="138" spans="3:81" ht="14.25" hidden="1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7"/>
        <v>3</v>
      </c>
      <c r="M138" s="26">
        <f t="shared" si="18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67" t="e">
        <f>SUMIFS([3]Up!$J:$J,[3]Up!$D:$D,D138)</f>
        <v>#VALUE!</v>
      </c>
      <c r="BS138" s="82"/>
      <c r="BT138" s="82" t="str">
        <f t="shared" si="20"/>
        <v/>
      </c>
      <c r="BU138" s="53" t="str">
        <f t="shared" si="19"/>
        <v/>
      </c>
      <c r="BV138" s="53" t="s">
        <v>50</v>
      </c>
      <c r="BW138" s="84" t="s">
        <v>60</v>
      </c>
      <c r="BX138" s="53"/>
      <c r="BY138" s="53" t="s">
        <v>61</v>
      </c>
      <c r="BZ138" s="53">
        <v>3</v>
      </c>
      <c r="CA138" s="83">
        <v>46134</v>
      </c>
      <c r="CB138" s="53"/>
      <c r="CC138" s="53"/>
    </row>
    <row r="139" spans="3:81" ht="14.25" hidden="1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7"/>
        <v>1</v>
      </c>
      <c r="M139" s="26">
        <f t="shared" si="18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67" t="e">
        <f>SUMIFS([3]Up!$J:$J,[3]Up!$D:$D,D139)</f>
        <v>#VALUE!</v>
      </c>
      <c r="BS139" s="82"/>
      <c r="BT139" s="82" t="str">
        <f t="shared" si="20"/>
        <v/>
      </c>
      <c r="BU139" s="53" t="str">
        <f t="shared" si="19"/>
        <v/>
      </c>
      <c r="BV139" s="53" t="s">
        <v>50</v>
      </c>
      <c r="BW139" s="84" t="s">
        <v>60</v>
      </c>
      <c r="BX139" s="53"/>
      <c r="BY139" s="53" t="s">
        <v>61</v>
      </c>
      <c r="BZ139" s="53">
        <v>1</v>
      </c>
      <c r="CA139" s="83">
        <v>46134</v>
      </c>
      <c r="CB139" s="53"/>
      <c r="CC139" s="53"/>
    </row>
    <row r="140" spans="3:81" ht="14.25" hidden="1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7"/>
        <v>1</v>
      </c>
      <c r="M140" s="26">
        <f t="shared" si="18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67" t="e">
        <f>SUMIFS([3]Up!$J:$J,[3]Up!$D:$D,D140)</f>
        <v>#VALUE!</v>
      </c>
      <c r="BS140" s="82"/>
      <c r="BT140" s="82" t="str">
        <f t="shared" si="20"/>
        <v/>
      </c>
      <c r="BU140" s="53" t="str">
        <f t="shared" si="19"/>
        <v/>
      </c>
      <c r="BV140" s="53" t="s">
        <v>50</v>
      </c>
      <c r="BW140" s="84" t="s">
        <v>60</v>
      </c>
      <c r="BX140" s="53"/>
      <c r="BY140" s="53" t="s">
        <v>61</v>
      </c>
      <c r="BZ140" s="53">
        <v>1</v>
      </c>
      <c r="CA140" s="83">
        <v>46134</v>
      </c>
      <c r="CB140" s="53"/>
      <c r="CC140" s="53"/>
    </row>
    <row r="141" spans="3:81" ht="14.25" hidden="1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67" t="e">
        <f>SUMIFS([3]Up!$J:$J,[3]Up!$D:$D,D141)</f>
        <v>#VALUE!</v>
      </c>
      <c r="BS141" s="82" t="s">
        <v>143</v>
      </c>
      <c r="BT141" s="82" t="str">
        <f t="shared" si="20"/>
        <v>PL6</v>
      </c>
      <c r="BU141" s="53" t="str">
        <f t="shared" si="19"/>
        <v>Thừa 1</v>
      </c>
      <c r="BV141" s="53" t="s">
        <v>50</v>
      </c>
      <c r="BW141" s="53"/>
      <c r="BX141" s="53"/>
      <c r="BY141" s="53" t="s">
        <v>51</v>
      </c>
      <c r="BZ141" s="53">
        <v>1</v>
      </c>
      <c r="CA141" s="83"/>
      <c r="CB141" s="53"/>
      <c r="CC141" s="53"/>
    </row>
    <row r="142" spans="3:81" ht="14.25" hidden="1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7"/>
        <v>0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67" t="e">
        <f>SUMIFS([3]Up!$J:$J,[3]Up!$D:$D,D142)</f>
        <v>#VALUE!</v>
      </c>
      <c r="BS142" s="82"/>
      <c r="BT142" s="82" t="str">
        <f t="shared" si="20"/>
        <v/>
      </c>
      <c r="BU142" s="53" t="str">
        <f t="shared" si="19"/>
        <v/>
      </c>
      <c r="BV142" s="53"/>
      <c r="BW142" s="53"/>
      <c r="BX142" s="53"/>
      <c r="BY142" s="53"/>
      <c r="BZ142" s="53"/>
      <c r="CA142" s="83"/>
      <c r="CB142" s="53"/>
      <c r="CC142" s="53"/>
    </row>
    <row r="143" spans="3:81" ht="14.25" hidden="1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7"/>
        <v>0</v>
      </c>
      <c r="M143" s="26">
        <f t="shared" si="18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67" t="e">
        <f>SUMIFS([3]Up!$J:$J,[3]Up!$D:$D,D143)</f>
        <v>#VALUE!</v>
      </c>
      <c r="BS143" s="82"/>
      <c r="BT143" s="82" t="str">
        <f t="shared" si="20"/>
        <v/>
      </c>
      <c r="BU143" s="53" t="str">
        <f t="shared" si="19"/>
        <v/>
      </c>
      <c r="BV143" s="53"/>
      <c r="BW143" s="53"/>
      <c r="BX143" s="53"/>
      <c r="BY143" s="53"/>
      <c r="BZ143" s="53"/>
      <c r="CA143" s="83"/>
      <c r="CB143" s="53"/>
      <c r="CC143" s="53"/>
    </row>
    <row r="144" spans="3:81" ht="14.25" hidden="1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7"/>
        <v>0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67" t="e">
        <f>SUMIFS([3]Up!$J:$J,[3]Up!$D:$D,D144)</f>
        <v>#VALUE!</v>
      </c>
      <c r="BS144" s="82"/>
      <c r="BT144" s="82" t="str">
        <f t="shared" si="20"/>
        <v/>
      </c>
      <c r="BU144" s="53" t="str">
        <f t="shared" si="19"/>
        <v/>
      </c>
      <c r="BV144" s="53"/>
      <c r="BW144" s="53"/>
      <c r="BX144" s="53"/>
      <c r="BY144" s="53"/>
      <c r="BZ144" s="53"/>
      <c r="CA144" s="83"/>
      <c r="CB144" s="53"/>
      <c r="CC144" s="53"/>
    </row>
    <row r="145" spans="3:81" ht="14.25" hidden="1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7"/>
        <v>0</v>
      </c>
      <c r="M145" s="26">
        <f t="shared" si="1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67" t="e">
        <f>SUMIFS([3]Up!$J:$J,[3]Up!$D:$D,D145)</f>
        <v>#VALUE!</v>
      </c>
      <c r="BS145" s="82"/>
      <c r="BT145" s="82" t="str">
        <f t="shared" si="20"/>
        <v/>
      </c>
      <c r="BU145" s="53" t="str">
        <f t="shared" si="19"/>
        <v/>
      </c>
      <c r="BV145" s="53" t="s">
        <v>88</v>
      </c>
      <c r="BW145" s="53"/>
      <c r="BX145" s="53"/>
      <c r="BY145" s="53"/>
      <c r="BZ145" s="53"/>
      <c r="CA145" s="83"/>
      <c r="CB145" s="53"/>
      <c r="CC145" s="53"/>
    </row>
    <row r="146" spans="3:81" ht="14.25" hidden="1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67" t="e">
        <f>SUMIFS([3]Up!$J:$J,[3]Up!$D:$D,D146)</f>
        <v>#VALUE!</v>
      </c>
      <c r="BS146" s="82"/>
      <c r="BT146" s="82" t="str">
        <f t="shared" si="20"/>
        <v>PL6</v>
      </c>
      <c r="BU146" s="53" t="str">
        <f t="shared" si="19"/>
        <v/>
      </c>
      <c r="BV146" s="53" t="s">
        <v>50</v>
      </c>
      <c r="BW146" s="84" t="s">
        <v>161</v>
      </c>
      <c r="BX146" s="53"/>
      <c r="BY146" s="53" t="s">
        <v>162</v>
      </c>
      <c r="BZ146" s="53">
        <v>2</v>
      </c>
      <c r="CA146" s="83">
        <v>46128</v>
      </c>
      <c r="CB146" s="53"/>
      <c r="CC146" s="53"/>
    </row>
    <row r="147" spans="3:81" ht="14.25" hidden="1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67" t="e">
        <f>SUMIFS([3]Up!$J:$J,[3]Up!$D:$D,D147)</f>
        <v>#VALUE!</v>
      </c>
      <c r="BS147" s="82"/>
      <c r="BT147" s="82" t="str">
        <f t="shared" si="20"/>
        <v>PL12</v>
      </c>
      <c r="BU147" s="53" t="str">
        <f t="shared" si="19"/>
        <v/>
      </c>
      <c r="BV147" s="53" t="s">
        <v>50</v>
      </c>
      <c r="BW147" s="53" t="s">
        <v>480</v>
      </c>
      <c r="BX147" s="53"/>
      <c r="BY147" s="53" t="s">
        <v>481</v>
      </c>
      <c r="BZ147" s="53">
        <v>2</v>
      </c>
      <c r="CA147" s="83">
        <v>46128</v>
      </c>
      <c r="CB147" s="53"/>
      <c r="CC147" s="53"/>
    </row>
    <row r="148" spans="3:81" ht="14.25" hidden="1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7"/>
        <v>3</v>
      </c>
      <c r="M148" s="26">
        <f t="shared" si="18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67" t="e">
        <f>SUMIFS([3]Up!$J:$J,[3]Up!$D:$D,D148)</f>
        <v>#VALUE!</v>
      </c>
      <c r="BS148" s="82"/>
      <c r="BT148" s="82" t="str">
        <f t="shared" si="20"/>
        <v/>
      </c>
      <c r="BU148" s="53" t="str">
        <f t="shared" si="19"/>
        <v/>
      </c>
      <c r="BV148" s="53" t="s">
        <v>50</v>
      </c>
      <c r="BW148" s="84" t="s">
        <v>60</v>
      </c>
      <c r="BX148" s="53"/>
      <c r="BY148" s="53" t="s">
        <v>61</v>
      </c>
      <c r="BZ148" s="53">
        <v>3</v>
      </c>
      <c r="CA148" s="83">
        <v>46134</v>
      </c>
      <c r="CB148" s="53"/>
      <c r="CC148" s="53"/>
    </row>
    <row r="149" spans="3:81" ht="14.25" hidden="1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7"/>
        <v>1</v>
      </c>
      <c r="M149" s="26">
        <f t="shared" si="18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67" t="e">
        <f>SUMIFS([3]Up!$J:$J,[3]Up!$D:$D,D149)</f>
        <v>#VALUE!</v>
      </c>
      <c r="BS149" s="82"/>
      <c r="BT149" s="82" t="str">
        <f t="shared" si="20"/>
        <v/>
      </c>
      <c r="BU149" s="53" t="str">
        <f t="shared" si="19"/>
        <v/>
      </c>
      <c r="BV149" s="53" t="s">
        <v>50</v>
      </c>
      <c r="BW149" s="84" t="s">
        <v>60</v>
      </c>
      <c r="BX149" s="53"/>
      <c r="BY149" s="53" t="s">
        <v>61</v>
      </c>
      <c r="BZ149" s="53">
        <v>1</v>
      </c>
      <c r="CA149" s="83">
        <v>46134</v>
      </c>
      <c r="CB149" s="53"/>
      <c r="CC149" s="53"/>
    </row>
    <row r="150" spans="3:81" ht="14.25" hidden="1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7"/>
        <v>1</v>
      </c>
      <c r="M150" s="26">
        <f t="shared" si="18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67" t="e">
        <f>SUMIFS([3]Up!$J:$J,[3]Up!$D:$D,D150)</f>
        <v>#VALUE!</v>
      </c>
      <c r="BS150" s="82"/>
      <c r="BT150" s="82" t="str">
        <f t="shared" si="20"/>
        <v/>
      </c>
      <c r="BU150" s="53" t="str">
        <f t="shared" si="19"/>
        <v/>
      </c>
      <c r="BV150" s="53" t="s">
        <v>50</v>
      </c>
      <c r="BW150" s="84" t="s">
        <v>60</v>
      </c>
      <c r="BX150" s="53"/>
      <c r="BY150" s="53" t="s">
        <v>61</v>
      </c>
      <c r="BZ150" s="53">
        <v>1</v>
      </c>
      <c r="CA150" s="83">
        <v>46134</v>
      </c>
      <c r="CB150" s="53"/>
      <c r="CC150" s="53"/>
    </row>
    <row r="151" spans="3:81" ht="14.25" hidden="1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7"/>
        <v>1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67" t="e">
        <f>SUMIFS([3]Up!$J:$J,[3]Up!$D:$D,D151)</f>
        <v>#VALUE!</v>
      </c>
      <c r="BS151" s="82" t="s">
        <v>143</v>
      </c>
      <c r="BT151" s="82" t="str">
        <f t="shared" si="20"/>
        <v>PL6</v>
      </c>
      <c r="BU151" s="53" t="str">
        <f t="shared" si="19"/>
        <v>Thừa 1</v>
      </c>
      <c r="BV151" s="53" t="s">
        <v>50</v>
      </c>
      <c r="BW151" s="53"/>
      <c r="BX151" s="53"/>
      <c r="BY151" s="53" t="s">
        <v>51</v>
      </c>
      <c r="BZ151" s="53">
        <v>1</v>
      </c>
      <c r="CA151" s="83"/>
      <c r="CB151" s="53"/>
      <c r="CC151" s="53"/>
    </row>
    <row r="152" spans="3:81" ht="14.25" hidden="1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7"/>
        <v>0</v>
      </c>
      <c r="M152" s="26">
        <f t="shared" si="18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67" t="e">
        <f>SUMIFS([3]Up!$J:$J,[3]Up!$D:$D,D152)</f>
        <v>#VALUE!</v>
      </c>
      <c r="BS152" s="82"/>
      <c r="BT152" s="82" t="str">
        <f t="shared" si="20"/>
        <v/>
      </c>
      <c r="BU152" s="53" t="str">
        <f t="shared" si="19"/>
        <v/>
      </c>
      <c r="BV152" s="53"/>
      <c r="BW152" s="53"/>
      <c r="BX152" s="53"/>
      <c r="BY152" s="53"/>
      <c r="BZ152" s="53"/>
      <c r="CA152" s="83"/>
      <c r="CB152" s="53"/>
      <c r="CC152" s="53"/>
    </row>
    <row r="153" spans="3:81" ht="14.25" hidden="1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7"/>
        <v>0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67" t="e">
        <f>SUMIFS([3]Up!$J:$J,[3]Up!$D:$D,D153)</f>
        <v>#VALUE!</v>
      </c>
      <c r="BS153" s="82"/>
      <c r="BT153" s="82" t="str">
        <f t="shared" si="20"/>
        <v/>
      </c>
      <c r="BU153" s="53" t="str">
        <f t="shared" si="19"/>
        <v/>
      </c>
      <c r="BV153" s="53"/>
      <c r="BW153" s="53"/>
      <c r="BX153" s="53"/>
      <c r="BY153" s="53"/>
      <c r="BZ153" s="53"/>
      <c r="CA153" s="83"/>
      <c r="CB153" s="53"/>
      <c r="CC153" s="53"/>
    </row>
    <row r="154" spans="3:81" ht="14.25" hidden="1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7"/>
        <v>0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67" t="e">
        <f>SUMIFS([3]Up!$J:$J,[3]Up!$D:$D,D154)</f>
        <v>#VALUE!</v>
      </c>
      <c r="BS154" s="82"/>
      <c r="BT154" s="82" t="str">
        <f t="shared" si="20"/>
        <v/>
      </c>
      <c r="BU154" s="53" t="str">
        <f t="shared" si="19"/>
        <v/>
      </c>
      <c r="BV154" s="53"/>
      <c r="BW154" s="53"/>
      <c r="BX154" s="53"/>
      <c r="BY154" s="53"/>
      <c r="BZ154" s="53"/>
      <c r="CA154" s="83"/>
      <c r="CB154" s="53"/>
      <c r="CC154" s="53"/>
    </row>
    <row r="155" spans="3:81" ht="14.25" hidden="1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7"/>
        <v>0</v>
      </c>
      <c r="M155" s="26">
        <f t="shared" si="1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67" t="e">
        <f>SUMIFS([3]Up!$J:$J,[3]Up!$D:$D,D155)</f>
        <v>#VALUE!</v>
      </c>
      <c r="BS155" s="82"/>
      <c r="BT155" s="82" t="str">
        <f t="shared" si="20"/>
        <v/>
      </c>
      <c r="BU155" s="53" t="str">
        <f t="shared" si="19"/>
        <v/>
      </c>
      <c r="BV155" s="53"/>
      <c r="BW155" s="53"/>
      <c r="BX155" s="53"/>
      <c r="BY155" s="53"/>
      <c r="BZ155" s="53"/>
      <c r="CA155" s="83"/>
      <c r="CB155" s="53"/>
      <c r="CC155" s="53"/>
    </row>
    <row r="156" spans="3:81" ht="14.25" hidden="1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67" t="e">
        <f>SUMIFS([3]Up!$J:$J,[3]Up!$D:$D,D156)</f>
        <v>#VALUE!</v>
      </c>
      <c r="BS156" s="82"/>
      <c r="BT156" s="82" t="str">
        <f t="shared" si="20"/>
        <v>PL6</v>
      </c>
      <c r="BU156" s="53" t="str">
        <f t="shared" si="19"/>
        <v/>
      </c>
      <c r="BV156" s="53" t="s">
        <v>50</v>
      </c>
      <c r="BW156" s="84" t="s">
        <v>161</v>
      </c>
      <c r="BX156" s="53"/>
      <c r="BY156" s="53" t="s">
        <v>162</v>
      </c>
      <c r="BZ156" s="53">
        <v>1</v>
      </c>
      <c r="CA156" s="83">
        <v>46128</v>
      </c>
      <c r="CB156" s="53"/>
      <c r="CC156" s="53"/>
    </row>
    <row r="157" spans="3:81" ht="14.25" hidden="1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7"/>
        <v>2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67" t="e">
        <f>SUMIFS([3]Up!$J:$J,[3]Up!$D:$D,D157)</f>
        <v>#VALUE!</v>
      </c>
      <c r="BS157" s="82"/>
      <c r="BT157" s="82" t="str">
        <f t="shared" si="20"/>
        <v>PL12</v>
      </c>
      <c r="BU157" s="53" t="str">
        <f t="shared" si="19"/>
        <v/>
      </c>
      <c r="BV157" s="53" t="s">
        <v>50</v>
      </c>
      <c r="BW157" s="53" t="s">
        <v>480</v>
      </c>
      <c r="BX157" s="53"/>
      <c r="BY157" s="53" t="s">
        <v>481</v>
      </c>
      <c r="BZ157" s="53">
        <v>2</v>
      </c>
      <c r="CA157" s="83">
        <v>46128</v>
      </c>
      <c r="CB157" s="53"/>
      <c r="CC157" s="53"/>
    </row>
    <row r="158" spans="3:81" ht="14.25" hidden="1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1" si="21">MIN(SUM(N158:BQ158),I158)</f>
        <v>3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67" t="e">
        <f>SUMIFS([3]Up!$J:$J,[3]Up!$D:$D,D158)</f>
        <v>#VALUE!</v>
      </c>
      <c r="BS158" s="82"/>
      <c r="BT158" s="82" t="str">
        <f t="shared" si="20"/>
        <v/>
      </c>
      <c r="BU158" s="53" t="str">
        <f t="shared" ref="BU158:BU221" si="23">IF(ROUND(SUM(N158:BQ158)-I158,0)&gt;0,"Thừa "&amp;SUM(N158:BQ158)-I158,"")</f>
        <v/>
      </c>
      <c r="BV158" s="53" t="s">
        <v>50</v>
      </c>
      <c r="BW158" s="84" t="s">
        <v>60</v>
      </c>
      <c r="BX158" s="53"/>
      <c r="BY158" s="53" t="s">
        <v>61</v>
      </c>
      <c r="BZ158" s="53">
        <v>3</v>
      </c>
      <c r="CA158" s="83">
        <v>46134</v>
      </c>
      <c r="CB158" s="53"/>
      <c r="CC158" s="53"/>
    </row>
    <row r="159" spans="3:81" ht="14.25" hidden="1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1"/>
        <v>2</v>
      </c>
      <c r="M159" s="26">
        <f t="shared" si="2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67" t="e">
        <f>SUMIFS([3]Up!$J:$J,[3]Up!$D:$D,D159)</f>
        <v>#VALUE!</v>
      </c>
      <c r="BS159" s="82"/>
      <c r="BT159" s="82" t="str">
        <f t="shared" si="20"/>
        <v/>
      </c>
      <c r="BU159" s="53" t="str">
        <f t="shared" si="23"/>
        <v/>
      </c>
      <c r="BV159" s="53" t="s">
        <v>50</v>
      </c>
      <c r="BW159" s="84" t="s">
        <v>60</v>
      </c>
      <c r="BX159" s="53"/>
      <c r="BY159" s="53" t="s">
        <v>61</v>
      </c>
      <c r="BZ159" s="53">
        <v>2</v>
      </c>
      <c r="CA159" s="83">
        <v>46134</v>
      </c>
      <c r="CB159" s="53"/>
      <c r="CC159" s="53"/>
    </row>
    <row r="160" spans="3:81" ht="14.25" hidden="1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67" t="e">
        <f>SUMIFS([3]Up!$J:$J,[3]Up!$D:$D,D160)</f>
        <v>#VALUE!</v>
      </c>
      <c r="BS160" s="82" t="s">
        <v>933</v>
      </c>
      <c r="BT160" s="82" t="str">
        <f t="shared" si="20"/>
        <v>PL6</v>
      </c>
      <c r="BU160" s="53" t="str">
        <f t="shared" si="23"/>
        <v>Thừa 3</v>
      </c>
      <c r="BV160" s="53" t="s">
        <v>50</v>
      </c>
      <c r="BW160" s="53"/>
      <c r="BX160" s="53"/>
      <c r="BY160" s="53" t="s">
        <v>51</v>
      </c>
      <c r="BZ160" s="53">
        <v>1</v>
      </c>
      <c r="CA160" s="83"/>
      <c r="CB160" s="53"/>
      <c r="CC160" s="53"/>
    </row>
    <row r="161" spans="3:81" ht="14.25" hidden="1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1"/>
        <v>8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67" t="e">
        <f>SUMIFS([3]Up!$J:$J,[3]Up!$D:$D,D161)</f>
        <v>#VALUE!</v>
      </c>
      <c r="BS161" s="82"/>
      <c r="BT161" s="82" t="str">
        <f t="shared" si="20"/>
        <v>PL28</v>
      </c>
      <c r="BU161" s="53" t="str">
        <f t="shared" si="23"/>
        <v/>
      </c>
      <c r="BV161" s="53" t="s">
        <v>50</v>
      </c>
      <c r="BW161" s="53" t="s">
        <v>138</v>
      </c>
      <c r="BX161" s="53"/>
      <c r="BY161" s="53" t="s">
        <v>139</v>
      </c>
      <c r="BZ161" s="53">
        <v>8</v>
      </c>
      <c r="CA161" s="83">
        <v>46128</v>
      </c>
      <c r="CB161" s="53"/>
      <c r="CC161" s="53"/>
    </row>
    <row r="162" spans="3:81" ht="14.25" hidden="1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1"/>
        <v>8</v>
      </c>
      <c r="M162" s="26">
        <f t="shared" si="2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67" t="e">
        <f>SUMIFS([3]Up!$J:$J,[3]Up!$D:$D,D162)</f>
        <v>#VALUE!</v>
      </c>
      <c r="BS162" s="82"/>
      <c r="BT162" s="82" t="str">
        <f t="shared" si="20"/>
        <v>PL10</v>
      </c>
      <c r="BU162" s="53" t="str">
        <f t="shared" si="23"/>
        <v/>
      </c>
      <c r="BV162" s="53" t="s">
        <v>50</v>
      </c>
      <c r="BW162" s="53" t="s">
        <v>3685</v>
      </c>
      <c r="BX162" s="53"/>
      <c r="BY162" s="53" t="s">
        <v>3686</v>
      </c>
      <c r="BZ162" s="53">
        <v>8</v>
      </c>
      <c r="CA162" s="83">
        <v>46212</v>
      </c>
      <c r="CB162" s="53"/>
      <c r="CC162" s="53"/>
    </row>
    <row r="163" spans="3:81" ht="14.25" hidden="1" customHeight="1">
      <c r="C163" s="82"/>
      <c r="D163" s="82" t="s">
        <v>930</v>
      </c>
      <c r="E163" s="82"/>
      <c r="F163" s="82"/>
      <c r="G163" s="82"/>
      <c r="H163" s="82"/>
      <c r="I163" s="82">
        <v>0</v>
      </c>
      <c r="J163" s="82">
        <v>0</v>
      </c>
      <c r="K163" s="82">
        <v>0</v>
      </c>
      <c r="L163" s="26">
        <f t="shared" si="21"/>
        <v>0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67" t="e">
        <f>SUMIFS([3]Up!$J:$J,[3]Up!$D:$D,D163)</f>
        <v>#VALUE!</v>
      </c>
      <c r="BS163" s="82"/>
      <c r="BT163" s="82" t="str">
        <f t="shared" si="20"/>
        <v/>
      </c>
      <c r="BU163" s="53" t="str">
        <f t="shared" si="23"/>
        <v/>
      </c>
      <c r="BV163" s="53"/>
      <c r="BW163" s="53"/>
      <c r="BX163" s="53"/>
      <c r="BY163" s="53"/>
      <c r="BZ163" s="53"/>
      <c r="CA163" s="83"/>
      <c r="CB163" s="53"/>
      <c r="CC163" s="53"/>
    </row>
    <row r="164" spans="3:81" ht="14.25" hidden="1" customHeight="1">
      <c r="C164" s="82"/>
      <c r="D164" s="82" t="s">
        <v>929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1"/>
        <v>0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67" t="e">
        <f>SUMIFS([3]Up!$J:$J,[3]Up!$D:$D,D164)</f>
        <v>#VALUE!</v>
      </c>
      <c r="BS164" s="82"/>
      <c r="BT164" s="82" t="str">
        <f t="shared" si="20"/>
        <v/>
      </c>
      <c r="BU164" s="53" t="str">
        <f t="shared" si="23"/>
        <v/>
      </c>
      <c r="BV164" s="53"/>
      <c r="BW164" s="53"/>
      <c r="BX164" s="53"/>
      <c r="BY164" s="53"/>
      <c r="BZ164" s="53"/>
      <c r="CA164" s="83"/>
      <c r="CB164" s="53"/>
      <c r="CC164" s="53"/>
    </row>
    <row r="165" spans="3:81" ht="14.25" hidden="1" customHeight="1">
      <c r="C165" s="82"/>
      <c r="D165" s="82" t="s">
        <v>928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1"/>
        <v>0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67" t="e">
        <f>SUMIFS([3]Up!$J:$J,[3]Up!$D:$D,D165)</f>
        <v>#VALUE!</v>
      </c>
      <c r="BS165" s="82"/>
      <c r="BT165" s="82" t="str">
        <f t="shared" si="20"/>
        <v/>
      </c>
      <c r="BU165" s="53" t="str">
        <f t="shared" si="23"/>
        <v/>
      </c>
      <c r="BV165" s="53"/>
      <c r="BW165" s="53"/>
      <c r="BX165" s="53"/>
      <c r="BY165" s="53"/>
      <c r="BZ165" s="53"/>
      <c r="CA165" s="83"/>
      <c r="CB165" s="53"/>
      <c r="CC165" s="53"/>
    </row>
    <row r="166" spans="3:81" ht="14.25" hidden="1" customHeight="1">
      <c r="C166" s="82" t="s">
        <v>12</v>
      </c>
      <c r="D166" s="82" t="s">
        <v>924</v>
      </c>
      <c r="E166" s="82" t="s">
        <v>925</v>
      </c>
      <c r="F166" s="82" t="s">
        <v>75</v>
      </c>
      <c r="G166" s="82">
        <v>9823</v>
      </c>
      <c r="H166" s="82" t="s">
        <v>49</v>
      </c>
      <c r="I166" s="82">
        <v>1</v>
      </c>
      <c r="J166" s="82">
        <v>642.9</v>
      </c>
      <c r="K166" s="82">
        <v>642.9</v>
      </c>
      <c r="L166" s="26">
        <f t="shared" si="21"/>
        <v>1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>
        <v>1</v>
      </c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67" t="e">
        <f>SUMIFS([3]Up!$J:$J,[3]Up!$D:$D,D166)</f>
        <v>#VALUE!</v>
      </c>
      <c r="BS166" s="82"/>
      <c r="BT166" s="82" t="str">
        <f t="shared" si="20"/>
        <v/>
      </c>
      <c r="BU166" s="53" t="str">
        <f t="shared" si="23"/>
        <v/>
      </c>
      <c r="BV166" s="53" t="s">
        <v>50</v>
      </c>
      <c r="BW166" s="53" t="s">
        <v>926</v>
      </c>
      <c r="BX166" s="53"/>
      <c r="BY166" s="53" t="s">
        <v>927</v>
      </c>
      <c r="BZ166" s="53">
        <v>1</v>
      </c>
      <c r="CA166" s="83">
        <v>46133</v>
      </c>
      <c r="CB166" s="53"/>
      <c r="CC166" s="53"/>
    </row>
    <row r="167" spans="3:81" ht="14.25" hidden="1" customHeight="1">
      <c r="C167" s="82" t="s">
        <v>14</v>
      </c>
      <c r="D167" s="82" t="s">
        <v>923</v>
      </c>
      <c r="E167" s="82" t="s">
        <v>546</v>
      </c>
      <c r="F167" s="82" t="s">
        <v>547</v>
      </c>
      <c r="G167" s="82">
        <v>229</v>
      </c>
      <c r="H167" s="82" t="s">
        <v>55</v>
      </c>
      <c r="I167" s="82">
        <v>4</v>
      </c>
      <c r="J167" s="82">
        <v>14</v>
      </c>
      <c r="K167" s="82">
        <v>56</v>
      </c>
      <c r="L167" s="26">
        <f t="shared" si="21"/>
        <v>4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>
        <v>3</v>
      </c>
      <c r="Z167" s="26">
        <v>1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67" t="e">
        <f>SUMIFS([3]Up!$J:$J,[3]Up!$D:$D,D167)</f>
        <v>#VALUE!</v>
      </c>
      <c r="BS167" s="82"/>
      <c r="BT167" s="82" t="str">
        <f t="shared" si="20"/>
        <v>PL38</v>
      </c>
      <c r="BU167" s="53" t="str">
        <f t="shared" si="23"/>
        <v/>
      </c>
      <c r="BV167" s="53" t="s">
        <v>50</v>
      </c>
      <c r="BW167" s="84" t="s">
        <v>67</v>
      </c>
      <c r="BX167" s="53"/>
      <c r="BY167" s="53" t="s">
        <v>68</v>
      </c>
      <c r="BZ167" s="53">
        <v>4</v>
      </c>
      <c r="CA167" s="83">
        <v>46128</v>
      </c>
      <c r="CB167" s="53"/>
      <c r="CC167" s="53"/>
    </row>
    <row r="168" spans="3:81" ht="14.25" hidden="1" customHeight="1">
      <c r="C168" s="82" t="s">
        <v>14</v>
      </c>
      <c r="D168" s="82" t="s">
        <v>922</v>
      </c>
      <c r="E168" s="82" t="s">
        <v>65</v>
      </c>
      <c r="F168" s="82" t="s">
        <v>66</v>
      </c>
      <c r="G168" s="82">
        <v>1312</v>
      </c>
      <c r="H168" s="82" t="s">
        <v>55</v>
      </c>
      <c r="I168" s="82">
        <v>4</v>
      </c>
      <c r="J168" s="82">
        <v>156.5</v>
      </c>
      <c r="K168" s="82">
        <v>626</v>
      </c>
      <c r="L168" s="26">
        <f t="shared" si="21"/>
        <v>4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1</v>
      </c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>
        <v>2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>
        <v>1</v>
      </c>
      <c r="BM168" s="26"/>
      <c r="BN168" s="26"/>
      <c r="BO168" s="26"/>
      <c r="BP168" s="26"/>
      <c r="BQ168" s="26"/>
      <c r="BR168" s="67" t="e">
        <f>SUMIFS([3]Up!$J:$J,[3]Up!$D:$D,D168)</f>
        <v>#VALUE!</v>
      </c>
      <c r="BS168" s="82"/>
      <c r="BT168" s="82" t="str">
        <f t="shared" si="20"/>
        <v>PL38</v>
      </c>
      <c r="BU168" s="53" t="str">
        <f t="shared" si="23"/>
        <v/>
      </c>
      <c r="BV168" s="53" t="s">
        <v>50</v>
      </c>
      <c r="BW168" s="84" t="s">
        <v>67</v>
      </c>
      <c r="BX168" s="53"/>
      <c r="BY168" s="53" t="s">
        <v>68</v>
      </c>
      <c r="BZ168" s="53">
        <v>4</v>
      </c>
      <c r="CA168" s="83">
        <v>46128</v>
      </c>
      <c r="CB168" s="53"/>
      <c r="CC168" s="53"/>
    </row>
    <row r="169" spans="3:81" ht="14.25" hidden="1" customHeight="1">
      <c r="C169" s="82" t="s">
        <v>12</v>
      </c>
      <c r="D169" s="82" t="s">
        <v>921</v>
      </c>
      <c r="E169" s="82" t="s">
        <v>411</v>
      </c>
      <c r="F169" s="82" t="s">
        <v>151</v>
      </c>
      <c r="G169" s="82">
        <v>315</v>
      </c>
      <c r="H169" s="82" t="s">
        <v>403</v>
      </c>
      <c r="I169" s="82">
        <v>6</v>
      </c>
      <c r="J169" s="82">
        <v>3.5</v>
      </c>
      <c r="K169" s="82">
        <v>21</v>
      </c>
      <c r="L169" s="26">
        <f t="shared" si="21"/>
        <v>6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>
        <v>6</v>
      </c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67" t="e">
        <f>SUMIFS([3]Up!$J:$J,[3]Up!$D:$D,D169)</f>
        <v>#VALUE!</v>
      </c>
      <c r="BS169" s="82"/>
      <c r="BT169" s="82" t="str">
        <f t="shared" si="20"/>
        <v/>
      </c>
      <c r="BU169" s="53" t="str">
        <f t="shared" si="23"/>
        <v/>
      </c>
      <c r="BV169" s="53" t="s">
        <v>50</v>
      </c>
      <c r="BW169" s="53" t="s">
        <v>896</v>
      </c>
      <c r="BX169" s="53"/>
      <c r="BY169" s="53" t="s">
        <v>897</v>
      </c>
      <c r="BZ169" s="53">
        <v>6</v>
      </c>
      <c r="CA169" s="83">
        <v>46133</v>
      </c>
      <c r="CB169" s="53"/>
      <c r="CC169" s="53"/>
    </row>
    <row r="170" spans="3:81" ht="14.25" hidden="1" customHeight="1">
      <c r="C170" s="82" t="s">
        <v>12</v>
      </c>
      <c r="D170" s="82" t="s">
        <v>920</v>
      </c>
      <c r="E170" s="82" t="s">
        <v>58</v>
      </c>
      <c r="F170" s="82" t="s">
        <v>59</v>
      </c>
      <c r="G170" s="82">
        <v>474</v>
      </c>
      <c r="H170" s="82" t="s">
        <v>49</v>
      </c>
      <c r="I170" s="82">
        <v>7</v>
      </c>
      <c r="J170" s="82">
        <v>9.6</v>
      </c>
      <c r="K170" s="82">
        <v>67.2</v>
      </c>
      <c r="L170" s="26">
        <f t="shared" si="21"/>
        <v>7</v>
      </c>
      <c r="M170" s="26">
        <f t="shared" si="22"/>
        <v>0</v>
      </c>
      <c r="N170" s="26">
        <v>2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>
        <v>5</v>
      </c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67" t="e">
        <f>SUMIFS([3]Up!$J:$J,[3]Up!$D:$D,D170)</f>
        <v>#VALUE!</v>
      </c>
      <c r="BS170" s="82"/>
      <c r="BT170" s="82" t="str">
        <f t="shared" si="20"/>
        <v/>
      </c>
      <c r="BU170" s="53" t="str">
        <f t="shared" si="23"/>
        <v/>
      </c>
      <c r="BV170" s="53" t="s">
        <v>50</v>
      </c>
      <c r="BW170" s="84" t="s">
        <v>60</v>
      </c>
      <c r="BX170" s="53"/>
      <c r="BY170" s="53" t="s">
        <v>61</v>
      </c>
      <c r="BZ170" s="53">
        <v>7</v>
      </c>
      <c r="CA170" s="83">
        <v>46134</v>
      </c>
      <c r="CB170" s="53"/>
      <c r="CC170" s="53"/>
    </row>
    <row r="171" spans="3:81" ht="14.25" hidden="1" customHeight="1">
      <c r="C171" s="82" t="s">
        <v>12</v>
      </c>
      <c r="D171" s="82" t="s">
        <v>919</v>
      </c>
      <c r="E171" s="82" t="s">
        <v>58</v>
      </c>
      <c r="F171" s="82" t="s">
        <v>59</v>
      </c>
      <c r="G171" s="82">
        <v>282</v>
      </c>
      <c r="H171" s="82" t="s">
        <v>49</v>
      </c>
      <c r="I171" s="82">
        <v>7</v>
      </c>
      <c r="J171" s="82">
        <v>4.9000000000000004</v>
      </c>
      <c r="K171" s="82">
        <v>34.300000000000004</v>
      </c>
      <c r="L171" s="26">
        <f t="shared" si="21"/>
        <v>7</v>
      </c>
      <c r="M171" s="26">
        <f t="shared" si="22"/>
        <v>0</v>
      </c>
      <c r="N171" s="26">
        <v>7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67" t="e">
        <f>SUMIFS([3]Up!$J:$J,[3]Up!$D:$D,D171)</f>
        <v>#VALUE!</v>
      </c>
      <c r="BS171" s="82"/>
      <c r="BT171" s="82" t="str">
        <f t="shared" si="20"/>
        <v/>
      </c>
      <c r="BU171" s="53" t="str">
        <f t="shared" si="23"/>
        <v/>
      </c>
      <c r="BV171" s="53" t="s">
        <v>50</v>
      </c>
      <c r="BW171" s="84" t="s">
        <v>60</v>
      </c>
      <c r="BX171" s="53"/>
      <c r="BY171" s="53" t="s">
        <v>61</v>
      </c>
      <c r="BZ171" s="53">
        <v>7</v>
      </c>
      <c r="CA171" s="83">
        <v>46134</v>
      </c>
      <c r="CB171" s="53"/>
      <c r="CC171" s="53"/>
    </row>
    <row r="172" spans="3:81" ht="14.25" hidden="1" customHeight="1">
      <c r="C172" s="82" t="s">
        <v>12</v>
      </c>
      <c r="D172" s="82" t="s">
        <v>918</v>
      </c>
      <c r="E172" s="82" t="s">
        <v>58</v>
      </c>
      <c r="F172" s="82" t="s">
        <v>59</v>
      </c>
      <c r="G172" s="82">
        <v>806</v>
      </c>
      <c r="H172" s="82" t="s">
        <v>49</v>
      </c>
      <c r="I172" s="82">
        <v>7</v>
      </c>
      <c r="J172" s="82">
        <v>17.7</v>
      </c>
      <c r="K172" s="82">
        <v>123.89999999999999</v>
      </c>
      <c r="L172" s="26">
        <f t="shared" si="21"/>
        <v>7</v>
      </c>
      <c r="M172" s="26">
        <f t="shared" si="22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67" t="e">
        <f>SUMIFS([3]Up!$J:$J,[3]Up!$D:$D,D172)</f>
        <v>#VALUE!</v>
      </c>
      <c r="BS172" s="82"/>
      <c r="BT172" s="82" t="str">
        <f t="shared" si="20"/>
        <v/>
      </c>
      <c r="BU172" s="53" t="str">
        <f t="shared" si="23"/>
        <v/>
      </c>
      <c r="BV172" s="53" t="s">
        <v>50</v>
      </c>
      <c r="BW172" s="84" t="s">
        <v>60</v>
      </c>
      <c r="BX172" s="53"/>
      <c r="BY172" s="53" t="s">
        <v>61</v>
      </c>
      <c r="BZ172" s="53">
        <v>7</v>
      </c>
      <c r="CA172" s="83">
        <v>46134</v>
      </c>
      <c r="CB172" s="53"/>
      <c r="CC172" s="53"/>
    </row>
    <row r="173" spans="3:81" ht="14.25" hidden="1" customHeight="1">
      <c r="C173" s="82" t="s">
        <v>12</v>
      </c>
      <c r="D173" s="82" t="s">
        <v>917</v>
      </c>
      <c r="E173" s="82" t="s">
        <v>58</v>
      </c>
      <c r="F173" s="82" t="s">
        <v>59</v>
      </c>
      <c r="G173" s="82">
        <v>378</v>
      </c>
      <c r="H173" s="82" t="s">
        <v>49</v>
      </c>
      <c r="I173" s="82">
        <v>14</v>
      </c>
      <c r="J173" s="82">
        <v>9.1999999999999993</v>
      </c>
      <c r="K173" s="82">
        <v>128.79999999999998</v>
      </c>
      <c r="L173" s="26">
        <f t="shared" si="21"/>
        <v>14</v>
      </c>
      <c r="M173" s="26">
        <f t="shared" si="22"/>
        <v>0</v>
      </c>
      <c r="N173" s="26">
        <v>9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>
        <v>5</v>
      </c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67" t="e">
        <f>SUMIFS([3]Up!$J:$J,[3]Up!$D:$D,D173)</f>
        <v>#VALUE!</v>
      </c>
      <c r="BS173" s="82"/>
      <c r="BT173" s="82" t="str">
        <f t="shared" ref="BT173:BT236" si="24">IFERROR(IF(C173="Plate",LEFT(E173,FIND("*",E173,1)-1),""),IF(C173="Plate",LEFT(E173,FIND("x",E173,1)-1),""))</f>
        <v/>
      </c>
      <c r="BU173" s="53" t="str">
        <f t="shared" si="23"/>
        <v/>
      </c>
      <c r="BV173" s="53" t="s">
        <v>50</v>
      </c>
      <c r="BW173" s="84" t="s">
        <v>60</v>
      </c>
      <c r="BX173" s="53"/>
      <c r="BY173" s="53" t="s">
        <v>61</v>
      </c>
      <c r="BZ173" s="53">
        <v>14</v>
      </c>
      <c r="CA173" s="83">
        <v>46134</v>
      </c>
      <c r="CB173" s="53"/>
      <c r="CC173" s="53"/>
    </row>
    <row r="174" spans="3:81" ht="14.25" hidden="1" customHeight="1">
      <c r="C174" s="82" t="s">
        <v>12</v>
      </c>
      <c r="D174" s="82" t="s">
        <v>916</v>
      </c>
      <c r="E174" s="82" t="s">
        <v>53</v>
      </c>
      <c r="F174" s="82" t="s">
        <v>54</v>
      </c>
      <c r="G174" s="82">
        <v>9747</v>
      </c>
      <c r="H174" s="82" t="s">
        <v>55</v>
      </c>
      <c r="I174" s="82">
        <v>2</v>
      </c>
      <c r="J174" s="82">
        <v>3891.3</v>
      </c>
      <c r="K174" s="82">
        <v>7782.6</v>
      </c>
      <c r="L174" s="26">
        <f t="shared" si="21"/>
        <v>2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>
        <v>2</v>
      </c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67" t="e">
        <f>SUMIFS([3]Up!$J:$J,[3]Up!$D:$D,D174)</f>
        <v>#VALUE!</v>
      </c>
      <c r="BS174" s="82"/>
      <c r="BT174" s="82" t="str">
        <f t="shared" si="24"/>
        <v/>
      </c>
      <c r="BU174" s="53" t="str">
        <f t="shared" si="23"/>
        <v/>
      </c>
      <c r="BV174" s="53" t="s">
        <v>56</v>
      </c>
      <c r="BW174" s="53"/>
      <c r="BX174" s="53"/>
      <c r="BY174" s="53" t="s">
        <v>51</v>
      </c>
      <c r="BZ174" s="53">
        <v>2</v>
      </c>
      <c r="CA174" s="83"/>
      <c r="CB174" s="53"/>
      <c r="CC174" s="53"/>
    </row>
    <row r="175" spans="3:81" ht="14.25" hidden="1" customHeight="1">
      <c r="C175" s="82" t="s">
        <v>12</v>
      </c>
      <c r="D175" s="82" t="s">
        <v>915</v>
      </c>
      <c r="E175" s="82" t="s">
        <v>912</v>
      </c>
      <c r="F175" s="82" t="s">
        <v>48</v>
      </c>
      <c r="G175" s="82">
        <v>9347</v>
      </c>
      <c r="H175" s="82" t="s">
        <v>49</v>
      </c>
      <c r="I175" s="82">
        <v>2</v>
      </c>
      <c r="J175" s="82">
        <v>255.1</v>
      </c>
      <c r="K175" s="82">
        <v>510.2</v>
      </c>
      <c r="L175" s="26">
        <f t="shared" si="21"/>
        <v>2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2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67" t="e">
        <f>SUMIFS([3]Up!$J:$J,[3]Up!$D:$D,D175)</f>
        <v>#VALUE!</v>
      </c>
      <c r="BS175" s="82"/>
      <c r="BT175" s="82" t="str">
        <f t="shared" si="24"/>
        <v/>
      </c>
      <c r="BU175" s="53" t="str">
        <f t="shared" si="23"/>
        <v/>
      </c>
      <c r="BV175" s="53" t="s">
        <v>50</v>
      </c>
      <c r="BW175" s="84" t="s">
        <v>913</v>
      </c>
      <c r="BX175" s="53"/>
      <c r="BY175" s="53" t="s">
        <v>914</v>
      </c>
      <c r="BZ175" s="53">
        <v>2</v>
      </c>
      <c r="CA175" s="83">
        <v>46133</v>
      </c>
      <c r="CB175" s="53"/>
      <c r="CC175" s="53"/>
    </row>
    <row r="176" spans="3:81" ht="14.25" hidden="1" customHeight="1">
      <c r="C176" s="82" t="s">
        <v>12</v>
      </c>
      <c r="D176" s="82" t="s">
        <v>911</v>
      </c>
      <c r="E176" s="82" t="s">
        <v>912</v>
      </c>
      <c r="F176" s="82" t="s">
        <v>48</v>
      </c>
      <c r="G176" s="82">
        <v>2032</v>
      </c>
      <c r="H176" s="82" t="s">
        <v>49</v>
      </c>
      <c r="I176" s="82">
        <v>2</v>
      </c>
      <c r="J176" s="82">
        <v>55.5</v>
      </c>
      <c r="K176" s="82">
        <v>111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67" t="e">
        <f>SUMIFS([3]Up!$J:$J,[3]Up!$D:$D,D176)</f>
        <v>#VALUE!</v>
      </c>
      <c r="BS176" s="82"/>
      <c r="BT176" s="82" t="str">
        <f t="shared" si="24"/>
        <v/>
      </c>
      <c r="BU176" s="53" t="str">
        <f t="shared" si="23"/>
        <v/>
      </c>
      <c r="BV176" s="53" t="s">
        <v>50</v>
      </c>
      <c r="BW176" s="84" t="s">
        <v>913</v>
      </c>
      <c r="BX176" s="53"/>
      <c r="BY176" s="53" t="s">
        <v>914</v>
      </c>
      <c r="BZ176" s="53">
        <v>2</v>
      </c>
      <c r="CA176" s="83">
        <v>46133</v>
      </c>
      <c r="CB176" s="53"/>
      <c r="CC176" s="53"/>
    </row>
    <row r="177" spans="3:81" ht="14.25" hidden="1" customHeight="1">
      <c r="C177" s="82" t="s">
        <v>12</v>
      </c>
      <c r="D177" s="82" t="s">
        <v>910</v>
      </c>
      <c r="E177" s="82" t="s">
        <v>47</v>
      </c>
      <c r="F177" s="82" t="s">
        <v>48</v>
      </c>
      <c r="G177" s="82">
        <v>9785</v>
      </c>
      <c r="H177" s="82" t="s">
        <v>49</v>
      </c>
      <c r="I177" s="82">
        <v>2</v>
      </c>
      <c r="J177" s="82">
        <v>81</v>
      </c>
      <c r="K177" s="82">
        <v>162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>
        <v>2</v>
      </c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>
        <v>4</v>
      </c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67" t="e">
        <f>SUMIFS([3]Up!$J:$J,[3]Up!$D:$D,D177)</f>
        <v>#VALUE!</v>
      </c>
      <c r="BS177" s="82" t="s">
        <v>143</v>
      </c>
      <c r="BT177" s="82" t="str">
        <f t="shared" si="24"/>
        <v/>
      </c>
      <c r="BU177" s="53" t="str">
        <f t="shared" si="23"/>
        <v>Thừa 4</v>
      </c>
      <c r="BV177" s="53" t="s">
        <v>50</v>
      </c>
      <c r="BW177" s="53"/>
      <c r="BX177" s="53"/>
      <c r="BY177" s="53" t="s">
        <v>51</v>
      </c>
      <c r="BZ177" s="53">
        <v>2</v>
      </c>
      <c r="CA177" s="83"/>
      <c r="CB177" s="53"/>
      <c r="CC177" s="53"/>
    </row>
    <row r="178" spans="3:81" ht="14.25" hidden="1" customHeight="1">
      <c r="C178" s="82" t="s">
        <v>14</v>
      </c>
      <c r="D178" s="82" t="s">
        <v>909</v>
      </c>
      <c r="E178" s="82" t="s">
        <v>196</v>
      </c>
      <c r="F178" s="82" t="s">
        <v>142</v>
      </c>
      <c r="G178" s="82">
        <v>9785</v>
      </c>
      <c r="H178" s="82" t="s">
        <v>49</v>
      </c>
      <c r="I178" s="82">
        <v>1</v>
      </c>
      <c r="J178" s="82">
        <v>1276.2</v>
      </c>
      <c r="K178" s="82">
        <v>1276.2</v>
      </c>
      <c r="L178" s="26">
        <f t="shared" si="21"/>
        <v>1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>
        <v>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67" t="e">
        <f>SUMIFS([3]Up!$J:$J,[3]Up!$D:$D,D178)</f>
        <v>#VALUE!</v>
      </c>
      <c r="BS178" s="82" t="s">
        <v>143</v>
      </c>
      <c r="BT178" s="82" t="str">
        <f t="shared" si="24"/>
        <v>PL6</v>
      </c>
      <c r="BU178" s="53" t="str">
        <f t="shared" si="23"/>
        <v>Thừa 1</v>
      </c>
      <c r="BV178" s="53" t="s">
        <v>50</v>
      </c>
      <c r="BW178" s="53"/>
      <c r="BX178" s="53"/>
      <c r="BY178" s="53" t="s">
        <v>51</v>
      </c>
      <c r="BZ178" s="53">
        <v>1</v>
      </c>
      <c r="CA178" s="83"/>
      <c r="CB178" s="53"/>
      <c r="CC178" s="53"/>
    </row>
    <row r="179" spans="3:81" ht="14.25" hidden="1" customHeight="1">
      <c r="C179" s="82" t="s">
        <v>14</v>
      </c>
      <c r="D179" s="82" t="s">
        <v>3155</v>
      </c>
      <c r="E179" s="82" t="s">
        <v>576</v>
      </c>
      <c r="F179" s="82" t="s">
        <v>66</v>
      </c>
      <c r="G179" s="82">
        <v>152</v>
      </c>
      <c r="H179" s="82" t="s">
        <v>49</v>
      </c>
      <c r="I179" s="82">
        <v>2</v>
      </c>
      <c r="J179" s="82">
        <v>1.8</v>
      </c>
      <c r="K179" s="82">
        <v>3.6</v>
      </c>
      <c r="L179" s="26">
        <f t="shared" si="21"/>
        <v>2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>
        <v>2</v>
      </c>
      <c r="BP179" s="26"/>
      <c r="BQ179" s="26"/>
      <c r="BR179" s="67" t="e">
        <f>SUMIFS([3]Up!$J:$J,[3]Up!$D:$D,D179)</f>
        <v>#VALUE!</v>
      </c>
      <c r="BS179" s="82"/>
      <c r="BT179" s="82" t="str">
        <f t="shared" si="24"/>
        <v>PL10</v>
      </c>
      <c r="BU179" s="53" t="str">
        <f t="shared" si="23"/>
        <v/>
      </c>
      <c r="BV179" s="53" t="s">
        <v>50</v>
      </c>
      <c r="BW179" s="53" t="s">
        <v>3339</v>
      </c>
      <c r="BX179" s="53"/>
      <c r="BY179" s="53" t="s">
        <v>3340</v>
      </c>
      <c r="BZ179" s="53">
        <v>2</v>
      </c>
      <c r="CA179" s="83">
        <v>46189</v>
      </c>
      <c r="CB179" s="53"/>
      <c r="CC179" s="53"/>
    </row>
    <row r="180" spans="3:81" ht="14.25" hidden="1" customHeight="1">
      <c r="C180" s="82" t="s">
        <v>14</v>
      </c>
      <c r="D180" s="82" t="s">
        <v>908</v>
      </c>
      <c r="E180" s="82" t="s">
        <v>477</v>
      </c>
      <c r="F180" s="82" t="s">
        <v>66</v>
      </c>
      <c r="G180" s="82">
        <v>184</v>
      </c>
      <c r="H180" s="82" t="s">
        <v>49</v>
      </c>
      <c r="I180" s="82">
        <v>8</v>
      </c>
      <c r="J180" s="82">
        <v>1</v>
      </c>
      <c r="K180" s="82">
        <v>8</v>
      </c>
      <c r="L180" s="26">
        <f t="shared" si="21"/>
        <v>8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>
        <v>8</v>
      </c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67" t="e">
        <f>SUMIFS([3]Up!$J:$J,[3]Up!$D:$D,D180)</f>
        <v>#VALUE!</v>
      </c>
      <c r="BS180" s="82"/>
      <c r="BT180" s="82" t="str">
        <f t="shared" si="24"/>
        <v>PL10</v>
      </c>
      <c r="BU180" s="53" t="str">
        <f t="shared" si="23"/>
        <v/>
      </c>
      <c r="BV180" s="53" t="s">
        <v>50</v>
      </c>
      <c r="BW180" s="84" t="s">
        <v>130</v>
      </c>
      <c r="BX180" s="53"/>
      <c r="BY180" s="53" t="s">
        <v>131</v>
      </c>
      <c r="BZ180" s="53">
        <v>8</v>
      </c>
      <c r="CA180" s="83">
        <v>46128</v>
      </c>
      <c r="CB180" s="53"/>
      <c r="CC180" s="53"/>
    </row>
    <row r="181" spans="3:81" ht="14.25" hidden="1" customHeight="1">
      <c r="C181" s="82" t="s">
        <v>14</v>
      </c>
      <c r="D181" s="82" t="s">
        <v>905</v>
      </c>
      <c r="E181" s="82" t="s">
        <v>906</v>
      </c>
      <c r="F181" s="82" t="s">
        <v>66</v>
      </c>
      <c r="G181" s="82">
        <v>78</v>
      </c>
      <c r="H181" s="82" t="s">
        <v>97</v>
      </c>
      <c r="I181" s="82">
        <v>2</v>
      </c>
      <c r="J181" s="82">
        <v>0.2</v>
      </c>
      <c r="K181" s="82">
        <v>0.4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67" t="e">
        <f>SUMIFS([3]Up!$J:$J,[3]Up!$D:$D,D181)</f>
        <v>#VALUE!</v>
      </c>
      <c r="BS181" s="82"/>
      <c r="BT181" s="82" t="str">
        <f t="shared" si="24"/>
        <v>PL6</v>
      </c>
      <c r="BU181" s="53" t="str">
        <f t="shared" si="23"/>
        <v/>
      </c>
      <c r="BV181" s="53" t="s">
        <v>50</v>
      </c>
      <c r="BW181" s="53" t="s">
        <v>432</v>
      </c>
      <c r="BX181" s="53"/>
      <c r="BY181" s="53" t="s">
        <v>907</v>
      </c>
      <c r="BZ181" s="53">
        <v>2</v>
      </c>
      <c r="CA181" s="83">
        <v>46128</v>
      </c>
      <c r="CB181" s="53"/>
      <c r="CC181" s="53"/>
    </row>
    <row r="182" spans="3:81" ht="14.25" hidden="1" customHeight="1">
      <c r="C182" s="82"/>
      <c r="D182" s="82" t="s">
        <v>904</v>
      </c>
      <c r="E182" s="82"/>
      <c r="F182" s="82"/>
      <c r="G182" s="82"/>
      <c r="H182" s="82"/>
      <c r="I182" s="82">
        <v>0</v>
      </c>
      <c r="J182" s="82">
        <v>0</v>
      </c>
      <c r="K182" s="82">
        <v>0</v>
      </c>
      <c r="L182" s="26">
        <f t="shared" si="21"/>
        <v>0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67" t="e">
        <f>SUMIFS([3]Up!$J:$J,[3]Up!$D:$D,D182)</f>
        <v>#VALUE!</v>
      </c>
      <c r="BS182" s="82"/>
      <c r="BT182" s="82" t="str">
        <f t="shared" si="24"/>
        <v/>
      </c>
      <c r="BU182" s="53" t="str">
        <f t="shared" si="23"/>
        <v/>
      </c>
      <c r="BV182" s="53"/>
      <c r="BW182" s="53"/>
      <c r="BX182" s="53"/>
      <c r="BY182" s="53"/>
      <c r="BZ182" s="53"/>
      <c r="CA182" s="83"/>
      <c r="CB182" s="53"/>
      <c r="CC182" s="53"/>
    </row>
    <row r="183" spans="3:81" ht="14.25" hidden="1" customHeight="1">
      <c r="C183" s="82"/>
      <c r="D183" s="82" t="s">
        <v>903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1"/>
        <v>0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67" t="e">
        <f>SUMIFS([3]Up!$J:$J,[3]Up!$D:$D,D183)</f>
        <v>#VALUE!</v>
      </c>
      <c r="BS183" s="82"/>
      <c r="BT183" s="82" t="str">
        <f t="shared" si="24"/>
        <v/>
      </c>
      <c r="BU183" s="53" t="str">
        <f t="shared" si="23"/>
        <v/>
      </c>
      <c r="BV183" s="53"/>
      <c r="BW183" s="53"/>
      <c r="BX183" s="53"/>
      <c r="BY183" s="53"/>
      <c r="BZ183" s="53"/>
      <c r="CA183" s="83"/>
      <c r="CB183" s="53"/>
      <c r="CC183" s="53"/>
    </row>
    <row r="184" spans="3:81" ht="14.25" hidden="1" customHeight="1">
      <c r="C184" s="82"/>
      <c r="D184" s="82" t="s">
        <v>902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1"/>
        <v>0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67" t="e">
        <f>SUMIFS([3]Up!$J:$J,[3]Up!$D:$D,D184)</f>
        <v>#VALUE!</v>
      </c>
      <c r="BS184" s="82"/>
      <c r="BT184" s="82" t="str">
        <f t="shared" si="24"/>
        <v/>
      </c>
      <c r="BU184" s="53" t="str">
        <f t="shared" si="23"/>
        <v/>
      </c>
      <c r="BV184" s="53"/>
      <c r="BW184" s="53"/>
      <c r="BX184" s="53"/>
      <c r="BY184" s="53"/>
      <c r="BZ184" s="53"/>
      <c r="CA184" s="83"/>
      <c r="CB184" s="53"/>
      <c r="CC184" s="53"/>
    </row>
    <row r="185" spans="3:81" ht="14.25" hidden="1" customHeight="1">
      <c r="C185" s="82"/>
      <c r="D185" s="82" t="s">
        <v>3154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1"/>
        <v>0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>
        <v>2</v>
      </c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67" t="e">
        <f>SUMIFS([3]Up!$J:$J,[3]Up!$D:$D,D185)</f>
        <v>#VALUE!</v>
      </c>
      <c r="BS185" s="82"/>
      <c r="BT185" s="82" t="str">
        <f t="shared" si="24"/>
        <v/>
      </c>
      <c r="BU185" s="53" t="str">
        <f t="shared" si="23"/>
        <v>Thừa 2</v>
      </c>
      <c r="BV185" s="53"/>
      <c r="BW185" s="53"/>
      <c r="BX185" s="53"/>
      <c r="BY185" s="53"/>
      <c r="BZ185" s="53"/>
      <c r="CA185" s="83"/>
      <c r="CB185" s="53"/>
      <c r="CC185" s="53"/>
    </row>
    <row r="186" spans="3:81" ht="14.25" hidden="1" customHeight="1">
      <c r="C186" s="82" t="s">
        <v>12</v>
      </c>
      <c r="D186" s="82" t="s">
        <v>898</v>
      </c>
      <c r="E186" s="82" t="s">
        <v>411</v>
      </c>
      <c r="F186" s="82" t="s">
        <v>151</v>
      </c>
      <c r="G186" s="82">
        <v>62</v>
      </c>
      <c r="H186" s="82" t="s">
        <v>899</v>
      </c>
      <c r="I186" s="82">
        <v>2</v>
      </c>
      <c r="J186" s="82">
        <v>0.7</v>
      </c>
      <c r="K186" s="82">
        <v>1.4</v>
      </c>
      <c r="L186" s="26">
        <f t="shared" si="21"/>
        <v>2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>
        <v>2</v>
      </c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67" t="e">
        <f>SUMIFS([3]Up!$J:$J,[3]Up!$D:$D,D186)</f>
        <v>#VALUE!</v>
      </c>
      <c r="BS186" s="82"/>
      <c r="BT186" s="82" t="str">
        <f t="shared" si="24"/>
        <v/>
      </c>
      <c r="BU186" s="53" t="str">
        <f t="shared" si="23"/>
        <v/>
      </c>
      <c r="BV186" s="53" t="s">
        <v>50</v>
      </c>
      <c r="BW186" s="53" t="s">
        <v>900</v>
      </c>
      <c r="BX186" s="53"/>
      <c r="BY186" s="53" t="s">
        <v>901</v>
      </c>
      <c r="BZ186" s="53">
        <v>2</v>
      </c>
      <c r="CA186" s="83">
        <v>46133</v>
      </c>
      <c r="CB186" s="53"/>
      <c r="CC186" s="53"/>
    </row>
    <row r="187" spans="3:81" ht="14.25" hidden="1" customHeight="1">
      <c r="C187" s="82" t="s">
        <v>12</v>
      </c>
      <c r="D187" s="82" t="s">
        <v>895</v>
      </c>
      <c r="E187" s="82" t="s">
        <v>411</v>
      </c>
      <c r="F187" s="82" t="s">
        <v>151</v>
      </c>
      <c r="G187" s="82">
        <v>315</v>
      </c>
      <c r="H187" s="82" t="s">
        <v>403</v>
      </c>
      <c r="I187" s="82">
        <v>6</v>
      </c>
      <c r="J187" s="82">
        <v>3.5</v>
      </c>
      <c r="K187" s="82">
        <v>21</v>
      </c>
      <c r="L187" s="26">
        <f t="shared" si="21"/>
        <v>6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>
        <v>6</v>
      </c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67" t="e">
        <f>SUMIFS([3]Up!$J:$J,[3]Up!$D:$D,D187)</f>
        <v>#VALUE!</v>
      </c>
      <c r="BS187" s="82"/>
      <c r="BT187" s="82" t="str">
        <f t="shared" si="24"/>
        <v/>
      </c>
      <c r="BU187" s="53" t="str">
        <f t="shared" si="23"/>
        <v/>
      </c>
      <c r="BV187" s="53" t="s">
        <v>50</v>
      </c>
      <c r="BW187" s="53" t="s">
        <v>896</v>
      </c>
      <c r="BX187" s="53"/>
      <c r="BY187" s="53" t="s">
        <v>897</v>
      </c>
      <c r="BZ187" s="53">
        <v>6</v>
      </c>
      <c r="CA187" s="83">
        <v>46133</v>
      </c>
      <c r="CB187" s="53"/>
      <c r="CC187" s="53"/>
    </row>
    <row r="188" spans="3:81" ht="14.25" hidden="1" customHeight="1">
      <c r="C188" s="82" t="s">
        <v>12</v>
      </c>
      <c r="D188" s="82" t="s">
        <v>894</v>
      </c>
      <c r="E188" s="82" t="s">
        <v>58</v>
      </c>
      <c r="F188" s="82" t="s">
        <v>59</v>
      </c>
      <c r="G188" s="82">
        <v>299</v>
      </c>
      <c r="H188" s="82" t="s">
        <v>49</v>
      </c>
      <c r="I188" s="82">
        <v>7</v>
      </c>
      <c r="J188" s="82">
        <v>6.5</v>
      </c>
      <c r="K188" s="82">
        <v>45.5</v>
      </c>
      <c r="L188" s="26">
        <f t="shared" si="21"/>
        <v>7</v>
      </c>
      <c r="M188" s="26">
        <f t="shared" si="22"/>
        <v>0</v>
      </c>
      <c r="N188" s="26">
        <v>7</v>
      </c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67" t="e">
        <f>SUMIFS([3]Up!$J:$J,[3]Up!$D:$D,D188)</f>
        <v>#VALUE!</v>
      </c>
      <c r="BS188" s="82"/>
      <c r="BT188" s="82" t="str">
        <f t="shared" si="24"/>
        <v/>
      </c>
      <c r="BU188" s="53" t="str">
        <f t="shared" si="23"/>
        <v/>
      </c>
      <c r="BV188" s="53" t="s">
        <v>50</v>
      </c>
      <c r="BW188" s="84" t="s">
        <v>60</v>
      </c>
      <c r="BX188" s="53"/>
      <c r="BY188" s="53" t="s">
        <v>61</v>
      </c>
      <c r="BZ188" s="53">
        <v>7</v>
      </c>
      <c r="CA188" s="83">
        <v>46134</v>
      </c>
      <c r="CB188" s="53"/>
      <c r="CC188" s="53"/>
    </row>
    <row r="189" spans="3:81" ht="14.25" hidden="1" customHeight="1">
      <c r="C189" s="82" t="s">
        <v>12</v>
      </c>
      <c r="D189" s="82" t="s">
        <v>893</v>
      </c>
      <c r="E189" s="82" t="s">
        <v>58</v>
      </c>
      <c r="F189" s="82" t="s">
        <v>59</v>
      </c>
      <c r="G189" s="82">
        <v>1747</v>
      </c>
      <c r="H189" s="82" t="s">
        <v>49</v>
      </c>
      <c r="I189" s="82">
        <v>7</v>
      </c>
      <c r="J189" s="82">
        <v>39.6</v>
      </c>
      <c r="K189" s="82">
        <v>277.2</v>
      </c>
      <c r="L189" s="26">
        <f t="shared" si="21"/>
        <v>7</v>
      </c>
      <c r="M189" s="26">
        <f t="shared" si="22"/>
        <v>0</v>
      </c>
      <c r="N189" s="26">
        <v>4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>
        <v>3</v>
      </c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67" t="e">
        <f>SUMIFS([3]Up!$J:$J,[3]Up!$D:$D,D189)</f>
        <v>#VALUE!</v>
      </c>
      <c r="BS189" s="82"/>
      <c r="BT189" s="82" t="str">
        <f t="shared" si="24"/>
        <v/>
      </c>
      <c r="BU189" s="53" t="str">
        <f t="shared" si="23"/>
        <v/>
      </c>
      <c r="BV189" s="53" t="s">
        <v>50</v>
      </c>
      <c r="BW189" s="84" t="s">
        <v>60</v>
      </c>
      <c r="BX189" s="53"/>
      <c r="BY189" s="53" t="s">
        <v>61</v>
      </c>
      <c r="BZ189" s="53">
        <v>7</v>
      </c>
      <c r="CA189" s="83">
        <v>46134</v>
      </c>
      <c r="CB189" s="53"/>
      <c r="CC189" s="53"/>
    </row>
    <row r="190" spans="3:81" ht="14.25" hidden="1" customHeight="1">
      <c r="C190" s="82" t="s">
        <v>12</v>
      </c>
      <c r="D190" s="82" t="s">
        <v>892</v>
      </c>
      <c r="E190" s="82" t="s">
        <v>58</v>
      </c>
      <c r="F190" s="82" t="s">
        <v>59</v>
      </c>
      <c r="G190" s="82">
        <v>581</v>
      </c>
      <c r="H190" s="82" t="s">
        <v>49</v>
      </c>
      <c r="I190" s="82">
        <v>7</v>
      </c>
      <c r="J190" s="82">
        <v>14</v>
      </c>
      <c r="K190" s="82">
        <v>98</v>
      </c>
      <c r="L190" s="26">
        <f t="shared" si="21"/>
        <v>7</v>
      </c>
      <c r="M190" s="26">
        <f t="shared" si="22"/>
        <v>0</v>
      </c>
      <c r="N190" s="26">
        <v>7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67" t="e">
        <f>SUMIFS([3]Up!$J:$J,[3]Up!$D:$D,D190)</f>
        <v>#VALUE!</v>
      </c>
      <c r="BS190" s="82"/>
      <c r="BT190" s="82" t="str">
        <f t="shared" si="24"/>
        <v/>
      </c>
      <c r="BU190" s="53" t="str">
        <f t="shared" si="23"/>
        <v/>
      </c>
      <c r="BV190" s="53" t="s">
        <v>50</v>
      </c>
      <c r="BW190" s="84" t="s">
        <v>60</v>
      </c>
      <c r="BX190" s="53"/>
      <c r="BY190" s="53" t="s">
        <v>61</v>
      </c>
      <c r="BZ190" s="53">
        <v>7</v>
      </c>
      <c r="CA190" s="83">
        <v>46134</v>
      </c>
      <c r="CB190" s="53"/>
      <c r="CC190" s="53"/>
    </row>
    <row r="191" spans="3:81" ht="14.25" hidden="1" customHeight="1">
      <c r="C191" s="82" t="s">
        <v>12</v>
      </c>
      <c r="D191" s="82" t="s">
        <v>891</v>
      </c>
      <c r="E191" s="82" t="s">
        <v>58</v>
      </c>
      <c r="F191" s="82" t="s">
        <v>59</v>
      </c>
      <c r="G191" s="82">
        <v>9785</v>
      </c>
      <c r="H191" s="82" t="s">
        <v>49</v>
      </c>
      <c r="I191" s="82">
        <v>2</v>
      </c>
      <c r="J191" s="82">
        <v>237.7</v>
      </c>
      <c r="K191" s="82">
        <v>475.4</v>
      </c>
      <c r="L191" s="26">
        <f t="shared" si="21"/>
        <v>2</v>
      </c>
      <c r="M191" s="26">
        <f t="shared" si="22"/>
        <v>0</v>
      </c>
      <c r="N191" s="26">
        <v>2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2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67" t="e">
        <f>SUMIFS([3]Up!$J:$J,[3]Up!$D:$D,D191)</f>
        <v>#VALUE!</v>
      </c>
      <c r="BS191" s="82"/>
      <c r="BT191" s="82" t="str">
        <f t="shared" si="24"/>
        <v/>
      </c>
      <c r="BU191" s="53" t="str">
        <f t="shared" si="23"/>
        <v>Thừa 2</v>
      </c>
      <c r="BV191" s="53" t="s">
        <v>50</v>
      </c>
      <c r="BW191" s="84" t="s">
        <v>3655</v>
      </c>
      <c r="BX191" s="53"/>
      <c r="BY191" s="53" t="s">
        <v>3656</v>
      </c>
      <c r="BZ191" s="53">
        <v>2</v>
      </c>
      <c r="CA191" s="83">
        <v>46200</v>
      </c>
      <c r="CB191" s="53"/>
      <c r="CC191" s="53"/>
    </row>
    <row r="192" spans="3:81" ht="14.25" hidden="1" customHeight="1">
      <c r="C192" s="82" t="s">
        <v>12</v>
      </c>
      <c r="D192" s="82" t="s">
        <v>890</v>
      </c>
      <c r="E192" s="82" t="s">
        <v>145</v>
      </c>
      <c r="F192" s="82" t="s">
        <v>48</v>
      </c>
      <c r="G192" s="82">
        <v>9785</v>
      </c>
      <c r="H192" s="82" t="s">
        <v>49</v>
      </c>
      <c r="I192" s="82">
        <v>1</v>
      </c>
      <c r="J192" s="82">
        <v>67</v>
      </c>
      <c r="K192" s="82">
        <v>67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>
        <v>1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>
        <f>3800/G192</f>
        <v>0.38834951456310679</v>
      </c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67" t="e">
        <f>SUMIFS([3]Up!$J:$J,[3]Up!$D:$D,D192)</f>
        <v>#VALUE!</v>
      </c>
      <c r="BS192" s="82"/>
      <c r="BT192" s="82" t="str">
        <f t="shared" si="24"/>
        <v/>
      </c>
      <c r="BU192" s="53" t="str">
        <f t="shared" si="23"/>
        <v/>
      </c>
      <c r="BV192" s="53" t="s">
        <v>50</v>
      </c>
      <c r="BW192" s="53"/>
      <c r="BX192" s="53"/>
      <c r="BY192" s="53" t="s">
        <v>51</v>
      </c>
      <c r="BZ192" s="53">
        <v>1</v>
      </c>
      <c r="CA192" s="83"/>
      <c r="CB192" s="53"/>
      <c r="CC192" s="53"/>
    </row>
    <row r="193" spans="3:81" ht="14.25" hidden="1" customHeight="1">
      <c r="C193" s="82" t="s">
        <v>14</v>
      </c>
      <c r="D193" s="82" t="s">
        <v>889</v>
      </c>
      <c r="E193" s="82" t="s">
        <v>107</v>
      </c>
      <c r="F193" s="82" t="s">
        <v>66</v>
      </c>
      <c r="G193" s="82">
        <v>951</v>
      </c>
      <c r="H193" s="82" t="s">
        <v>97</v>
      </c>
      <c r="I193" s="82">
        <v>4</v>
      </c>
      <c r="J193" s="82">
        <v>17.899999999999999</v>
      </c>
      <c r="K193" s="82">
        <v>71.599999999999994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>
        <v>4</v>
      </c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67" t="e">
        <f>SUMIFS([3]Up!$J:$J,[3]Up!$D:$D,D193)</f>
        <v>#VALUE!</v>
      </c>
      <c r="BS193" s="82"/>
      <c r="BT193" s="82" t="str">
        <f t="shared" si="24"/>
        <v>PL12</v>
      </c>
      <c r="BU193" s="53" t="str">
        <f t="shared" si="23"/>
        <v/>
      </c>
      <c r="BV193" s="53" t="s">
        <v>50</v>
      </c>
      <c r="BW193" s="53" t="s">
        <v>98</v>
      </c>
      <c r="BX193" s="53"/>
      <c r="BY193" s="53" t="s">
        <v>99</v>
      </c>
      <c r="BZ193" s="53">
        <v>4</v>
      </c>
      <c r="CA193" s="83">
        <v>46128</v>
      </c>
      <c r="CB193" s="53"/>
      <c r="CC193" s="53"/>
    </row>
    <row r="194" spans="3:81" ht="14.25" hidden="1" customHeight="1">
      <c r="C194" s="82" t="s">
        <v>14</v>
      </c>
      <c r="D194" s="82" t="s">
        <v>887</v>
      </c>
      <c r="E194" s="82" t="s">
        <v>888</v>
      </c>
      <c r="F194" s="82" t="s">
        <v>118</v>
      </c>
      <c r="G194" s="82">
        <v>951</v>
      </c>
      <c r="H194" s="82" t="s">
        <v>97</v>
      </c>
      <c r="I194" s="82">
        <v>8</v>
      </c>
      <c r="J194" s="82">
        <v>7</v>
      </c>
      <c r="K194" s="82">
        <v>56</v>
      </c>
      <c r="L194" s="26">
        <f t="shared" si="21"/>
        <v>8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8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67" t="e">
        <f>SUMIFS([3]Up!$J:$J,[3]Up!$D:$D,D194)</f>
        <v>#VALUE!</v>
      </c>
      <c r="BS194" s="82"/>
      <c r="BT194" s="82" t="str">
        <f t="shared" si="24"/>
        <v>PL12</v>
      </c>
      <c r="BU194" s="53" t="str">
        <f t="shared" si="23"/>
        <v/>
      </c>
      <c r="BV194" s="53" t="s">
        <v>50</v>
      </c>
      <c r="BW194" s="53" t="s">
        <v>98</v>
      </c>
      <c r="BX194" s="53"/>
      <c r="BY194" s="53" t="s">
        <v>99</v>
      </c>
      <c r="BZ194" s="53">
        <v>8</v>
      </c>
      <c r="CA194" s="83">
        <v>46128</v>
      </c>
      <c r="CB194" s="53"/>
      <c r="CC194" s="53"/>
    </row>
    <row r="195" spans="3:81" ht="14.25" customHeight="1">
      <c r="C195" s="82" t="s">
        <v>14</v>
      </c>
      <c r="D195" s="82" t="s">
        <v>884</v>
      </c>
      <c r="E195" s="82" t="s">
        <v>881</v>
      </c>
      <c r="F195" s="82" t="s">
        <v>882</v>
      </c>
      <c r="G195" s="82">
        <v>103</v>
      </c>
      <c r="H195" s="82" t="s">
        <v>49</v>
      </c>
      <c r="I195" s="82">
        <v>8</v>
      </c>
      <c r="J195" s="82">
        <v>0.1</v>
      </c>
      <c r="K195" s="82">
        <v>0.8</v>
      </c>
      <c r="L195" s="26">
        <f t="shared" si="21"/>
        <v>0</v>
      </c>
      <c r="M195" s="26">
        <f t="shared" si="22"/>
        <v>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67" t="e">
        <f>SUMIFS([3]Up!$J:$J,[3]Up!$D:$D,D195)</f>
        <v>#VALUE!</v>
      </c>
      <c r="BS195" s="82"/>
      <c r="BT195" s="82" t="str">
        <f t="shared" si="24"/>
        <v>PL2.6</v>
      </c>
      <c r="BU195" s="53" t="str">
        <f t="shared" si="23"/>
        <v/>
      </c>
      <c r="BV195" s="53" t="s">
        <v>82</v>
      </c>
      <c r="BW195" s="53" t="s">
        <v>885</v>
      </c>
      <c r="BX195" s="53"/>
      <c r="BY195" s="53" t="s">
        <v>886</v>
      </c>
      <c r="BZ195" s="53">
        <v>8</v>
      </c>
      <c r="CA195" s="83">
        <v>46149</v>
      </c>
      <c r="CB195" s="53"/>
      <c r="CC195" s="53"/>
    </row>
    <row r="196" spans="3:81" ht="14.25" customHeight="1">
      <c r="C196" s="82" t="s">
        <v>14</v>
      </c>
      <c r="D196" s="82" t="s">
        <v>883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2</v>
      </c>
      <c r="J196" s="82">
        <v>0.1</v>
      </c>
      <c r="K196" s="82">
        <v>0.2</v>
      </c>
      <c r="L196" s="26">
        <f t="shared" si="21"/>
        <v>0</v>
      </c>
      <c r="M196" s="26">
        <f t="shared" si="2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67" t="e">
        <f>SUMIFS([3]Up!$J:$J,[3]Up!$D:$D,D196)</f>
        <v>#VALUE!</v>
      </c>
      <c r="BS196" s="82"/>
      <c r="BT196" s="82" t="str">
        <f t="shared" si="24"/>
        <v>PL2.6</v>
      </c>
      <c r="BU196" s="53" t="str">
        <f t="shared" si="23"/>
        <v/>
      </c>
      <c r="BV196" s="53" t="s">
        <v>82</v>
      </c>
      <c r="BW196" s="53" t="s">
        <v>683</v>
      </c>
      <c r="BX196" s="53"/>
      <c r="BY196" s="53" t="s">
        <v>684</v>
      </c>
      <c r="BZ196" s="53">
        <v>2</v>
      </c>
      <c r="CA196" s="83">
        <v>46128</v>
      </c>
      <c r="CB196" s="53"/>
      <c r="CC196" s="53"/>
    </row>
    <row r="197" spans="3:81" ht="14.25" customHeight="1">
      <c r="C197" s="82" t="s">
        <v>14</v>
      </c>
      <c r="D197" s="82" t="s">
        <v>880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10</v>
      </c>
      <c r="J197" s="82">
        <v>0.1</v>
      </c>
      <c r="K197" s="82">
        <v>1</v>
      </c>
      <c r="L197" s="26">
        <f t="shared" si="21"/>
        <v>0</v>
      </c>
      <c r="M197" s="26">
        <f t="shared" si="22"/>
        <v>10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67" t="e">
        <f>SUMIFS([3]Up!$J:$J,[3]Up!$D:$D,D197)</f>
        <v>#VALUE!</v>
      </c>
      <c r="BS197" s="82"/>
      <c r="BT197" s="82" t="str">
        <f t="shared" si="24"/>
        <v>PL2.6</v>
      </c>
      <c r="BU197" s="53" t="str">
        <f t="shared" si="23"/>
        <v/>
      </c>
      <c r="BV197" s="53" t="s">
        <v>82</v>
      </c>
      <c r="BW197" s="53" t="s">
        <v>683</v>
      </c>
      <c r="BX197" s="53"/>
      <c r="BY197" s="53" t="s">
        <v>684</v>
      </c>
      <c r="BZ197" s="53">
        <v>10</v>
      </c>
      <c r="CA197" s="83">
        <v>46128</v>
      </c>
      <c r="CB197" s="53"/>
      <c r="CC197" s="53"/>
    </row>
    <row r="198" spans="3:81" ht="14.25" hidden="1" customHeight="1">
      <c r="C198" s="82" t="s">
        <v>14</v>
      </c>
      <c r="D198" s="82" t="s">
        <v>879</v>
      </c>
      <c r="E198" s="82" t="s">
        <v>649</v>
      </c>
      <c r="F198" s="82" t="s">
        <v>142</v>
      </c>
      <c r="G198" s="82">
        <v>12233</v>
      </c>
      <c r="H198" s="82" t="s">
        <v>49</v>
      </c>
      <c r="I198" s="82">
        <v>1</v>
      </c>
      <c r="J198" s="82">
        <v>652.29999999999995</v>
      </c>
      <c r="K198" s="82">
        <v>652.29999999999995</v>
      </c>
      <c r="L198" s="26">
        <f t="shared" si="21"/>
        <v>1</v>
      </c>
      <c r="M198" s="26">
        <f t="shared" si="22"/>
        <v>0</v>
      </c>
      <c r="N198" s="26"/>
      <c r="O198" s="26"/>
      <c r="P198" s="26"/>
      <c r="Q198" s="26"/>
      <c r="R198" s="26"/>
      <c r="S198" s="26"/>
      <c r="T198" s="26">
        <v>1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67" t="e">
        <f>SUMIFS([3]Up!$J:$J,[3]Up!$D:$D,D198)</f>
        <v>#VALUE!</v>
      </c>
      <c r="BS198" s="82"/>
      <c r="BT198" s="82" t="str">
        <f t="shared" si="24"/>
        <v>PL6</v>
      </c>
      <c r="BU198" s="53" t="str">
        <f t="shared" si="23"/>
        <v/>
      </c>
      <c r="BV198" s="53" t="s">
        <v>50</v>
      </c>
      <c r="BW198" s="84" t="s">
        <v>161</v>
      </c>
      <c r="BX198" s="53"/>
      <c r="BY198" s="53" t="s">
        <v>162</v>
      </c>
      <c r="BZ198" s="53">
        <v>1</v>
      </c>
      <c r="CA198" s="83">
        <v>46128</v>
      </c>
      <c r="CB198" s="53"/>
      <c r="CC198" s="53"/>
    </row>
    <row r="199" spans="3:81" ht="14.25" hidden="1" customHeight="1">
      <c r="C199" s="82" t="s">
        <v>14</v>
      </c>
      <c r="D199" s="82" t="s">
        <v>878</v>
      </c>
      <c r="E199" s="82" t="s">
        <v>477</v>
      </c>
      <c r="F199" s="82" t="s">
        <v>66</v>
      </c>
      <c r="G199" s="82">
        <v>184</v>
      </c>
      <c r="H199" s="82" t="s">
        <v>49</v>
      </c>
      <c r="I199" s="82">
        <v>8</v>
      </c>
      <c r="J199" s="82">
        <v>1</v>
      </c>
      <c r="K199" s="82">
        <v>8</v>
      </c>
      <c r="L199" s="26">
        <f t="shared" si="21"/>
        <v>8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>
        <v>8</v>
      </c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67" t="e">
        <f>SUMIFS([3]Up!$J:$J,[3]Up!$D:$D,D199)</f>
        <v>#VALUE!</v>
      </c>
      <c r="BS199" s="82"/>
      <c r="BT199" s="82" t="str">
        <f t="shared" si="24"/>
        <v>PL10</v>
      </c>
      <c r="BU199" s="53" t="str">
        <f t="shared" si="23"/>
        <v/>
      </c>
      <c r="BV199" s="53" t="s">
        <v>50</v>
      </c>
      <c r="BW199" s="84" t="s">
        <v>130</v>
      </c>
      <c r="BX199" s="53"/>
      <c r="BY199" s="53" t="s">
        <v>131</v>
      </c>
      <c r="BZ199" s="53">
        <v>8</v>
      </c>
      <c r="CA199" s="83">
        <v>46128</v>
      </c>
      <c r="CB199" s="53"/>
      <c r="CC199" s="53"/>
    </row>
    <row r="200" spans="3:81" ht="14.25" hidden="1" customHeight="1">
      <c r="C200" s="82"/>
      <c r="D200" s="82" t="s">
        <v>877</v>
      </c>
      <c r="E200" s="82"/>
      <c r="F200" s="82"/>
      <c r="G200" s="82"/>
      <c r="H200" s="82"/>
      <c r="I200" s="82">
        <v>0</v>
      </c>
      <c r="J200" s="82">
        <v>0</v>
      </c>
      <c r="K200" s="82">
        <v>0</v>
      </c>
      <c r="L200" s="26">
        <f t="shared" si="21"/>
        <v>0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67" t="e">
        <f>SUMIFS([3]Up!$J:$J,[3]Up!$D:$D,D200)</f>
        <v>#VALUE!</v>
      </c>
      <c r="BS200" s="82"/>
      <c r="BT200" s="82" t="str">
        <f t="shared" si="24"/>
        <v/>
      </c>
      <c r="BU200" s="53" t="str">
        <f t="shared" si="23"/>
        <v/>
      </c>
      <c r="BV200" s="53"/>
      <c r="BW200" s="53"/>
      <c r="BX200" s="53"/>
      <c r="BY200" s="53"/>
      <c r="BZ200" s="53"/>
      <c r="CA200" s="83"/>
      <c r="CB200" s="53"/>
      <c r="CC200" s="53"/>
    </row>
    <row r="201" spans="3:81" ht="14.25" hidden="1" customHeight="1">
      <c r="C201" s="82"/>
      <c r="D201" s="82" t="s">
        <v>876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1"/>
        <v>0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67" t="e">
        <f>SUMIFS([3]Up!$J:$J,[3]Up!$D:$D,D201)</f>
        <v>#VALUE!</v>
      </c>
      <c r="BS201" s="82"/>
      <c r="BT201" s="82" t="str">
        <f t="shared" si="24"/>
        <v/>
      </c>
      <c r="BU201" s="53" t="str">
        <f t="shared" si="23"/>
        <v/>
      </c>
      <c r="BV201" s="53"/>
      <c r="BW201" s="53"/>
      <c r="BX201" s="53"/>
      <c r="BY201" s="53"/>
      <c r="BZ201" s="53"/>
      <c r="CA201" s="83"/>
      <c r="CB201" s="53"/>
      <c r="CC201" s="53"/>
    </row>
    <row r="202" spans="3:81" ht="14.25" hidden="1" customHeight="1">
      <c r="C202" s="82"/>
      <c r="D202" s="82" t="s">
        <v>875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1"/>
        <v>0</v>
      </c>
      <c r="M202" s="26">
        <f t="shared" si="2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67" t="e">
        <f>SUMIFS([3]Up!$J:$J,[3]Up!$D:$D,D202)</f>
        <v>#VALUE!</v>
      </c>
      <c r="BS202" s="82"/>
      <c r="BT202" s="82" t="str">
        <f t="shared" si="24"/>
        <v/>
      </c>
      <c r="BU202" s="53" t="str">
        <f t="shared" si="23"/>
        <v/>
      </c>
      <c r="BV202" s="53"/>
      <c r="BW202" s="53"/>
      <c r="BX202" s="53"/>
      <c r="BY202" s="53"/>
      <c r="BZ202" s="53"/>
      <c r="CA202" s="83"/>
      <c r="CB202" s="53"/>
      <c r="CC202" s="53"/>
    </row>
    <row r="203" spans="3:81" ht="14.25" hidden="1" customHeight="1">
      <c r="C203" s="82"/>
      <c r="D203" s="82" t="s">
        <v>874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1"/>
        <v>0</v>
      </c>
      <c r="M203" s="26">
        <f t="shared" si="2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67" t="e">
        <f>SUMIFS([3]Up!$J:$J,[3]Up!$D:$D,D203)</f>
        <v>#VALUE!</v>
      </c>
      <c r="BS203" s="82"/>
      <c r="BT203" s="82" t="str">
        <f t="shared" si="24"/>
        <v/>
      </c>
      <c r="BU203" s="53" t="str">
        <f t="shared" si="23"/>
        <v/>
      </c>
      <c r="BV203" s="53"/>
      <c r="BW203" s="53"/>
      <c r="BX203" s="53"/>
      <c r="BY203" s="53"/>
      <c r="BZ203" s="53"/>
      <c r="CA203" s="83"/>
      <c r="CB203" s="53"/>
      <c r="CC203" s="53"/>
    </row>
    <row r="204" spans="3:81" ht="14.25" hidden="1" customHeight="1">
      <c r="C204" s="82"/>
      <c r="D204" s="82" t="s">
        <v>873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1"/>
        <v>0</v>
      </c>
      <c r="M204" s="26">
        <f t="shared" si="2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67" t="e">
        <f>SUMIFS([3]Up!$J:$J,[3]Up!$D:$D,D204)</f>
        <v>#VALUE!</v>
      </c>
      <c r="BS204" s="82"/>
      <c r="BT204" s="82" t="str">
        <f t="shared" si="24"/>
        <v/>
      </c>
      <c r="BU204" s="53" t="str">
        <f t="shared" si="23"/>
        <v/>
      </c>
      <c r="BV204" s="53"/>
      <c r="BW204" s="53"/>
      <c r="BX204" s="53"/>
      <c r="BY204" s="53"/>
      <c r="BZ204" s="53"/>
      <c r="CA204" s="83"/>
      <c r="CB204" s="53"/>
      <c r="CC204" s="53"/>
    </row>
    <row r="205" spans="3:81" ht="14.25" hidden="1" customHeight="1">
      <c r="C205" s="82"/>
      <c r="D205" s="82" t="s">
        <v>872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1"/>
        <v>0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67" t="e">
        <f>SUMIFS([3]Up!$J:$J,[3]Up!$D:$D,D205)</f>
        <v>#VALUE!</v>
      </c>
      <c r="BS205" s="82"/>
      <c r="BT205" s="82" t="str">
        <f t="shared" si="24"/>
        <v/>
      </c>
      <c r="BU205" s="53" t="str">
        <f t="shared" si="23"/>
        <v/>
      </c>
      <c r="BV205" s="53"/>
      <c r="BW205" s="53"/>
      <c r="BX205" s="53"/>
      <c r="BY205" s="53"/>
      <c r="BZ205" s="53"/>
      <c r="CA205" s="83"/>
      <c r="CB205" s="53"/>
      <c r="CC205" s="53"/>
    </row>
    <row r="206" spans="3:81" ht="14.25" hidden="1" customHeight="1">
      <c r="C206" s="82"/>
      <c r="D206" s="82" t="s">
        <v>871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1"/>
        <v>0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67" t="e">
        <f>SUMIFS([3]Up!$J:$J,[3]Up!$D:$D,D206)</f>
        <v>#VALUE!</v>
      </c>
      <c r="BS206" s="82"/>
      <c r="BT206" s="82" t="str">
        <f t="shared" si="24"/>
        <v/>
      </c>
      <c r="BU206" s="53" t="str">
        <f t="shared" si="23"/>
        <v/>
      </c>
      <c r="BV206" s="53"/>
      <c r="BW206" s="53"/>
      <c r="BX206" s="53"/>
      <c r="BY206" s="53"/>
      <c r="BZ206" s="53"/>
      <c r="CA206" s="83"/>
      <c r="CB206" s="53"/>
      <c r="CC206" s="53"/>
    </row>
    <row r="207" spans="3:81" ht="14.25" hidden="1" customHeight="1">
      <c r="C207" s="82"/>
      <c r="D207" s="82" t="s">
        <v>870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1"/>
        <v>0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67" t="e">
        <f>SUMIFS([3]Up!$J:$J,[3]Up!$D:$D,D207)</f>
        <v>#VALUE!</v>
      </c>
      <c r="BS207" s="82"/>
      <c r="BT207" s="82" t="str">
        <f t="shared" si="24"/>
        <v/>
      </c>
      <c r="BU207" s="53" t="str">
        <f t="shared" si="23"/>
        <v/>
      </c>
      <c r="BV207" s="53"/>
      <c r="BW207" s="53"/>
      <c r="BX207" s="53"/>
      <c r="BY207" s="53"/>
      <c r="BZ207" s="53"/>
      <c r="CA207" s="83"/>
      <c r="CB207" s="53"/>
      <c r="CC207" s="53"/>
    </row>
    <row r="208" spans="3:81" ht="14.25" hidden="1" customHeight="1">
      <c r="C208" s="82"/>
      <c r="D208" s="82" t="s">
        <v>869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1"/>
        <v>0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67" t="e">
        <f>SUMIFS([3]Up!$J:$J,[3]Up!$D:$D,D208)</f>
        <v>#VALUE!</v>
      </c>
      <c r="BS208" s="82"/>
      <c r="BT208" s="82" t="str">
        <f t="shared" si="24"/>
        <v/>
      </c>
      <c r="BU208" s="53" t="str">
        <f t="shared" si="23"/>
        <v/>
      </c>
      <c r="BV208" s="53"/>
      <c r="BW208" s="53"/>
      <c r="BX208" s="53"/>
      <c r="BY208" s="53"/>
      <c r="BZ208" s="53"/>
      <c r="CA208" s="83"/>
      <c r="CB208" s="53"/>
      <c r="CC208" s="53"/>
    </row>
    <row r="209" spans="3:81" ht="14.25" hidden="1" customHeight="1">
      <c r="C209" s="82" t="s">
        <v>14</v>
      </c>
      <c r="D209" s="82" t="s">
        <v>868</v>
      </c>
      <c r="E209" s="82" t="s">
        <v>430</v>
      </c>
      <c r="F209" s="82" t="s">
        <v>66</v>
      </c>
      <c r="G209" s="82">
        <v>60</v>
      </c>
      <c r="H209" s="82" t="s">
        <v>431</v>
      </c>
      <c r="I209" s="82">
        <v>1</v>
      </c>
      <c r="J209" s="82">
        <v>0.1</v>
      </c>
      <c r="K209" s="82">
        <v>0.1</v>
      </c>
      <c r="L209" s="26">
        <f t="shared" si="21"/>
        <v>1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>
        <v>1</v>
      </c>
      <c r="BP209" s="26"/>
      <c r="BQ209" s="26"/>
      <c r="BR209" s="67" t="e">
        <f>SUMIFS([3]Up!$J:$J,[3]Up!$D:$D,D209)</f>
        <v>#VALUE!</v>
      </c>
      <c r="BS209" s="82"/>
      <c r="BT209" s="82" t="str">
        <f t="shared" si="24"/>
        <v>PL6</v>
      </c>
      <c r="BU209" s="53" t="str">
        <f t="shared" si="23"/>
        <v/>
      </c>
      <c r="BV209" s="53" t="s">
        <v>50</v>
      </c>
      <c r="BW209" s="53" t="s">
        <v>432</v>
      </c>
      <c r="BX209" s="53"/>
      <c r="BY209" s="53" t="s">
        <v>433</v>
      </c>
      <c r="BZ209" s="53">
        <v>1</v>
      </c>
      <c r="CA209" s="83">
        <v>46149</v>
      </c>
      <c r="CB209" s="53"/>
      <c r="CC209" s="53"/>
    </row>
    <row r="210" spans="3:81" ht="14.25" hidden="1" customHeight="1">
      <c r="C210" s="82" t="s">
        <v>14</v>
      </c>
      <c r="D210" s="82" t="s">
        <v>867</v>
      </c>
      <c r="E210" s="82" t="s">
        <v>647</v>
      </c>
      <c r="F210" s="82" t="s">
        <v>66</v>
      </c>
      <c r="G210" s="82">
        <v>127</v>
      </c>
      <c r="H210" s="82" t="s">
        <v>49</v>
      </c>
      <c r="I210" s="82">
        <v>7</v>
      </c>
      <c r="J210" s="82">
        <v>0.6</v>
      </c>
      <c r="K210" s="82">
        <v>4.2</v>
      </c>
      <c r="L210" s="26">
        <f t="shared" si="21"/>
        <v>7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>
        <v>7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67" t="e">
        <f>SUMIFS([3]Up!$J:$J,[3]Up!$D:$D,D210)</f>
        <v>#VALUE!</v>
      </c>
      <c r="BS210" s="82"/>
      <c r="BT210" s="82" t="str">
        <f t="shared" si="24"/>
        <v>PL6</v>
      </c>
      <c r="BU210" s="53" t="str">
        <f t="shared" si="23"/>
        <v/>
      </c>
      <c r="BV210" s="53" t="s">
        <v>50</v>
      </c>
      <c r="BW210" s="84" t="s">
        <v>161</v>
      </c>
      <c r="BX210" s="53"/>
      <c r="BY210" s="53" t="s">
        <v>162</v>
      </c>
      <c r="BZ210" s="53">
        <v>7</v>
      </c>
      <c r="CA210" s="83">
        <v>46128</v>
      </c>
      <c r="CB210" s="53"/>
      <c r="CC210" s="53"/>
    </row>
    <row r="211" spans="3:81" ht="14.25" customHeight="1">
      <c r="C211" s="82" t="s">
        <v>12</v>
      </c>
      <c r="D211" s="82" t="s">
        <v>866</v>
      </c>
      <c r="E211" s="82" t="s">
        <v>416</v>
      </c>
      <c r="F211" s="82" t="s">
        <v>151</v>
      </c>
      <c r="G211" s="82">
        <v>86</v>
      </c>
      <c r="H211" s="82" t="s">
        <v>403</v>
      </c>
      <c r="I211" s="82">
        <v>1</v>
      </c>
      <c r="J211" s="82">
        <v>0.5</v>
      </c>
      <c r="K211" s="82">
        <v>0.5</v>
      </c>
      <c r="L211" s="26">
        <f t="shared" si="21"/>
        <v>0</v>
      </c>
      <c r="M211" s="26">
        <f t="shared" si="2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67" t="e">
        <f>SUMIFS([3]Up!$J:$J,[3]Up!$D:$D,D211)</f>
        <v>#VALUE!</v>
      </c>
      <c r="BS211" s="82"/>
      <c r="BT211" s="82" t="str">
        <f t="shared" si="24"/>
        <v/>
      </c>
      <c r="BU211" s="53" t="str">
        <f t="shared" si="23"/>
        <v/>
      </c>
      <c r="BV211" s="53" t="s">
        <v>82</v>
      </c>
      <c r="BW211" s="53" t="s">
        <v>417</v>
      </c>
      <c r="BX211" s="53"/>
      <c r="BY211" s="53" t="s">
        <v>418</v>
      </c>
      <c r="BZ211" s="53">
        <v>1</v>
      </c>
      <c r="CA211" s="83">
        <v>46133</v>
      </c>
      <c r="CB211" s="53"/>
      <c r="CC211" s="53"/>
    </row>
    <row r="212" spans="3:81" ht="14.25" hidden="1" customHeight="1">
      <c r="C212" s="82" t="s">
        <v>12</v>
      </c>
      <c r="D212" s="82" t="s">
        <v>865</v>
      </c>
      <c r="E212" s="82" t="s">
        <v>416</v>
      </c>
      <c r="F212" s="82" t="s">
        <v>151</v>
      </c>
      <c r="G212" s="82">
        <v>137</v>
      </c>
      <c r="H212" s="82" t="s">
        <v>407</v>
      </c>
      <c r="I212" s="82">
        <v>7</v>
      </c>
      <c r="J212" s="82">
        <v>0.7</v>
      </c>
      <c r="K212" s="82">
        <v>4.8999999999999995</v>
      </c>
      <c r="L212" s="26">
        <f t="shared" si="21"/>
        <v>7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>
        <v>7</v>
      </c>
      <c r="BI212" s="26"/>
      <c r="BJ212" s="26"/>
      <c r="BK212" s="26"/>
      <c r="BL212" s="26"/>
      <c r="BM212" s="26"/>
      <c r="BN212" s="26"/>
      <c r="BO212" s="26"/>
      <c r="BP212" s="26"/>
      <c r="BQ212" s="26"/>
      <c r="BR212" s="67" t="e">
        <f>SUMIFS([3]Up!$J:$J,[3]Up!$D:$D,D212)</f>
        <v>#VALUE!</v>
      </c>
      <c r="BS212" s="82"/>
      <c r="BT212" s="82" t="str">
        <f t="shared" si="24"/>
        <v/>
      </c>
      <c r="BU212" s="53" t="str">
        <f t="shared" si="23"/>
        <v/>
      </c>
      <c r="BV212" s="53" t="s">
        <v>50</v>
      </c>
      <c r="BW212" s="84" t="s">
        <v>616</v>
      </c>
      <c r="BX212" s="53"/>
      <c r="BY212" s="53" t="s">
        <v>617</v>
      </c>
      <c r="BZ212" s="53">
        <v>7</v>
      </c>
      <c r="CA212" s="83">
        <v>46133</v>
      </c>
      <c r="CB212" s="53"/>
      <c r="CC212" s="53"/>
    </row>
    <row r="213" spans="3:81" ht="14.25" hidden="1" customHeight="1">
      <c r="C213" s="82" t="s">
        <v>12</v>
      </c>
      <c r="D213" s="82" t="s">
        <v>864</v>
      </c>
      <c r="E213" s="82" t="s">
        <v>402</v>
      </c>
      <c r="F213" s="82" t="s">
        <v>151</v>
      </c>
      <c r="G213" s="82">
        <v>309</v>
      </c>
      <c r="H213" s="82" t="s">
        <v>407</v>
      </c>
      <c r="I213" s="82">
        <v>4</v>
      </c>
      <c r="J213" s="82">
        <v>4.9000000000000004</v>
      </c>
      <c r="K213" s="82">
        <v>19.600000000000001</v>
      </c>
      <c r="L213" s="26">
        <f t="shared" si="21"/>
        <v>4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>
        <v>4</v>
      </c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67" t="e">
        <f>SUMIFS([3]Up!$J:$J,[3]Up!$D:$D,D213)</f>
        <v>#VALUE!</v>
      </c>
      <c r="BS213" s="82"/>
      <c r="BT213" s="82" t="str">
        <f t="shared" si="24"/>
        <v/>
      </c>
      <c r="BU213" s="53" t="str">
        <f t="shared" si="23"/>
        <v/>
      </c>
      <c r="BV213" s="53" t="s">
        <v>50</v>
      </c>
      <c r="BW213" s="84" t="s">
        <v>408</v>
      </c>
      <c r="BX213" s="53"/>
      <c r="BY213" s="53" t="s">
        <v>409</v>
      </c>
      <c r="BZ213" s="53">
        <v>4</v>
      </c>
      <c r="CA213" s="83">
        <v>46133</v>
      </c>
      <c r="CB213" s="53"/>
      <c r="CC213" s="53"/>
    </row>
    <row r="214" spans="3:81" ht="14.25" hidden="1" customHeight="1">
      <c r="C214" s="82" t="s">
        <v>12</v>
      </c>
      <c r="D214" s="82" t="s">
        <v>863</v>
      </c>
      <c r="E214" s="82" t="s">
        <v>58</v>
      </c>
      <c r="F214" s="82" t="s">
        <v>59</v>
      </c>
      <c r="G214" s="82">
        <v>295</v>
      </c>
      <c r="H214" s="82" t="s">
        <v>49</v>
      </c>
      <c r="I214" s="82">
        <v>8</v>
      </c>
      <c r="J214" s="82">
        <v>6.2</v>
      </c>
      <c r="K214" s="82">
        <v>49.6</v>
      </c>
      <c r="L214" s="26">
        <f t="shared" si="21"/>
        <v>8</v>
      </c>
      <c r="M214" s="26">
        <f t="shared" si="22"/>
        <v>0</v>
      </c>
      <c r="N214" s="26">
        <v>8</v>
      </c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67" t="e">
        <f>SUMIFS([3]Up!$J:$J,[3]Up!$D:$D,D214)</f>
        <v>#VALUE!</v>
      </c>
      <c r="BS214" s="82"/>
      <c r="BT214" s="82" t="str">
        <f t="shared" si="24"/>
        <v/>
      </c>
      <c r="BU214" s="53" t="str">
        <f t="shared" si="23"/>
        <v/>
      </c>
      <c r="BV214" s="53" t="s">
        <v>50</v>
      </c>
      <c r="BW214" s="84" t="s">
        <v>60</v>
      </c>
      <c r="BX214" s="53"/>
      <c r="BY214" s="53" t="s">
        <v>61</v>
      </c>
      <c r="BZ214" s="53">
        <v>8</v>
      </c>
      <c r="CA214" s="83">
        <v>46134</v>
      </c>
      <c r="CB214" s="53"/>
      <c r="CC214" s="53"/>
    </row>
    <row r="215" spans="3:81" ht="14.25" hidden="1" customHeight="1">
      <c r="C215" s="82" t="s">
        <v>12</v>
      </c>
      <c r="D215" s="82" t="s">
        <v>862</v>
      </c>
      <c r="E215" s="82" t="s">
        <v>58</v>
      </c>
      <c r="F215" s="82" t="s">
        <v>59</v>
      </c>
      <c r="G215" s="82">
        <v>57</v>
      </c>
      <c r="H215" s="82" t="s">
        <v>49</v>
      </c>
      <c r="I215" s="82">
        <v>8</v>
      </c>
      <c r="J215" s="82">
        <v>1.3</v>
      </c>
      <c r="K215" s="82">
        <v>10.4</v>
      </c>
      <c r="L215" s="26">
        <f t="shared" si="21"/>
        <v>8</v>
      </c>
      <c r="M215" s="26">
        <f t="shared" si="22"/>
        <v>0</v>
      </c>
      <c r="N215" s="26">
        <v>6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2</v>
      </c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67" t="e">
        <f>SUMIFS([3]Up!$J:$J,[3]Up!$D:$D,D215)</f>
        <v>#VALUE!</v>
      </c>
      <c r="BS215" s="82"/>
      <c r="BT215" s="82" t="str">
        <f t="shared" si="24"/>
        <v/>
      </c>
      <c r="BU215" s="53" t="str">
        <f t="shared" si="23"/>
        <v/>
      </c>
      <c r="BV215" s="53" t="s">
        <v>50</v>
      </c>
      <c r="BW215" s="84" t="s">
        <v>60</v>
      </c>
      <c r="BX215" s="53"/>
      <c r="BY215" s="53" t="s">
        <v>61</v>
      </c>
      <c r="BZ215" s="53">
        <v>8</v>
      </c>
      <c r="CA215" s="83">
        <v>46134</v>
      </c>
      <c r="CB215" s="53"/>
      <c r="CC215" s="53"/>
    </row>
    <row r="216" spans="3:81" ht="14.25" hidden="1" customHeight="1">
      <c r="C216" s="82" t="s">
        <v>12</v>
      </c>
      <c r="D216" s="82" t="s">
        <v>861</v>
      </c>
      <c r="E216" s="82" t="s">
        <v>58</v>
      </c>
      <c r="F216" s="82" t="s">
        <v>59</v>
      </c>
      <c r="G216" s="82">
        <v>722</v>
      </c>
      <c r="H216" s="82" t="s">
        <v>49</v>
      </c>
      <c r="I216" s="82">
        <v>8</v>
      </c>
      <c r="J216" s="82">
        <v>14.7</v>
      </c>
      <c r="K216" s="82">
        <v>117.6</v>
      </c>
      <c r="L216" s="26">
        <f t="shared" si="21"/>
        <v>8</v>
      </c>
      <c r="M216" s="26">
        <f t="shared" si="22"/>
        <v>0</v>
      </c>
      <c r="N216" s="26">
        <v>5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3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67" t="e">
        <f>SUMIFS([3]Up!$J:$J,[3]Up!$D:$D,D216)</f>
        <v>#VALUE!</v>
      </c>
      <c r="BS216" s="82"/>
      <c r="BT216" s="82" t="str">
        <f t="shared" si="24"/>
        <v/>
      </c>
      <c r="BU216" s="53" t="str">
        <f t="shared" si="23"/>
        <v/>
      </c>
      <c r="BV216" s="53" t="s">
        <v>50</v>
      </c>
      <c r="BW216" s="84" t="s">
        <v>60</v>
      </c>
      <c r="BX216" s="53"/>
      <c r="BY216" s="53" t="s">
        <v>61</v>
      </c>
      <c r="BZ216" s="53">
        <v>8</v>
      </c>
      <c r="CA216" s="83">
        <v>46134</v>
      </c>
      <c r="CB216" s="53"/>
      <c r="CC216" s="53"/>
    </row>
    <row r="217" spans="3:81" ht="14.25" hidden="1" customHeight="1">
      <c r="C217" s="82" t="s">
        <v>12</v>
      </c>
      <c r="D217" s="82" t="s">
        <v>860</v>
      </c>
      <c r="E217" s="82" t="s">
        <v>58</v>
      </c>
      <c r="F217" s="82" t="s">
        <v>59</v>
      </c>
      <c r="G217" s="82">
        <v>12246</v>
      </c>
      <c r="H217" s="82" t="s">
        <v>49</v>
      </c>
      <c r="I217" s="82">
        <v>1</v>
      </c>
      <c r="J217" s="82">
        <v>296.8</v>
      </c>
      <c r="K217" s="82">
        <v>296.8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1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67" t="e">
        <f>SUMIFS([3]Up!$J:$J,[3]Up!$D:$D,D217)</f>
        <v>#VALUE!</v>
      </c>
      <c r="BS217" s="82"/>
      <c r="BT217" s="82" t="str">
        <f t="shared" si="24"/>
        <v/>
      </c>
      <c r="BU217" s="53" t="str">
        <f t="shared" si="23"/>
        <v/>
      </c>
      <c r="BV217" s="53" t="s">
        <v>50</v>
      </c>
      <c r="BW217" s="53"/>
      <c r="BX217" s="53"/>
      <c r="BY217" s="53" t="s">
        <v>51</v>
      </c>
      <c r="BZ217" s="53">
        <v>1</v>
      </c>
      <c r="CA217" s="83"/>
      <c r="CB217" s="53"/>
      <c r="CC217" s="53"/>
    </row>
    <row r="218" spans="3:81" ht="14.25" hidden="1" customHeight="1">
      <c r="C218" s="82" t="s">
        <v>12</v>
      </c>
      <c r="D218" s="82" t="s">
        <v>859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67" t="e">
        <f>SUMIFS([3]Up!$J:$J,[3]Up!$D:$D,D218)</f>
        <v>#VALUE!</v>
      </c>
      <c r="BS218" s="82"/>
      <c r="BT218" s="82" t="str">
        <f t="shared" si="24"/>
        <v/>
      </c>
      <c r="BU218" s="53" t="str">
        <f t="shared" si="23"/>
        <v/>
      </c>
      <c r="BV218" s="53" t="s">
        <v>50</v>
      </c>
      <c r="BW218" s="53"/>
      <c r="BX218" s="53"/>
      <c r="BY218" s="53" t="s">
        <v>51</v>
      </c>
      <c r="BZ218" s="53">
        <v>1</v>
      </c>
      <c r="CA218" s="83"/>
      <c r="CB218" s="53"/>
      <c r="CC218" s="53"/>
    </row>
    <row r="219" spans="3:81" ht="14.25" hidden="1" customHeight="1">
      <c r="C219" s="82" t="s">
        <v>12</v>
      </c>
      <c r="D219" s="82" t="s">
        <v>858</v>
      </c>
      <c r="E219" s="82" t="s">
        <v>145</v>
      </c>
      <c r="F219" s="82" t="s">
        <v>48</v>
      </c>
      <c r="G219" s="82">
        <v>1089</v>
      </c>
      <c r="H219" s="82" t="s">
        <v>49</v>
      </c>
      <c r="I219" s="82">
        <v>1</v>
      </c>
      <c r="J219" s="82">
        <v>7.5</v>
      </c>
      <c r="K219" s="82">
        <v>7.5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>
        <v>1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67" t="e">
        <f>SUMIFS([3]Up!$J:$J,[3]Up!$D:$D,D219)</f>
        <v>#VALUE!</v>
      </c>
      <c r="BS219" s="82"/>
      <c r="BT219" s="82" t="str">
        <f t="shared" si="24"/>
        <v/>
      </c>
      <c r="BU219" s="53" t="str">
        <f t="shared" si="23"/>
        <v/>
      </c>
      <c r="BV219" s="53" t="s">
        <v>50</v>
      </c>
      <c r="BW219" s="84" t="s">
        <v>489</v>
      </c>
      <c r="BX219" s="53"/>
      <c r="BY219" s="53" t="s">
        <v>490</v>
      </c>
      <c r="BZ219" s="53">
        <v>1</v>
      </c>
      <c r="CA219" s="83">
        <v>46134</v>
      </c>
      <c r="CB219" s="53"/>
      <c r="CC219" s="53"/>
    </row>
    <row r="220" spans="3:81" ht="14.25" hidden="1" customHeight="1">
      <c r="C220" s="82" t="s">
        <v>12</v>
      </c>
      <c r="D220" s="82" t="s">
        <v>857</v>
      </c>
      <c r="E220" s="82" t="s">
        <v>385</v>
      </c>
      <c r="F220" s="82" t="s">
        <v>48</v>
      </c>
      <c r="G220" s="82">
        <v>1262</v>
      </c>
      <c r="H220" s="82" t="s">
        <v>49</v>
      </c>
      <c r="I220" s="82">
        <v>1</v>
      </c>
      <c r="J220" s="82">
        <v>16.8</v>
      </c>
      <c r="K220" s="82">
        <v>16.8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>
        <v>1</v>
      </c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>
        <v>1</v>
      </c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67" t="e">
        <f>SUMIFS([3]Up!$J:$J,[3]Up!$D:$D,D220)</f>
        <v>#VALUE!</v>
      </c>
      <c r="BS220" s="82"/>
      <c r="BT220" s="82" t="str">
        <f t="shared" si="24"/>
        <v/>
      </c>
      <c r="BU220" s="53" t="str">
        <f t="shared" si="23"/>
        <v>Thừa 1</v>
      </c>
      <c r="BV220" s="53" t="s">
        <v>50</v>
      </c>
      <c r="BW220" s="84" t="s">
        <v>386</v>
      </c>
      <c r="BX220" s="53"/>
      <c r="BY220" s="53" t="s">
        <v>387</v>
      </c>
      <c r="BZ220" s="53">
        <v>1</v>
      </c>
      <c r="CA220" s="83">
        <v>46134</v>
      </c>
      <c r="CB220" s="53"/>
      <c r="CC220" s="53"/>
    </row>
    <row r="221" spans="3:81" ht="14.25" hidden="1" customHeight="1">
      <c r="C221" s="82" t="s">
        <v>12</v>
      </c>
      <c r="D221" s="82" t="s">
        <v>856</v>
      </c>
      <c r="E221" s="82" t="s">
        <v>383</v>
      </c>
      <c r="F221" s="82" t="s">
        <v>48</v>
      </c>
      <c r="G221" s="82">
        <v>12246</v>
      </c>
      <c r="H221" s="82" t="s">
        <v>49</v>
      </c>
      <c r="I221" s="82">
        <v>1</v>
      </c>
      <c r="J221" s="82">
        <v>182.6</v>
      </c>
      <c r="K221" s="82">
        <v>182.6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>
        <f>10500/G221</f>
        <v>0.85742283194512492</v>
      </c>
      <c r="X221" s="26">
        <f>1761/G221</f>
        <v>0.14380205781479666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67" t="e">
        <f>SUMIFS([3]Up!$J:$J,[3]Up!$D:$D,D221)</f>
        <v>#VALUE!</v>
      </c>
      <c r="BS221" s="82"/>
      <c r="BT221" s="82" t="str">
        <f t="shared" si="24"/>
        <v/>
      </c>
      <c r="BU221" s="53" t="str">
        <f t="shared" si="23"/>
        <v/>
      </c>
      <c r="BV221" s="53" t="s">
        <v>50</v>
      </c>
      <c r="BW221" s="53"/>
      <c r="BX221" s="53"/>
      <c r="BY221" s="53" t="s">
        <v>51</v>
      </c>
      <c r="BZ221" s="53">
        <v>1</v>
      </c>
      <c r="CA221" s="83"/>
      <c r="CB221" s="53"/>
      <c r="CC221" s="53"/>
    </row>
    <row r="222" spans="3:81" ht="14.25" hidden="1" customHeight="1">
      <c r="C222" s="82" t="s">
        <v>14</v>
      </c>
      <c r="D222" s="82" t="s">
        <v>855</v>
      </c>
      <c r="E222" s="82" t="s">
        <v>649</v>
      </c>
      <c r="F222" s="82" t="s">
        <v>142</v>
      </c>
      <c r="G222" s="82">
        <v>12360</v>
      </c>
      <c r="H222" s="82" t="s">
        <v>49</v>
      </c>
      <c r="I222" s="82">
        <v>1</v>
      </c>
      <c r="J222" s="82">
        <v>603</v>
      </c>
      <c r="K222" s="82">
        <v>603</v>
      </c>
      <c r="L222" s="26">
        <f t="shared" ref="L222:L285" si="25">MIN(SUM(N222:BQ222),I222)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>
        <v>1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67" t="e">
        <f>SUMIFS([3]Up!$J:$J,[3]Up!$D:$D,D222)</f>
        <v>#VALUE!</v>
      </c>
      <c r="BS222" s="82"/>
      <c r="BT222" s="82" t="str">
        <f t="shared" si="24"/>
        <v>PL6</v>
      </c>
      <c r="BU222" s="53" t="str">
        <f t="shared" ref="BU222:BU285" si="27">IF(ROUND(SUM(N222:BQ222)-I222,0)&gt;0,"Thừa "&amp;SUM(N222:BQ222)-I222,"")</f>
        <v/>
      </c>
      <c r="BV222" s="53" t="s">
        <v>50</v>
      </c>
      <c r="BW222" s="84" t="s">
        <v>161</v>
      </c>
      <c r="BX222" s="53"/>
      <c r="BY222" s="53" t="s">
        <v>162</v>
      </c>
      <c r="BZ222" s="53">
        <v>1</v>
      </c>
      <c r="CA222" s="83">
        <v>46128</v>
      </c>
      <c r="CB222" s="53"/>
      <c r="CC222" s="53"/>
    </row>
    <row r="223" spans="3:81" ht="14.25" hidden="1" customHeight="1">
      <c r="C223" s="82" t="s">
        <v>14</v>
      </c>
      <c r="D223" s="82" t="s">
        <v>854</v>
      </c>
      <c r="E223" s="82" t="s">
        <v>477</v>
      </c>
      <c r="F223" s="82" t="s">
        <v>66</v>
      </c>
      <c r="G223" s="82">
        <v>184</v>
      </c>
      <c r="H223" s="82" t="s">
        <v>49</v>
      </c>
      <c r="I223" s="82">
        <v>8</v>
      </c>
      <c r="J223" s="82">
        <v>1</v>
      </c>
      <c r="K223" s="82">
        <v>8</v>
      </c>
      <c r="L223" s="26">
        <f t="shared" si="25"/>
        <v>8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>
        <v>8</v>
      </c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67" t="e">
        <f>SUMIFS([3]Up!$J:$J,[3]Up!$D:$D,D223)</f>
        <v>#VALUE!</v>
      </c>
      <c r="BS223" s="82"/>
      <c r="BT223" s="82" t="str">
        <f t="shared" si="24"/>
        <v>PL10</v>
      </c>
      <c r="BU223" s="53" t="str">
        <f t="shared" si="27"/>
        <v/>
      </c>
      <c r="BV223" s="53" t="s">
        <v>50</v>
      </c>
      <c r="BW223" s="84" t="s">
        <v>130</v>
      </c>
      <c r="BX223" s="53"/>
      <c r="BY223" s="53" t="s">
        <v>131</v>
      </c>
      <c r="BZ223" s="53">
        <v>8</v>
      </c>
      <c r="CA223" s="83">
        <v>46128</v>
      </c>
      <c r="CB223" s="53"/>
      <c r="CC223" s="53"/>
    </row>
    <row r="224" spans="3:81" ht="14.25" hidden="1" customHeight="1">
      <c r="C224" s="82"/>
      <c r="D224" s="82" t="s">
        <v>853</v>
      </c>
      <c r="E224" s="82"/>
      <c r="F224" s="82"/>
      <c r="G224" s="82"/>
      <c r="H224" s="82"/>
      <c r="I224" s="82">
        <v>0</v>
      </c>
      <c r="J224" s="82">
        <v>0</v>
      </c>
      <c r="K224" s="82">
        <v>0</v>
      </c>
      <c r="L224" s="26">
        <f t="shared" si="25"/>
        <v>0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67" t="e">
        <f>SUMIFS([3]Up!$J:$J,[3]Up!$D:$D,D224)</f>
        <v>#VALUE!</v>
      </c>
      <c r="BS224" s="82"/>
      <c r="BT224" s="82" t="str">
        <f t="shared" si="24"/>
        <v/>
      </c>
      <c r="BU224" s="53" t="str">
        <f t="shared" si="27"/>
        <v/>
      </c>
      <c r="BV224" s="53"/>
      <c r="BW224" s="53"/>
      <c r="BX224" s="53"/>
      <c r="BY224" s="53"/>
      <c r="BZ224" s="53"/>
      <c r="CA224" s="83"/>
      <c r="CB224" s="53"/>
      <c r="CC224" s="53"/>
    </row>
    <row r="225" spans="3:81" ht="14.25" hidden="1" customHeight="1">
      <c r="C225" s="82"/>
      <c r="D225" s="82" t="s">
        <v>852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25"/>
        <v>0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67" t="e">
        <f>SUMIFS([3]Up!$J:$J,[3]Up!$D:$D,D225)</f>
        <v>#VALUE!</v>
      </c>
      <c r="BS225" s="82"/>
      <c r="BT225" s="82" t="str">
        <f t="shared" si="24"/>
        <v/>
      </c>
      <c r="BU225" s="53" t="str">
        <f t="shared" si="27"/>
        <v/>
      </c>
      <c r="BV225" s="53"/>
      <c r="BW225" s="53"/>
      <c r="BX225" s="53"/>
      <c r="BY225" s="53"/>
      <c r="BZ225" s="53"/>
      <c r="CA225" s="83"/>
      <c r="CB225" s="53"/>
      <c r="CC225" s="53"/>
    </row>
    <row r="226" spans="3:81" ht="14.25" hidden="1" customHeight="1">
      <c r="C226" s="82"/>
      <c r="D226" s="82" t="s">
        <v>851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25"/>
        <v>0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67" t="e">
        <f>SUMIFS([3]Up!$J:$J,[3]Up!$D:$D,D226)</f>
        <v>#VALUE!</v>
      </c>
      <c r="BS226" s="82"/>
      <c r="BT226" s="82" t="str">
        <f t="shared" si="24"/>
        <v/>
      </c>
      <c r="BU226" s="53" t="str">
        <f t="shared" si="27"/>
        <v/>
      </c>
      <c r="BV226" s="53"/>
      <c r="BW226" s="53"/>
      <c r="BX226" s="53"/>
      <c r="BY226" s="53"/>
      <c r="BZ226" s="53"/>
      <c r="CA226" s="83"/>
      <c r="CB226" s="53"/>
      <c r="CC226" s="53"/>
    </row>
    <row r="227" spans="3:81" ht="14.25" hidden="1" customHeight="1">
      <c r="C227" s="82"/>
      <c r="D227" s="82" t="s">
        <v>850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25"/>
        <v>0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67" t="e">
        <f>SUMIFS([3]Up!$J:$J,[3]Up!$D:$D,D227)</f>
        <v>#VALUE!</v>
      </c>
      <c r="BS227" s="82"/>
      <c r="BT227" s="82" t="str">
        <f t="shared" si="24"/>
        <v/>
      </c>
      <c r="BU227" s="53" t="str">
        <f t="shared" si="27"/>
        <v/>
      </c>
      <c r="BV227" s="53"/>
      <c r="BW227" s="53"/>
      <c r="BX227" s="53"/>
      <c r="BY227" s="53"/>
      <c r="BZ227" s="53"/>
      <c r="CA227" s="83"/>
      <c r="CB227" s="53"/>
      <c r="CC227" s="53"/>
    </row>
    <row r="228" spans="3:81" ht="14.25" hidden="1" customHeight="1">
      <c r="C228" s="82"/>
      <c r="D228" s="82" t="s">
        <v>849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25"/>
        <v>0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67" t="e">
        <f>SUMIFS([3]Up!$J:$J,[3]Up!$D:$D,D228)</f>
        <v>#VALUE!</v>
      </c>
      <c r="BS228" s="82"/>
      <c r="BT228" s="82" t="str">
        <f t="shared" si="24"/>
        <v/>
      </c>
      <c r="BU228" s="53" t="str">
        <f t="shared" si="27"/>
        <v/>
      </c>
      <c r="BV228" s="53"/>
      <c r="BW228" s="53"/>
      <c r="BX228" s="53"/>
      <c r="BY228" s="53"/>
      <c r="BZ228" s="53"/>
      <c r="CA228" s="83"/>
      <c r="CB228" s="53"/>
      <c r="CC228" s="53"/>
    </row>
    <row r="229" spans="3:81" ht="14.25" hidden="1" customHeight="1">
      <c r="C229" s="82"/>
      <c r="D229" s="82" t="s">
        <v>848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25"/>
        <v>0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67" t="e">
        <f>SUMIFS([3]Up!$J:$J,[3]Up!$D:$D,D229)</f>
        <v>#VALUE!</v>
      </c>
      <c r="BS229" s="82"/>
      <c r="BT229" s="82" t="str">
        <f t="shared" si="24"/>
        <v/>
      </c>
      <c r="BU229" s="53" t="str">
        <f t="shared" si="27"/>
        <v/>
      </c>
      <c r="BV229" s="53"/>
      <c r="BW229" s="53"/>
      <c r="BX229" s="53"/>
      <c r="BY229" s="53"/>
      <c r="BZ229" s="53"/>
      <c r="CA229" s="83"/>
      <c r="CB229" s="53"/>
      <c r="CC229" s="53"/>
    </row>
    <row r="230" spans="3:81" ht="14.25" hidden="1" customHeight="1">
      <c r="C230" s="82"/>
      <c r="D230" s="82" t="s">
        <v>847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25"/>
        <v>0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67" t="e">
        <f>SUMIFS([3]Up!$J:$J,[3]Up!$D:$D,D230)</f>
        <v>#VALUE!</v>
      </c>
      <c r="BS230" s="82"/>
      <c r="BT230" s="82" t="str">
        <f t="shared" si="24"/>
        <v/>
      </c>
      <c r="BU230" s="53" t="str">
        <f t="shared" si="27"/>
        <v/>
      </c>
      <c r="BV230" s="53"/>
      <c r="BW230" s="53"/>
      <c r="BX230" s="53"/>
      <c r="BY230" s="53"/>
      <c r="BZ230" s="53"/>
      <c r="CA230" s="83"/>
      <c r="CB230" s="53"/>
      <c r="CC230" s="53"/>
    </row>
    <row r="231" spans="3:81" ht="14.25" hidden="1" customHeight="1">
      <c r="C231" s="82"/>
      <c r="D231" s="82" t="s">
        <v>846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25"/>
        <v>0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67" t="e">
        <f>SUMIFS([3]Up!$J:$J,[3]Up!$D:$D,D231)</f>
        <v>#VALUE!</v>
      </c>
      <c r="BS231" s="82"/>
      <c r="BT231" s="82" t="str">
        <f t="shared" si="24"/>
        <v/>
      </c>
      <c r="BU231" s="53" t="str">
        <f t="shared" si="27"/>
        <v/>
      </c>
      <c r="BV231" s="53"/>
      <c r="BW231" s="53"/>
      <c r="BX231" s="53"/>
      <c r="BY231" s="53"/>
      <c r="BZ231" s="53"/>
      <c r="CA231" s="83"/>
      <c r="CB231" s="53"/>
      <c r="CC231" s="53"/>
    </row>
    <row r="232" spans="3:81" ht="14.25" hidden="1" customHeight="1">
      <c r="C232" s="82"/>
      <c r="D232" s="82" t="s">
        <v>845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25"/>
        <v>0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67" t="e">
        <f>SUMIFS([3]Up!$J:$J,[3]Up!$D:$D,D232)</f>
        <v>#VALUE!</v>
      </c>
      <c r="BS232" s="82"/>
      <c r="BT232" s="82" t="str">
        <f t="shared" si="24"/>
        <v/>
      </c>
      <c r="BU232" s="53" t="str">
        <f t="shared" si="27"/>
        <v/>
      </c>
      <c r="BV232" s="53"/>
      <c r="BW232" s="53"/>
      <c r="BX232" s="53"/>
      <c r="BY232" s="53"/>
      <c r="BZ232" s="53"/>
      <c r="CA232" s="83"/>
      <c r="CB232" s="53"/>
      <c r="CC232" s="53"/>
    </row>
    <row r="233" spans="3:81" ht="14.25" hidden="1" customHeight="1">
      <c r="C233" s="82"/>
      <c r="D233" s="82" t="s">
        <v>844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25"/>
        <v>0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67" t="e">
        <f>SUMIFS([3]Up!$J:$J,[3]Up!$D:$D,D233)</f>
        <v>#VALUE!</v>
      </c>
      <c r="BS233" s="82"/>
      <c r="BT233" s="82" t="str">
        <f t="shared" si="24"/>
        <v/>
      </c>
      <c r="BU233" s="53" t="str">
        <f t="shared" si="27"/>
        <v/>
      </c>
      <c r="BV233" s="53"/>
      <c r="BW233" s="53"/>
      <c r="BX233" s="53"/>
      <c r="BY233" s="53"/>
      <c r="BZ233" s="53"/>
      <c r="CA233" s="83"/>
      <c r="CB233" s="53"/>
      <c r="CC233" s="53"/>
    </row>
    <row r="234" spans="3:81" ht="14.25" hidden="1" customHeight="1">
      <c r="C234" s="82"/>
      <c r="D234" s="82" t="s">
        <v>843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25"/>
        <v>0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67" t="e">
        <f>SUMIFS([3]Up!$J:$J,[3]Up!$D:$D,D234)</f>
        <v>#VALUE!</v>
      </c>
      <c r="BS234" s="82"/>
      <c r="BT234" s="82" t="str">
        <f t="shared" si="24"/>
        <v/>
      </c>
      <c r="BU234" s="53" t="str">
        <f t="shared" si="27"/>
        <v/>
      </c>
      <c r="BV234" s="53"/>
      <c r="BW234" s="53"/>
      <c r="BX234" s="53"/>
      <c r="BY234" s="53"/>
      <c r="BZ234" s="53"/>
      <c r="CA234" s="83"/>
      <c r="CB234" s="53"/>
      <c r="CC234" s="53"/>
    </row>
    <row r="235" spans="3:81" ht="14.25" hidden="1" customHeight="1">
      <c r="C235" s="82"/>
      <c r="D235" s="82" t="s">
        <v>842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25"/>
        <v>0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67" t="e">
        <f>SUMIFS([3]Up!$J:$J,[3]Up!$D:$D,D235)</f>
        <v>#VALUE!</v>
      </c>
      <c r="BS235" s="82"/>
      <c r="BT235" s="82" t="str">
        <f t="shared" si="24"/>
        <v/>
      </c>
      <c r="BU235" s="53" t="str">
        <f t="shared" si="27"/>
        <v/>
      </c>
      <c r="BV235" s="53"/>
      <c r="BW235" s="53"/>
      <c r="BX235" s="53"/>
      <c r="BY235" s="53"/>
      <c r="BZ235" s="53"/>
      <c r="CA235" s="83"/>
      <c r="CB235" s="53"/>
      <c r="CC235" s="53"/>
    </row>
    <row r="236" spans="3:81" ht="14.25" hidden="1" customHeight="1">
      <c r="C236" s="82" t="s">
        <v>12</v>
      </c>
      <c r="D236" s="82" t="s">
        <v>841</v>
      </c>
      <c r="E236" s="82" t="s">
        <v>435</v>
      </c>
      <c r="F236" s="82" t="s">
        <v>75</v>
      </c>
      <c r="G236" s="82">
        <v>2187</v>
      </c>
      <c r="H236" s="82" t="s">
        <v>49</v>
      </c>
      <c r="I236" s="82">
        <v>1</v>
      </c>
      <c r="J236" s="82">
        <v>65.400000000000006</v>
      </c>
      <c r="K236" s="82">
        <v>65.400000000000006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>
        <v>1</v>
      </c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67" t="e">
        <f>SUMIFS([3]Up!$J:$J,[3]Up!$D:$D,D236)</f>
        <v>#VALUE!</v>
      </c>
      <c r="BS236" s="82"/>
      <c r="BT236" s="82" t="str">
        <f t="shared" si="24"/>
        <v/>
      </c>
      <c r="BU236" s="53" t="str">
        <f t="shared" si="27"/>
        <v/>
      </c>
      <c r="BV236" s="53" t="s">
        <v>50</v>
      </c>
      <c r="BW236" s="84" t="s">
        <v>436</v>
      </c>
      <c r="BX236" s="53"/>
      <c r="BY236" s="53" t="s">
        <v>437</v>
      </c>
      <c r="BZ236" s="53">
        <v>1</v>
      </c>
      <c r="CA236" s="83">
        <v>46133</v>
      </c>
      <c r="CB236" s="53"/>
      <c r="CC236" s="53"/>
    </row>
    <row r="237" spans="3:81" ht="14.25" hidden="1" customHeight="1">
      <c r="C237" s="82" t="s">
        <v>14</v>
      </c>
      <c r="D237" s="82" t="s">
        <v>840</v>
      </c>
      <c r="E237" s="82" t="s">
        <v>621</v>
      </c>
      <c r="F237" s="82" t="s">
        <v>66</v>
      </c>
      <c r="G237" s="82">
        <v>360</v>
      </c>
      <c r="H237" s="82" t="s">
        <v>49</v>
      </c>
      <c r="I237" s="82">
        <v>2</v>
      </c>
      <c r="J237" s="82">
        <v>3</v>
      </c>
      <c r="K237" s="82">
        <v>6</v>
      </c>
      <c r="L237" s="26">
        <f t="shared" si="25"/>
        <v>2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2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67" t="e">
        <f>SUMIFS([3]Up!$J:$J,[3]Up!$D:$D,D237)</f>
        <v>#VALUE!</v>
      </c>
      <c r="BS237" s="82"/>
      <c r="BT237" s="82" t="str">
        <f t="shared" ref="BT237:BT300" si="28">IFERROR(IF(C237="Plate",LEFT(E237,FIND("*",E237,1)-1),""),IF(C237="Plate",LEFT(E237,FIND("x",E237,1)-1),""))</f>
        <v>PL6</v>
      </c>
      <c r="BU237" s="53" t="str">
        <f t="shared" si="27"/>
        <v/>
      </c>
      <c r="BV237" s="53" t="s">
        <v>50</v>
      </c>
      <c r="BW237" s="84" t="s">
        <v>161</v>
      </c>
      <c r="BX237" s="53"/>
      <c r="BY237" s="53" t="s">
        <v>162</v>
      </c>
      <c r="BZ237" s="53">
        <v>2</v>
      </c>
      <c r="CA237" s="83">
        <v>46128</v>
      </c>
      <c r="CB237" s="53"/>
      <c r="CC237" s="53"/>
    </row>
    <row r="238" spans="3:81" ht="14.25" hidden="1" customHeight="1">
      <c r="C238" s="82" t="s">
        <v>14</v>
      </c>
      <c r="D238" s="82" t="s">
        <v>839</v>
      </c>
      <c r="E238" s="82" t="s">
        <v>430</v>
      </c>
      <c r="F238" s="82" t="s">
        <v>66</v>
      </c>
      <c r="G238" s="82">
        <v>60</v>
      </c>
      <c r="H238" s="82" t="s">
        <v>431</v>
      </c>
      <c r="I238" s="82">
        <v>2</v>
      </c>
      <c r="J238" s="82">
        <v>0.1</v>
      </c>
      <c r="K238" s="82">
        <v>0.2</v>
      </c>
      <c r="L238" s="26">
        <f t="shared" si="25"/>
        <v>2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>
        <v>2</v>
      </c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67" t="e">
        <f>SUMIFS([3]Up!$J:$J,[3]Up!$D:$D,D238)</f>
        <v>#VALUE!</v>
      </c>
      <c r="BS238" s="82"/>
      <c r="BT238" s="82" t="str">
        <f t="shared" si="28"/>
        <v>PL6</v>
      </c>
      <c r="BU238" s="53" t="str">
        <f t="shared" si="27"/>
        <v/>
      </c>
      <c r="BV238" s="53" t="s">
        <v>50</v>
      </c>
      <c r="BW238" s="53" t="s">
        <v>432</v>
      </c>
      <c r="BX238" s="53"/>
      <c r="BY238" s="53" t="s">
        <v>433</v>
      </c>
      <c r="BZ238" s="53">
        <v>2</v>
      </c>
      <c r="CA238" s="83">
        <v>46149</v>
      </c>
      <c r="CB238" s="53"/>
      <c r="CC238" s="53"/>
    </row>
    <row r="239" spans="3:81" ht="14.25" hidden="1" customHeight="1">
      <c r="C239" s="82" t="s">
        <v>14</v>
      </c>
      <c r="D239" s="82" t="s">
        <v>838</v>
      </c>
      <c r="E239" s="82" t="s">
        <v>647</v>
      </c>
      <c r="F239" s="82" t="s">
        <v>66</v>
      </c>
      <c r="G239" s="82">
        <v>127</v>
      </c>
      <c r="H239" s="82" t="s">
        <v>49</v>
      </c>
      <c r="I239" s="82">
        <v>11</v>
      </c>
      <c r="J239" s="82">
        <v>0.6</v>
      </c>
      <c r="K239" s="82">
        <v>6.6</v>
      </c>
      <c r="L239" s="26">
        <f t="shared" si="25"/>
        <v>11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>
        <v>11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67" t="e">
        <f>SUMIFS([3]Up!$J:$J,[3]Up!$D:$D,D239)</f>
        <v>#VALUE!</v>
      </c>
      <c r="BS239" s="82"/>
      <c r="BT239" s="82" t="str">
        <f t="shared" si="28"/>
        <v>PL6</v>
      </c>
      <c r="BU239" s="53" t="str">
        <f t="shared" si="27"/>
        <v/>
      </c>
      <c r="BV239" s="53" t="s">
        <v>50</v>
      </c>
      <c r="BW239" s="84" t="s">
        <v>161</v>
      </c>
      <c r="BX239" s="53"/>
      <c r="BY239" s="53" t="s">
        <v>162</v>
      </c>
      <c r="BZ239" s="53">
        <v>11</v>
      </c>
      <c r="CA239" s="83">
        <v>46128</v>
      </c>
      <c r="CB239" s="53"/>
      <c r="CC239" s="53"/>
    </row>
    <row r="240" spans="3:81" ht="14.25" customHeight="1">
      <c r="C240" s="82" t="s">
        <v>12</v>
      </c>
      <c r="D240" s="82" t="s">
        <v>837</v>
      </c>
      <c r="E240" s="82" t="s">
        <v>416</v>
      </c>
      <c r="F240" s="82" t="s">
        <v>151</v>
      </c>
      <c r="G240" s="82">
        <v>86</v>
      </c>
      <c r="H240" s="82" t="s">
        <v>403</v>
      </c>
      <c r="I240" s="82">
        <v>2</v>
      </c>
      <c r="J240" s="82">
        <v>0.5</v>
      </c>
      <c r="K240" s="82">
        <v>1</v>
      </c>
      <c r="L240" s="26">
        <f t="shared" si="25"/>
        <v>0</v>
      </c>
      <c r="M240" s="26">
        <f t="shared" si="26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67" t="e">
        <f>SUMIFS([3]Up!$J:$J,[3]Up!$D:$D,D240)</f>
        <v>#VALUE!</v>
      </c>
      <c r="BS240" s="82"/>
      <c r="BT240" s="82" t="str">
        <f t="shared" si="28"/>
        <v/>
      </c>
      <c r="BU240" s="53" t="str">
        <f t="shared" si="27"/>
        <v/>
      </c>
      <c r="BV240" s="53" t="s">
        <v>82</v>
      </c>
      <c r="BW240" s="53" t="s">
        <v>417</v>
      </c>
      <c r="BX240" s="53"/>
      <c r="BY240" s="53" t="s">
        <v>418</v>
      </c>
      <c r="BZ240" s="53">
        <v>2</v>
      </c>
      <c r="CA240" s="83">
        <v>46133</v>
      </c>
      <c r="CB240" s="53"/>
      <c r="CC240" s="53"/>
    </row>
    <row r="241" spans="3:81" ht="14.25" hidden="1" customHeight="1">
      <c r="C241" s="82" t="s">
        <v>12</v>
      </c>
      <c r="D241" s="82" t="s">
        <v>836</v>
      </c>
      <c r="E241" s="82" t="s">
        <v>416</v>
      </c>
      <c r="F241" s="82" t="s">
        <v>151</v>
      </c>
      <c r="G241" s="82">
        <v>137</v>
      </c>
      <c r="H241" s="82" t="s">
        <v>407</v>
      </c>
      <c r="I241" s="82">
        <v>11</v>
      </c>
      <c r="J241" s="82">
        <v>0.7</v>
      </c>
      <c r="K241" s="82">
        <v>7.6999999999999993</v>
      </c>
      <c r="L241" s="26">
        <f t="shared" si="25"/>
        <v>11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>
        <v>11</v>
      </c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67" t="e">
        <f>SUMIFS([3]Up!$J:$J,[3]Up!$D:$D,D241)</f>
        <v>#VALUE!</v>
      </c>
      <c r="BS241" s="82"/>
      <c r="BT241" s="82" t="str">
        <f t="shared" si="28"/>
        <v/>
      </c>
      <c r="BU241" s="53" t="str">
        <f t="shared" si="27"/>
        <v/>
      </c>
      <c r="BV241" s="53" t="s">
        <v>50</v>
      </c>
      <c r="BW241" s="84" t="s">
        <v>616</v>
      </c>
      <c r="BX241" s="53"/>
      <c r="BY241" s="53" t="s">
        <v>617</v>
      </c>
      <c r="BZ241" s="53">
        <v>11</v>
      </c>
      <c r="CA241" s="83">
        <v>46133</v>
      </c>
      <c r="CB241" s="53"/>
      <c r="CC241" s="53"/>
    </row>
    <row r="242" spans="3:81" ht="14.25" hidden="1" customHeight="1">
      <c r="C242" s="82" t="s">
        <v>12</v>
      </c>
      <c r="D242" s="82" t="s">
        <v>835</v>
      </c>
      <c r="E242" s="82" t="s">
        <v>612</v>
      </c>
      <c r="F242" s="82" t="s">
        <v>151</v>
      </c>
      <c r="G242" s="82">
        <v>309</v>
      </c>
      <c r="H242" s="82" t="s">
        <v>407</v>
      </c>
      <c r="I242" s="82">
        <v>2</v>
      </c>
      <c r="J242" s="82">
        <v>13.1</v>
      </c>
      <c r="K242" s="82">
        <v>26.2</v>
      </c>
      <c r="L242" s="26">
        <f t="shared" si="25"/>
        <v>2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>
        <v>2</v>
      </c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67" t="e">
        <f>SUMIFS([3]Up!$J:$J,[3]Up!$D:$D,D242)</f>
        <v>#VALUE!</v>
      </c>
      <c r="BS242" s="82"/>
      <c r="BT242" s="82" t="str">
        <f t="shared" si="28"/>
        <v/>
      </c>
      <c r="BU242" s="53" t="str">
        <f t="shared" si="27"/>
        <v/>
      </c>
      <c r="BV242" s="53" t="s">
        <v>50</v>
      </c>
      <c r="BW242" s="53" t="s">
        <v>613</v>
      </c>
      <c r="BX242" s="53"/>
      <c r="BY242" s="53" t="s">
        <v>614</v>
      </c>
      <c r="BZ242" s="53">
        <v>2</v>
      </c>
      <c r="CA242" s="83">
        <v>46133</v>
      </c>
      <c r="CB242" s="53"/>
      <c r="CC242" s="53"/>
    </row>
    <row r="243" spans="3:81" ht="14.25" hidden="1" customHeight="1">
      <c r="C243" s="82" t="s">
        <v>12</v>
      </c>
      <c r="D243" s="82" t="s">
        <v>834</v>
      </c>
      <c r="E243" s="82" t="s">
        <v>402</v>
      </c>
      <c r="F243" s="82" t="s">
        <v>151</v>
      </c>
      <c r="G243" s="82">
        <v>309</v>
      </c>
      <c r="H243" s="82" t="s">
        <v>403</v>
      </c>
      <c r="I243" s="82">
        <v>1</v>
      </c>
      <c r="J243" s="82">
        <v>4.9000000000000004</v>
      </c>
      <c r="K243" s="82">
        <v>4.9000000000000004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>
        <v>2</v>
      </c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67" t="e">
        <f>SUMIFS([3]Up!$J:$J,[3]Up!$D:$D,D243)</f>
        <v>#VALUE!</v>
      </c>
      <c r="BS243" s="82"/>
      <c r="BT243" s="82" t="str">
        <f t="shared" si="28"/>
        <v/>
      </c>
      <c r="BU243" s="53" t="str">
        <f t="shared" si="27"/>
        <v>Thừa 1</v>
      </c>
      <c r="BV243" s="53" t="s">
        <v>50</v>
      </c>
      <c r="BW243" s="53" t="s">
        <v>609</v>
      </c>
      <c r="BX243" s="53"/>
      <c r="BY243" s="53" t="s">
        <v>610</v>
      </c>
      <c r="BZ243" s="53">
        <v>2</v>
      </c>
      <c r="CA243" s="83">
        <v>46133</v>
      </c>
      <c r="CB243" s="53"/>
      <c r="CC243" s="53"/>
    </row>
    <row r="244" spans="3:81" ht="14.25" hidden="1" customHeight="1">
      <c r="C244" s="82" t="s">
        <v>12</v>
      </c>
      <c r="D244" s="82" t="s">
        <v>833</v>
      </c>
      <c r="E244" s="82" t="s">
        <v>402</v>
      </c>
      <c r="F244" s="82" t="s">
        <v>151</v>
      </c>
      <c r="G244" s="82">
        <v>309</v>
      </c>
      <c r="H244" s="82" t="s">
        <v>407</v>
      </c>
      <c r="I244" s="82">
        <v>3</v>
      </c>
      <c r="J244" s="82">
        <v>4.9000000000000004</v>
      </c>
      <c r="K244" s="82">
        <v>14.700000000000001</v>
      </c>
      <c r="L244" s="26">
        <f t="shared" si="25"/>
        <v>3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3</v>
      </c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67" t="e">
        <f>SUMIFS([3]Up!$J:$J,[3]Up!$D:$D,D244)</f>
        <v>#VALUE!</v>
      </c>
      <c r="BS244" s="82"/>
      <c r="BT244" s="82" t="str">
        <f t="shared" si="28"/>
        <v/>
      </c>
      <c r="BU244" s="53" t="str">
        <f t="shared" si="27"/>
        <v/>
      </c>
      <c r="BV244" s="53" t="s">
        <v>50</v>
      </c>
      <c r="BW244" s="84" t="s">
        <v>408</v>
      </c>
      <c r="BX244" s="53"/>
      <c r="BY244" s="53" t="s">
        <v>409</v>
      </c>
      <c r="BZ244" s="53">
        <v>3</v>
      </c>
      <c r="CA244" s="83">
        <v>46133</v>
      </c>
      <c r="CB244" s="53"/>
      <c r="CC244" s="53"/>
    </row>
    <row r="245" spans="3:81" ht="14.25" hidden="1" customHeight="1">
      <c r="C245" s="82" t="s">
        <v>12</v>
      </c>
      <c r="D245" s="82" t="s">
        <v>832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1</v>
      </c>
      <c r="J245" s="82">
        <v>4.9000000000000004</v>
      </c>
      <c r="K245" s="82">
        <v>4.9000000000000004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1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67" t="e">
        <f>SUMIFS([3]Up!$J:$J,[3]Up!$D:$D,D245)</f>
        <v>#VALUE!</v>
      </c>
      <c r="BS245" s="82"/>
      <c r="BT245" s="82" t="str">
        <f t="shared" si="28"/>
        <v/>
      </c>
      <c r="BU245" s="53" t="str">
        <f t="shared" si="27"/>
        <v/>
      </c>
      <c r="BV245" s="53" t="s">
        <v>50</v>
      </c>
      <c r="BW245" s="53" t="s">
        <v>605</v>
      </c>
      <c r="BX245" s="53"/>
      <c r="BY245" s="53" t="s">
        <v>606</v>
      </c>
      <c r="BZ245" s="53">
        <v>1</v>
      </c>
      <c r="CA245" s="83">
        <v>46149</v>
      </c>
      <c r="CB245" s="53"/>
      <c r="CC245" s="53"/>
    </row>
    <row r="246" spans="3:81" ht="14.25" hidden="1" customHeight="1">
      <c r="C246" s="82" t="s">
        <v>12</v>
      </c>
      <c r="D246" s="82" t="s">
        <v>831</v>
      </c>
      <c r="E246" s="82" t="s">
        <v>58</v>
      </c>
      <c r="F246" s="82" t="s">
        <v>59</v>
      </c>
      <c r="G246" s="82">
        <v>1089</v>
      </c>
      <c r="H246" s="82" t="s">
        <v>49</v>
      </c>
      <c r="I246" s="82">
        <v>1</v>
      </c>
      <c r="J246" s="82">
        <v>25.6</v>
      </c>
      <c r="K246" s="82">
        <v>25.6</v>
      </c>
      <c r="L246" s="26">
        <f t="shared" si="25"/>
        <v>1</v>
      </c>
      <c r="M246" s="26">
        <f t="shared" si="26"/>
        <v>0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67" t="e">
        <f>SUMIFS([3]Up!$J:$J,[3]Up!$D:$D,D246)</f>
        <v>#VALUE!</v>
      </c>
      <c r="BS246" s="82"/>
      <c r="BT246" s="82" t="str">
        <f t="shared" si="28"/>
        <v/>
      </c>
      <c r="BU246" s="53" t="str">
        <f t="shared" si="27"/>
        <v/>
      </c>
      <c r="BV246" s="53" t="s">
        <v>50</v>
      </c>
      <c r="BW246" s="84" t="s">
        <v>60</v>
      </c>
      <c r="BX246" s="53"/>
      <c r="BY246" s="53" t="s">
        <v>61</v>
      </c>
      <c r="BZ246" s="53">
        <v>1</v>
      </c>
      <c r="CA246" s="83">
        <v>46134</v>
      </c>
      <c r="CB246" s="53"/>
      <c r="CC246" s="53"/>
    </row>
    <row r="247" spans="3:81" ht="14.25" hidden="1" customHeight="1">
      <c r="C247" s="82" t="s">
        <v>12</v>
      </c>
      <c r="D247" s="82" t="s">
        <v>830</v>
      </c>
      <c r="E247" s="82" t="s">
        <v>58</v>
      </c>
      <c r="F247" s="82" t="s">
        <v>59</v>
      </c>
      <c r="G247" s="82">
        <v>295</v>
      </c>
      <c r="H247" s="82" t="s">
        <v>49</v>
      </c>
      <c r="I247" s="82">
        <v>6</v>
      </c>
      <c r="J247" s="82">
        <v>6.2</v>
      </c>
      <c r="K247" s="82">
        <v>37.200000000000003</v>
      </c>
      <c r="L247" s="26">
        <f t="shared" si="25"/>
        <v>6</v>
      </c>
      <c r="M247" s="26">
        <f t="shared" si="26"/>
        <v>0</v>
      </c>
      <c r="N247" s="26">
        <v>6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67" t="e">
        <f>SUMIFS([3]Up!$J:$J,[3]Up!$D:$D,D247)</f>
        <v>#VALUE!</v>
      </c>
      <c r="BS247" s="82"/>
      <c r="BT247" s="82" t="str">
        <f t="shared" si="28"/>
        <v/>
      </c>
      <c r="BU247" s="53" t="str">
        <f t="shared" si="27"/>
        <v/>
      </c>
      <c r="BV247" s="53" t="s">
        <v>50</v>
      </c>
      <c r="BW247" s="84" t="s">
        <v>60</v>
      </c>
      <c r="BX247" s="53"/>
      <c r="BY247" s="53" t="s">
        <v>61</v>
      </c>
      <c r="BZ247" s="53">
        <v>6</v>
      </c>
      <c r="CA247" s="83">
        <v>46134</v>
      </c>
      <c r="CB247" s="53"/>
      <c r="CC247" s="53"/>
    </row>
    <row r="248" spans="3:81" ht="14.25" hidden="1" customHeight="1">
      <c r="C248" s="82" t="s">
        <v>12</v>
      </c>
      <c r="D248" s="82" t="s">
        <v>829</v>
      </c>
      <c r="E248" s="82" t="s">
        <v>58</v>
      </c>
      <c r="F248" s="82" t="s">
        <v>59</v>
      </c>
      <c r="G248" s="82">
        <v>57</v>
      </c>
      <c r="H248" s="82" t="s">
        <v>49</v>
      </c>
      <c r="I248" s="82">
        <v>6</v>
      </c>
      <c r="J248" s="82">
        <v>1.3</v>
      </c>
      <c r="K248" s="82">
        <v>7.8000000000000007</v>
      </c>
      <c r="L248" s="26">
        <f t="shared" si="25"/>
        <v>6</v>
      </c>
      <c r="M248" s="26">
        <f t="shared" si="26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67" t="e">
        <f>SUMIFS([3]Up!$J:$J,[3]Up!$D:$D,D248)</f>
        <v>#VALUE!</v>
      </c>
      <c r="BS248" s="82"/>
      <c r="BT248" s="82" t="str">
        <f t="shared" si="28"/>
        <v/>
      </c>
      <c r="BU248" s="53" t="str">
        <f t="shared" si="27"/>
        <v/>
      </c>
      <c r="BV248" s="53" t="s">
        <v>50</v>
      </c>
      <c r="BW248" s="84" t="s">
        <v>60</v>
      </c>
      <c r="BX248" s="53"/>
      <c r="BY248" s="53" t="s">
        <v>61</v>
      </c>
      <c r="BZ248" s="53">
        <v>6</v>
      </c>
      <c r="CA248" s="83">
        <v>46134</v>
      </c>
      <c r="CB248" s="53"/>
      <c r="CC248" s="53"/>
    </row>
    <row r="249" spans="3:81" ht="14.25" hidden="1" customHeight="1">
      <c r="C249" s="82" t="s">
        <v>12</v>
      </c>
      <c r="D249" s="82" t="s">
        <v>828</v>
      </c>
      <c r="E249" s="82" t="s">
        <v>58</v>
      </c>
      <c r="F249" s="82" t="s">
        <v>59</v>
      </c>
      <c r="G249" s="82">
        <v>722</v>
      </c>
      <c r="H249" s="82" t="s">
        <v>49</v>
      </c>
      <c r="I249" s="82">
        <v>6</v>
      </c>
      <c r="J249" s="82">
        <v>14.7</v>
      </c>
      <c r="K249" s="82">
        <v>88.199999999999989</v>
      </c>
      <c r="L249" s="26">
        <f t="shared" si="25"/>
        <v>6</v>
      </c>
      <c r="M249" s="26">
        <f t="shared" si="26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67" t="e">
        <f>SUMIFS([3]Up!$J:$J,[3]Up!$D:$D,D249)</f>
        <v>#VALUE!</v>
      </c>
      <c r="BS249" s="82"/>
      <c r="BT249" s="82" t="str">
        <f t="shared" si="28"/>
        <v/>
      </c>
      <c r="BU249" s="53" t="str">
        <f t="shared" si="27"/>
        <v/>
      </c>
      <c r="BV249" s="53" t="s">
        <v>50</v>
      </c>
      <c r="BW249" s="84" t="s">
        <v>60</v>
      </c>
      <c r="BX249" s="53"/>
      <c r="BY249" s="53" t="s">
        <v>61</v>
      </c>
      <c r="BZ249" s="53">
        <v>6</v>
      </c>
      <c r="CA249" s="83">
        <v>46134</v>
      </c>
      <c r="CB249" s="53"/>
      <c r="CC249" s="53"/>
    </row>
    <row r="250" spans="3:81" ht="14.25" hidden="1" customHeight="1">
      <c r="C250" s="82" t="s">
        <v>12</v>
      </c>
      <c r="D250" s="82" t="s">
        <v>827</v>
      </c>
      <c r="E250" s="82" t="s">
        <v>58</v>
      </c>
      <c r="F250" s="82" t="s">
        <v>59</v>
      </c>
      <c r="G250" s="82">
        <v>10127</v>
      </c>
      <c r="H250" s="82" t="s">
        <v>49</v>
      </c>
      <c r="I250" s="82">
        <v>1</v>
      </c>
      <c r="J250" s="82">
        <v>244.5</v>
      </c>
      <c r="K250" s="82">
        <v>244.5</v>
      </c>
      <c r="L250" s="26">
        <f t="shared" si="25"/>
        <v>1</v>
      </c>
      <c r="M250" s="26">
        <f t="shared" si="26"/>
        <v>0</v>
      </c>
      <c r="N250" s="26">
        <v>1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67" t="e">
        <f>SUMIFS([3]Up!$J:$J,[3]Up!$D:$D,D250)</f>
        <v>#VALUE!</v>
      </c>
      <c r="BS250" s="82"/>
      <c r="BT250" s="82" t="str">
        <f t="shared" si="28"/>
        <v/>
      </c>
      <c r="BU250" s="53" t="str">
        <f t="shared" si="27"/>
        <v/>
      </c>
      <c r="BV250" s="53" t="s">
        <v>50</v>
      </c>
      <c r="BW250" s="84" t="s">
        <v>60</v>
      </c>
      <c r="BX250" s="53"/>
      <c r="BY250" s="53" t="s">
        <v>61</v>
      </c>
      <c r="BZ250" s="53">
        <v>1</v>
      </c>
      <c r="CA250" s="83">
        <v>46134</v>
      </c>
      <c r="CB250" s="53"/>
      <c r="CC250" s="53"/>
    </row>
    <row r="251" spans="3:81" ht="14.25" hidden="1" customHeight="1">
      <c r="C251" s="82" t="s">
        <v>12</v>
      </c>
      <c r="D251" s="82" t="s">
        <v>826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25"/>
        <v>1</v>
      </c>
      <c r="M251" s="26">
        <f t="shared" si="26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67" t="e">
        <f>SUMIFS([3]Up!$J:$J,[3]Up!$D:$D,D251)</f>
        <v>#VALUE!</v>
      </c>
      <c r="BS251" s="82"/>
      <c r="BT251" s="82" t="str">
        <f t="shared" si="28"/>
        <v/>
      </c>
      <c r="BU251" s="53" t="str">
        <f t="shared" si="27"/>
        <v/>
      </c>
      <c r="BV251" s="53" t="s">
        <v>50</v>
      </c>
      <c r="BW251" s="84" t="s">
        <v>60</v>
      </c>
      <c r="BX251" s="53"/>
      <c r="BY251" s="53" t="s">
        <v>61</v>
      </c>
      <c r="BZ251" s="53">
        <v>1</v>
      </c>
      <c r="CA251" s="83">
        <v>46134</v>
      </c>
      <c r="CB251" s="53"/>
      <c r="CC251" s="53"/>
    </row>
    <row r="252" spans="3:81" ht="14.25" hidden="1" customHeight="1">
      <c r="C252" s="82" t="s">
        <v>12</v>
      </c>
      <c r="D252" s="82" t="s">
        <v>825</v>
      </c>
      <c r="E252" s="82" t="s">
        <v>58</v>
      </c>
      <c r="F252" s="82" t="s">
        <v>59</v>
      </c>
      <c r="G252" s="82">
        <v>1089</v>
      </c>
      <c r="H252" s="82" t="s">
        <v>49</v>
      </c>
      <c r="I252" s="82">
        <v>2</v>
      </c>
      <c r="J252" s="82">
        <v>25.6</v>
      </c>
      <c r="K252" s="82">
        <v>51.2</v>
      </c>
      <c r="L252" s="26">
        <f t="shared" si="25"/>
        <v>2</v>
      </c>
      <c r="M252" s="26">
        <f t="shared" si="26"/>
        <v>0</v>
      </c>
      <c r="N252" s="26">
        <v>2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67" t="e">
        <f>SUMIFS([3]Up!$J:$J,[3]Up!$D:$D,D252)</f>
        <v>#VALUE!</v>
      </c>
      <c r="BS252" s="82"/>
      <c r="BT252" s="82" t="str">
        <f t="shared" si="28"/>
        <v/>
      </c>
      <c r="BU252" s="53" t="str">
        <f t="shared" si="27"/>
        <v/>
      </c>
      <c r="BV252" s="53" t="s">
        <v>50</v>
      </c>
      <c r="BW252" s="84" t="s">
        <v>60</v>
      </c>
      <c r="BX252" s="53"/>
      <c r="BY252" s="53" t="s">
        <v>61</v>
      </c>
      <c r="BZ252" s="53">
        <v>2</v>
      </c>
      <c r="CA252" s="83">
        <v>46134</v>
      </c>
      <c r="CB252" s="53"/>
      <c r="CC252" s="53"/>
    </row>
    <row r="253" spans="3:81" ht="14.25" hidden="1" customHeight="1">
      <c r="C253" s="82" t="s">
        <v>12</v>
      </c>
      <c r="D253" s="82" t="s">
        <v>824</v>
      </c>
      <c r="E253" s="82" t="s">
        <v>383</v>
      </c>
      <c r="F253" s="82" t="s">
        <v>48</v>
      </c>
      <c r="G253" s="82">
        <v>12373</v>
      </c>
      <c r="H253" s="82" t="s">
        <v>49</v>
      </c>
      <c r="I253" s="82">
        <v>1</v>
      </c>
      <c r="J253" s="82">
        <v>184.5</v>
      </c>
      <c r="K253" s="82">
        <v>184.5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>
        <f>10500/G253</f>
        <v>0.84862199951507311</v>
      </c>
      <c r="X253" s="26">
        <f>1888/G253</f>
        <v>0.15259031762709124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67" t="e">
        <f>SUMIFS([3]Up!$J:$J,[3]Up!$D:$D,D253)</f>
        <v>#VALUE!</v>
      </c>
      <c r="BS253" s="82"/>
      <c r="BT253" s="82" t="str">
        <f t="shared" si="28"/>
        <v/>
      </c>
      <c r="BU253" s="53" t="str">
        <f t="shared" si="27"/>
        <v/>
      </c>
      <c r="BV253" s="53" t="s">
        <v>50</v>
      </c>
      <c r="BW253" s="53"/>
      <c r="BX253" s="53"/>
      <c r="BY253" s="53" t="s">
        <v>51</v>
      </c>
      <c r="BZ253" s="53">
        <v>1</v>
      </c>
      <c r="CA253" s="83"/>
      <c r="CB253" s="53"/>
      <c r="CC253" s="53"/>
    </row>
    <row r="254" spans="3:81" ht="14.25" hidden="1" customHeight="1">
      <c r="C254" s="82" t="s">
        <v>12</v>
      </c>
      <c r="D254" s="82" t="s">
        <v>823</v>
      </c>
      <c r="E254" s="82" t="s">
        <v>385</v>
      </c>
      <c r="F254" s="82" t="s">
        <v>48</v>
      </c>
      <c r="G254" s="82">
        <v>1262</v>
      </c>
      <c r="H254" s="82" t="s">
        <v>49</v>
      </c>
      <c r="I254" s="82">
        <v>1</v>
      </c>
      <c r="J254" s="82">
        <v>16.8</v>
      </c>
      <c r="K254" s="82">
        <v>16.8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>
        <v>1</v>
      </c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>
        <v>1</v>
      </c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67" t="e">
        <f>SUMIFS([3]Up!$J:$J,[3]Up!$D:$D,D254)</f>
        <v>#VALUE!</v>
      </c>
      <c r="BS254" s="82"/>
      <c r="BT254" s="82" t="str">
        <f t="shared" si="28"/>
        <v/>
      </c>
      <c r="BU254" s="53" t="str">
        <f t="shared" si="27"/>
        <v>Thừa 1</v>
      </c>
      <c r="BV254" s="53" t="s">
        <v>50</v>
      </c>
      <c r="BW254" s="84" t="s">
        <v>486</v>
      </c>
      <c r="BX254" s="53"/>
      <c r="BY254" s="53" t="s">
        <v>487</v>
      </c>
      <c r="BZ254" s="53">
        <v>1</v>
      </c>
      <c r="CA254" s="83">
        <v>46149</v>
      </c>
      <c r="CB254" s="53"/>
      <c r="CC254" s="53"/>
    </row>
    <row r="255" spans="3:81" ht="14.25" hidden="1" customHeight="1">
      <c r="C255" s="82" t="s">
        <v>12</v>
      </c>
      <c r="D255" s="82" t="s">
        <v>822</v>
      </c>
      <c r="E255" s="82" t="s">
        <v>379</v>
      </c>
      <c r="F255" s="82" t="s">
        <v>48</v>
      </c>
      <c r="G255" s="82">
        <v>152</v>
      </c>
      <c r="H255" s="82" t="s">
        <v>49</v>
      </c>
      <c r="I255" s="82">
        <v>2</v>
      </c>
      <c r="J255" s="82">
        <v>1.6</v>
      </c>
      <c r="K255" s="82">
        <v>3.2</v>
      </c>
      <c r="L255" s="26">
        <f t="shared" si="25"/>
        <v>2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>
        <v>2</v>
      </c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67" t="e">
        <f>SUMIFS([3]Up!$J:$J,[3]Up!$D:$D,D255)</f>
        <v>#VALUE!</v>
      </c>
      <c r="BS255" s="82"/>
      <c r="BT255" s="82" t="str">
        <f t="shared" si="28"/>
        <v/>
      </c>
      <c r="BU255" s="53" t="str">
        <f t="shared" si="27"/>
        <v/>
      </c>
      <c r="BV255" s="53" t="s">
        <v>50</v>
      </c>
      <c r="BW255" s="53" t="s">
        <v>380</v>
      </c>
      <c r="BX255" s="53"/>
      <c r="BY255" s="53" t="s">
        <v>381</v>
      </c>
      <c r="BZ255" s="53">
        <v>2</v>
      </c>
      <c r="CA255" s="83">
        <v>46133</v>
      </c>
      <c r="CB255" s="53"/>
      <c r="CC255" s="53"/>
    </row>
    <row r="256" spans="3:81" ht="14.25" hidden="1" customHeight="1">
      <c r="C256" s="82" t="s">
        <v>14</v>
      </c>
      <c r="D256" s="82" t="s">
        <v>821</v>
      </c>
      <c r="E256" s="82" t="s">
        <v>141</v>
      </c>
      <c r="F256" s="82" t="s">
        <v>142</v>
      </c>
      <c r="G256" s="82">
        <v>24619</v>
      </c>
      <c r="H256" s="82" t="s">
        <v>49</v>
      </c>
      <c r="I256" s="82">
        <v>1</v>
      </c>
      <c r="J256" s="82">
        <v>3906.3</v>
      </c>
      <c r="K256" s="82">
        <v>3906.3</v>
      </c>
      <c r="L256" s="26">
        <f t="shared" si="25"/>
        <v>1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>
        <v>2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>
        <v>2</v>
      </c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67" t="e">
        <f>SUMIFS([3]Up!$J:$J,[3]Up!$D:$D,D256)</f>
        <v>#VALUE!</v>
      </c>
      <c r="BS256" s="82" t="s">
        <v>3079</v>
      </c>
      <c r="BT256" s="82" t="str">
        <f t="shared" si="28"/>
        <v>PL6</v>
      </c>
      <c r="BU256" s="53" t="str">
        <f t="shared" si="27"/>
        <v>Thừa 3</v>
      </c>
      <c r="BV256" s="53" t="s">
        <v>50</v>
      </c>
      <c r="BW256" s="53"/>
      <c r="BX256" s="53"/>
      <c r="BY256" s="53" t="s">
        <v>51</v>
      </c>
      <c r="BZ256" s="53">
        <v>1</v>
      </c>
      <c r="CA256" s="83"/>
      <c r="CB256" s="53"/>
      <c r="CC256" s="53"/>
    </row>
    <row r="257" spans="3:81" ht="14.25" hidden="1" customHeight="1">
      <c r="C257" s="82" t="s">
        <v>14</v>
      </c>
      <c r="D257" s="82" t="s">
        <v>820</v>
      </c>
      <c r="E257" s="82" t="s">
        <v>590</v>
      </c>
      <c r="F257" s="82" t="s">
        <v>66</v>
      </c>
      <c r="G257" s="82">
        <v>812</v>
      </c>
      <c r="H257" s="82" t="s">
        <v>55</v>
      </c>
      <c r="I257" s="82">
        <v>16</v>
      </c>
      <c r="J257" s="82">
        <v>22.3</v>
      </c>
      <c r="K257" s="82">
        <v>356.8</v>
      </c>
      <c r="L257" s="26">
        <f t="shared" si="25"/>
        <v>16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16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67" t="e">
        <f>SUMIFS([3]Up!$J:$J,[3]Up!$D:$D,D257)</f>
        <v>#VALUE!</v>
      </c>
      <c r="BS257" s="82"/>
      <c r="BT257" s="82" t="str">
        <f t="shared" si="28"/>
        <v>PL20</v>
      </c>
      <c r="BU257" s="53" t="str">
        <f t="shared" si="27"/>
        <v/>
      </c>
      <c r="BV257" s="53" t="s">
        <v>50</v>
      </c>
      <c r="BW257" s="53" t="s">
        <v>591</v>
      </c>
      <c r="BX257" s="53"/>
      <c r="BY257" s="53" t="s">
        <v>592</v>
      </c>
      <c r="BZ257" s="53">
        <v>16</v>
      </c>
      <c r="CA257" s="83">
        <v>46128</v>
      </c>
      <c r="CB257" s="53"/>
      <c r="CC257" s="53"/>
    </row>
    <row r="258" spans="3:81" ht="14.25" hidden="1" customHeight="1">
      <c r="C258" s="82" t="s">
        <v>14</v>
      </c>
      <c r="D258" s="82" t="s">
        <v>819</v>
      </c>
      <c r="E258" s="82" t="s">
        <v>586</v>
      </c>
      <c r="F258" s="82" t="s">
        <v>66</v>
      </c>
      <c r="G258" s="82">
        <v>900</v>
      </c>
      <c r="H258" s="82" t="s">
        <v>55</v>
      </c>
      <c r="I258" s="82">
        <v>2</v>
      </c>
      <c r="J258" s="82">
        <v>70.099999999999994</v>
      </c>
      <c r="K258" s="82">
        <v>140.19999999999999</v>
      </c>
      <c r="L258" s="26">
        <f t="shared" si="25"/>
        <v>2</v>
      </c>
      <c r="M258" s="26">
        <f t="shared" si="26"/>
        <v>0</v>
      </c>
      <c r="N258" s="26"/>
      <c r="O258" s="26"/>
      <c r="P258" s="26"/>
      <c r="Q258" s="26">
        <v>2</v>
      </c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67" t="e">
        <f>SUMIFS([3]Up!$J:$J,[3]Up!$D:$D,D258)</f>
        <v>#VALUE!</v>
      </c>
      <c r="BS258" s="82"/>
      <c r="BT258" s="82" t="str">
        <f t="shared" si="28"/>
        <v>PL25</v>
      </c>
      <c r="BU258" s="53" t="str">
        <f t="shared" si="27"/>
        <v/>
      </c>
      <c r="BV258" s="53" t="s">
        <v>50</v>
      </c>
      <c r="BW258" s="84" t="s">
        <v>587</v>
      </c>
      <c r="BX258" s="53"/>
      <c r="BY258" s="53" t="s">
        <v>588</v>
      </c>
      <c r="BZ258" s="53">
        <v>2</v>
      </c>
      <c r="CA258" s="83">
        <v>46128</v>
      </c>
      <c r="CB258" s="53"/>
      <c r="CC258" s="53"/>
    </row>
    <row r="259" spans="3:81" ht="14.25" hidden="1" customHeight="1">
      <c r="C259" s="82" t="s">
        <v>14</v>
      </c>
      <c r="D259" s="82" t="s">
        <v>818</v>
      </c>
      <c r="E259" s="82" t="s">
        <v>582</v>
      </c>
      <c r="F259" s="82" t="s">
        <v>66</v>
      </c>
      <c r="G259" s="82">
        <v>612</v>
      </c>
      <c r="H259" s="82" t="s">
        <v>49</v>
      </c>
      <c r="I259" s="82">
        <v>16</v>
      </c>
      <c r="J259" s="82">
        <v>8.8000000000000007</v>
      </c>
      <c r="K259" s="82">
        <v>140.80000000000001</v>
      </c>
      <c r="L259" s="26">
        <f t="shared" si="25"/>
        <v>16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>
        <v>12</v>
      </c>
      <c r="AE259" s="26"/>
      <c r="AF259" s="26"/>
      <c r="AG259" s="26"/>
      <c r="AH259" s="26">
        <v>4</v>
      </c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67" t="e">
        <f>SUMIFS([3]Up!$J:$J,[3]Up!$D:$D,D259)</f>
        <v>#VALUE!</v>
      </c>
      <c r="BS259" s="82"/>
      <c r="BT259" s="82" t="str">
        <f t="shared" si="28"/>
        <v>PL10</v>
      </c>
      <c r="BU259" s="53" t="str">
        <f t="shared" si="27"/>
        <v/>
      </c>
      <c r="BV259" s="53" t="s">
        <v>50</v>
      </c>
      <c r="BW259" s="84" t="s">
        <v>130</v>
      </c>
      <c r="BX259" s="53"/>
      <c r="BY259" s="53" t="s">
        <v>131</v>
      </c>
      <c r="BZ259" s="53">
        <v>16</v>
      </c>
      <c r="CA259" s="83">
        <v>46128</v>
      </c>
      <c r="CB259" s="53"/>
      <c r="CC259" s="53"/>
    </row>
    <row r="260" spans="3:81" ht="14.25" hidden="1" customHeight="1">
      <c r="C260" s="82" t="s">
        <v>14</v>
      </c>
      <c r="D260" s="82" t="s">
        <v>817</v>
      </c>
      <c r="E260" s="82" t="s">
        <v>564</v>
      </c>
      <c r="F260" s="82" t="s">
        <v>66</v>
      </c>
      <c r="G260" s="82">
        <v>198</v>
      </c>
      <c r="H260" s="82" t="s">
        <v>97</v>
      </c>
      <c r="I260" s="82">
        <v>5</v>
      </c>
      <c r="J260" s="82">
        <v>1.7</v>
      </c>
      <c r="K260" s="82">
        <v>8.5</v>
      </c>
      <c r="L260" s="26">
        <f t="shared" si="25"/>
        <v>5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>
        <v>5</v>
      </c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67" t="e">
        <f>SUMIFS([3]Up!$J:$J,[3]Up!$D:$D,D260)</f>
        <v>#VALUE!</v>
      </c>
      <c r="BS260" s="82"/>
      <c r="BT260" s="82" t="str">
        <f t="shared" si="28"/>
        <v>PL19</v>
      </c>
      <c r="BU260" s="53" t="str">
        <f t="shared" si="27"/>
        <v/>
      </c>
      <c r="BV260" s="53" t="s">
        <v>50</v>
      </c>
      <c r="BW260" s="53" t="s">
        <v>3331</v>
      </c>
      <c r="BX260" s="53"/>
      <c r="BY260" s="53" t="s">
        <v>3332</v>
      </c>
      <c r="BZ260" s="53">
        <v>5</v>
      </c>
      <c r="CA260" s="83">
        <v>46155</v>
      </c>
      <c r="CB260" s="53"/>
      <c r="CC260" s="53"/>
    </row>
    <row r="261" spans="3:81" ht="14.25" hidden="1" customHeight="1">
      <c r="C261" s="82" t="s">
        <v>14</v>
      </c>
      <c r="D261" s="82" t="s">
        <v>815</v>
      </c>
      <c r="E261" s="82" t="s">
        <v>816</v>
      </c>
      <c r="F261" s="82" t="s">
        <v>66</v>
      </c>
      <c r="G261" s="82">
        <v>270</v>
      </c>
      <c r="H261" s="82" t="s">
        <v>97</v>
      </c>
      <c r="I261" s="82">
        <v>5</v>
      </c>
      <c r="J261" s="82">
        <v>7.9</v>
      </c>
      <c r="K261" s="82">
        <v>39.5</v>
      </c>
      <c r="L261" s="26">
        <f t="shared" si="25"/>
        <v>5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67" t="e">
        <f>SUMIFS([3]Up!$J:$J,[3]Up!$D:$D,D261)</f>
        <v>#VALUE!</v>
      </c>
      <c r="BS261" s="82"/>
      <c r="BT261" s="82" t="str">
        <f t="shared" si="28"/>
        <v>PL19</v>
      </c>
      <c r="BU261" s="53" t="str">
        <f t="shared" si="27"/>
        <v/>
      </c>
      <c r="BV261" s="53" t="s">
        <v>50</v>
      </c>
      <c r="BW261" s="53" t="s">
        <v>3331</v>
      </c>
      <c r="BX261" s="53"/>
      <c r="BY261" s="53" t="s">
        <v>3332</v>
      </c>
      <c r="BZ261" s="53">
        <v>5</v>
      </c>
      <c r="CA261" s="83">
        <v>46155</v>
      </c>
      <c r="CB261" s="53"/>
      <c r="CC261" s="53"/>
    </row>
    <row r="262" spans="3:81" ht="14.25" hidden="1" customHeight="1">
      <c r="C262" s="82" t="s">
        <v>14</v>
      </c>
      <c r="D262" s="82" t="s">
        <v>814</v>
      </c>
      <c r="E262" s="82" t="s">
        <v>578</v>
      </c>
      <c r="F262" s="82" t="s">
        <v>66</v>
      </c>
      <c r="G262" s="82">
        <v>182</v>
      </c>
      <c r="H262" s="82" t="s">
        <v>49</v>
      </c>
      <c r="I262" s="82">
        <v>37</v>
      </c>
      <c r="J262" s="82">
        <v>1.7</v>
      </c>
      <c r="K262" s="82">
        <v>62.9</v>
      </c>
      <c r="L262" s="26">
        <f t="shared" si="25"/>
        <v>37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>
        <v>37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67" t="e">
        <f>SUMIFS([3]Up!$J:$J,[3]Up!$D:$D,D262)</f>
        <v>#VALUE!</v>
      </c>
      <c r="BS262" s="82"/>
      <c r="BT262" s="82" t="str">
        <f t="shared" si="28"/>
        <v>PL8</v>
      </c>
      <c r="BU262" s="53" t="str">
        <f t="shared" si="27"/>
        <v/>
      </c>
      <c r="BV262" s="53" t="s">
        <v>50</v>
      </c>
      <c r="BW262" s="53" t="s">
        <v>579</v>
      </c>
      <c r="BX262" s="53"/>
      <c r="BY262" s="53" t="s">
        <v>580</v>
      </c>
      <c r="BZ262" s="53">
        <v>37</v>
      </c>
      <c r="CA262" s="83">
        <v>46128</v>
      </c>
      <c r="CB262" s="53"/>
      <c r="CC262" s="53"/>
    </row>
    <row r="263" spans="3:81" ht="14.25" hidden="1" customHeight="1">
      <c r="C263" s="82" t="s">
        <v>14</v>
      </c>
      <c r="D263" s="82" t="s">
        <v>813</v>
      </c>
      <c r="E263" s="82" t="s">
        <v>576</v>
      </c>
      <c r="F263" s="82" t="s">
        <v>66</v>
      </c>
      <c r="G263" s="82">
        <v>229</v>
      </c>
      <c r="H263" s="82" t="s">
        <v>49</v>
      </c>
      <c r="I263" s="82">
        <v>1</v>
      </c>
      <c r="J263" s="82">
        <v>2.7</v>
      </c>
      <c r="K263" s="82">
        <v>2.7</v>
      </c>
      <c r="L263" s="26">
        <f t="shared" si="25"/>
        <v>1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1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67" t="e">
        <f>SUMIFS([3]Up!$J:$J,[3]Up!$D:$D,D263)</f>
        <v>#VALUE!</v>
      </c>
      <c r="BS263" s="82"/>
      <c r="BT263" s="82" t="str">
        <f t="shared" si="28"/>
        <v>PL10</v>
      </c>
      <c r="BU263" s="53" t="str">
        <f t="shared" si="27"/>
        <v/>
      </c>
      <c r="BV263" s="53" t="s">
        <v>50</v>
      </c>
      <c r="BW263" s="84" t="s">
        <v>130</v>
      </c>
      <c r="BX263" s="53"/>
      <c r="BY263" s="53" t="s">
        <v>131</v>
      </c>
      <c r="BZ263" s="53">
        <v>1</v>
      </c>
      <c r="CA263" s="83">
        <v>46128</v>
      </c>
      <c r="CB263" s="53"/>
      <c r="CC263" s="53"/>
    </row>
    <row r="264" spans="3:81" ht="14.25" hidden="1" customHeight="1">
      <c r="C264" s="82" t="s">
        <v>14</v>
      </c>
      <c r="D264" s="82" t="s">
        <v>812</v>
      </c>
      <c r="E264" s="82" t="s">
        <v>574</v>
      </c>
      <c r="F264" s="82" t="s">
        <v>66</v>
      </c>
      <c r="G264" s="82">
        <v>152</v>
      </c>
      <c r="H264" s="82" t="s">
        <v>49</v>
      </c>
      <c r="I264" s="82">
        <v>2</v>
      </c>
      <c r="J264" s="82">
        <v>1.3</v>
      </c>
      <c r="K264" s="82">
        <v>2.6</v>
      </c>
      <c r="L264" s="26">
        <f t="shared" si="25"/>
        <v>2</v>
      </c>
      <c r="M264" s="26">
        <f t="shared" si="26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2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67" t="e">
        <f>SUMIFS([3]Up!$J:$J,[3]Up!$D:$D,D264)</f>
        <v>#VALUE!</v>
      </c>
      <c r="BS264" s="82"/>
      <c r="BT264" s="82" t="str">
        <f t="shared" si="28"/>
        <v>PL10</v>
      </c>
      <c r="BU264" s="53" t="str">
        <f t="shared" si="27"/>
        <v/>
      </c>
      <c r="BV264" s="53" t="s">
        <v>50</v>
      </c>
      <c r="BW264" s="84" t="s">
        <v>130</v>
      </c>
      <c r="BX264" s="53"/>
      <c r="BY264" s="53" t="s">
        <v>131</v>
      </c>
      <c r="BZ264" s="53">
        <v>2</v>
      </c>
      <c r="CA264" s="83">
        <v>46128</v>
      </c>
      <c r="CB264" s="53"/>
      <c r="CC264" s="53"/>
    </row>
    <row r="265" spans="3:81" ht="14.25" hidden="1" customHeight="1">
      <c r="C265" s="82" t="s">
        <v>14</v>
      </c>
      <c r="D265" s="82" t="s">
        <v>811</v>
      </c>
      <c r="E265" s="82" t="s">
        <v>569</v>
      </c>
      <c r="F265" s="82" t="s">
        <v>570</v>
      </c>
      <c r="G265" s="82">
        <v>162</v>
      </c>
      <c r="H265" s="82" t="s">
        <v>55</v>
      </c>
      <c r="I265" s="82">
        <v>32</v>
      </c>
      <c r="J265" s="82">
        <v>0.3</v>
      </c>
      <c r="K265" s="82">
        <v>9.6</v>
      </c>
      <c r="L265" s="26">
        <f t="shared" si="25"/>
        <v>32</v>
      </c>
      <c r="M265" s="26">
        <f t="shared" si="26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>
        <v>32</v>
      </c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67" t="e">
        <f>SUMIFS([3]Up!$J:$J,[3]Up!$D:$D,D265)</f>
        <v>#VALUE!</v>
      </c>
      <c r="BS265" s="82"/>
      <c r="BT265" s="82" t="str">
        <f t="shared" si="28"/>
        <v>PL10</v>
      </c>
      <c r="BU265" s="53" t="str">
        <f t="shared" si="27"/>
        <v/>
      </c>
      <c r="BV265" s="53" t="s">
        <v>50</v>
      </c>
      <c r="BW265" s="53" t="s">
        <v>571</v>
      </c>
      <c r="BX265" s="53"/>
      <c r="BY265" s="53" t="s">
        <v>572</v>
      </c>
      <c r="BZ265" s="53">
        <v>32</v>
      </c>
      <c r="CA265" s="83">
        <v>46128</v>
      </c>
      <c r="CB265" s="53"/>
      <c r="CC265" s="53"/>
    </row>
    <row r="266" spans="3:81" ht="14.25" hidden="1" customHeight="1">
      <c r="C266" s="82" t="s">
        <v>14</v>
      </c>
      <c r="D266" s="82" t="s">
        <v>810</v>
      </c>
      <c r="E266" s="82" t="s">
        <v>562</v>
      </c>
      <c r="F266" s="82" t="s">
        <v>66</v>
      </c>
      <c r="G266" s="82">
        <v>220</v>
      </c>
      <c r="H266" s="82" t="s">
        <v>55</v>
      </c>
      <c r="I266" s="82">
        <v>4</v>
      </c>
      <c r="J266" s="82">
        <v>13.2</v>
      </c>
      <c r="K266" s="82">
        <v>52.8</v>
      </c>
      <c r="L266" s="26">
        <f t="shared" si="25"/>
        <v>4</v>
      </c>
      <c r="M266" s="26">
        <f t="shared" si="26"/>
        <v>0</v>
      </c>
      <c r="N266" s="26"/>
      <c r="O266" s="26"/>
      <c r="P266" s="26"/>
      <c r="Q266" s="26"/>
      <c r="R266" s="26">
        <v>4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67" t="e">
        <f>SUMIFS([3]Up!$J:$J,[3]Up!$D:$D,D266)</f>
        <v>#VALUE!</v>
      </c>
      <c r="BS266" s="82"/>
      <c r="BT266" s="82" t="str">
        <f t="shared" si="28"/>
        <v>PL60</v>
      </c>
      <c r="BU266" s="53" t="str">
        <f t="shared" si="27"/>
        <v/>
      </c>
      <c r="BV266" s="53" t="s">
        <v>50</v>
      </c>
      <c r="BW266" s="53" t="s">
        <v>551</v>
      </c>
      <c r="BX266" s="53"/>
      <c r="BY266" s="53" t="s">
        <v>552</v>
      </c>
      <c r="BZ266" s="53">
        <v>4</v>
      </c>
      <c r="CA266" s="83">
        <v>46128</v>
      </c>
      <c r="CB266" s="53"/>
      <c r="CC266" s="53"/>
    </row>
    <row r="267" spans="3:81" ht="14.25" hidden="1" customHeight="1">
      <c r="C267" s="82" t="s">
        <v>14</v>
      </c>
      <c r="D267" s="82" t="s">
        <v>809</v>
      </c>
      <c r="E267" s="82" t="s">
        <v>562</v>
      </c>
      <c r="F267" s="82" t="s">
        <v>66</v>
      </c>
      <c r="G267" s="82">
        <v>1000</v>
      </c>
      <c r="H267" s="82" t="s">
        <v>55</v>
      </c>
      <c r="I267" s="82">
        <v>2</v>
      </c>
      <c r="J267" s="82">
        <v>59.8</v>
      </c>
      <c r="K267" s="82">
        <v>119.6</v>
      </c>
      <c r="L267" s="26">
        <f t="shared" si="25"/>
        <v>2</v>
      </c>
      <c r="M267" s="26">
        <f t="shared" si="26"/>
        <v>0</v>
      </c>
      <c r="N267" s="26"/>
      <c r="O267" s="26"/>
      <c r="P267" s="26"/>
      <c r="Q267" s="26"/>
      <c r="R267" s="26">
        <v>2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67" t="e">
        <f>SUMIFS([3]Up!$J:$J,[3]Up!$D:$D,D267)</f>
        <v>#VALUE!</v>
      </c>
      <c r="BS267" s="82"/>
      <c r="BT267" s="82" t="str">
        <f t="shared" si="28"/>
        <v>PL60</v>
      </c>
      <c r="BU267" s="53" t="str">
        <f t="shared" si="27"/>
        <v/>
      </c>
      <c r="BV267" s="53" t="s">
        <v>50</v>
      </c>
      <c r="BW267" s="53" t="s">
        <v>551</v>
      </c>
      <c r="BX267" s="53"/>
      <c r="BY267" s="53" t="s">
        <v>552</v>
      </c>
      <c r="BZ267" s="53">
        <v>2</v>
      </c>
      <c r="CA267" s="83">
        <v>46128</v>
      </c>
      <c r="CB267" s="53"/>
      <c r="CC267" s="53"/>
    </row>
    <row r="268" spans="3:81" ht="14.25" hidden="1" customHeight="1">
      <c r="C268" s="82"/>
      <c r="D268" s="82" t="s">
        <v>808</v>
      </c>
      <c r="E268" s="82"/>
      <c r="F268" s="82"/>
      <c r="G268" s="82"/>
      <c r="H268" s="82"/>
      <c r="I268" s="82">
        <v>0</v>
      </c>
      <c r="J268" s="82">
        <v>0</v>
      </c>
      <c r="K268" s="82">
        <v>0</v>
      </c>
      <c r="L268" s="26">
        <f t="shared" si="25"/>
        <v>0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67" t="e">
        <f>SUMIFS([3]Up!$J:$J,[3]Up!$D:$D,D268)</f>
        <v>#VALUE!</v>
      </c>
      <c r="BS268" s="82"/>
      <c r="BT268" s="82" t="str">
        <f t="shared" si="28"/>
        <v/>
      </c>
      <c r="BU268" s="53" t="str">
        <f t="shared" si="27"/>
        <v/>
      </c>
      <c r="BV268" s="53"/>
      <c r="BW268" s="53"/>
      <c r="BX268" s="53"/>
      <c r="BY268" s="53"/>
      <c r="BZ268" s="53"/>
      <c r="CA268" s="83"/>
      <c r="CB268" s="53"/>
      <c r="CC268" s="53"/>
    </row>
    <row r="269" spans="3:81" ht="14.25" hidden="1" customHeight="1">
      <c r="C269" s="82"/>
      <c r="D269" s="82" t="s">
        <v>807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25"/>
        <v>0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67" t="e">
        <f>SUMIFS([3]Up!$J:$J,[3]Up!$D:$D,D269)</f>
        <v>#VALUE!</v>
      </c>
      <c r="BS269" s="82"/>
      <c r="BT269" s="82" t="str">
        <f t="shared" si="28"/>
        <v/>
      </c>
      <c r="BU269" s="53" t="str">
        <f t="shared" si="27"/>
        <v/>
      </c>
      <c r="BV269" s="53"/>
      <c r="BW269" s="53"/>
      <c r="BX269" s="53"/>
      <c r="BY269" s="53"/>
      <c r="BZ269" s="53"/>
      <c r="CA269" s="83"/>
      <c r="CB269" s="53"/>
      <c r="CC269" s="53"/>
    </row>
    <row r="270" spans="3:81" ht="14.25" hidden="1" customHeight="1">
      <c r="C270" s="82"/>
      <c r="D270" s="82" t="s">
        <v>806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25"/>
        <v>0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67" t="e">
        <f>SUMIFS([3]Up!$J:$J,[3]Up!$D:$D,D270)</f>
        <v>#VALUE!</v>
      </c>
      <c r="BS270" s="82"/>
      <c r="BT270" s="82" t="str">
        <f t="shared" si="28"/>
        <v/>
      </c>
      <c r="BU270" s="53" t="str">
        <f t="shared" si="27"/>
        <v/>
      </c>
      <c r="BV270" s="53"/>
      <c r="BW270" s="53"/>
      <c r="BX270" s="53"/>
      <c r="BY270" s="53"/>
      <c r="BZ270" s="53"/>
      <c r="CA270" s="83"/>
      <c r="CB270" s="53"/>
      <c r="CC270" s="53"/>
    </row>
    <row r="271" spans="3:81" ht="14.25" hidden="1" customHeight="1">
      <c r="C271" s="82" t="s">
        <v>14</v>
      </c>
      <c r="D271" s="82" t="s">
        <v>805</v>
      </c>
      <c r="E271" s="82" t="s">
        <v>554</v>
      </c>
      <c r="F271" s="82" t="s">
        <v>66</v>
      </c>
      <c r="G271" s="82">
        <v>102</v>
      </c>
      <c r="H271" s="82" t="s">
        <v>49</v>
      </c>
      <c r="I271" s="82">
        <v>1</v>
      </c>
      <c r="J271" s="82">
        <v>0.7</v>
      </c>
      <c r="K271" s="82">
        <v>0.7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/>
      <c r="U271" s="26">
        <v>1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>
        <v>1</v>
      </c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67" t="e">
        <f>SUMIFS([3]Up!$J:$J,[3]Up!$D:$D,D271)</f>
        <v>#VALUE!</v>
      </c>
      <c r="BS271" s="82"/>
      <c r="BT271" s="82" t="str">
        <f t="shared" si="28"/>
        <v>PL12</v>
      </c>
      <c r="BU271" s="53" t="str">
        <f t="shared" si="27"/>
        <v>Thừa 1</v>
      </c>
      <c r="BV271" s="53" t="s">
        <v>82</v>
      </c>
      <c r="BW271" s="53" t="s">
        <v>432</v>
      </c>
      <c r="BX271" s="53"/>
      <c r="BY271" s="53" t="s">
        <v>555</v>
      </c>
      <c r="BZ271" s="53">
        <v>1</v>
      </c>
      <c r="CA271" s="83">
        <v>46149</v>
      </c>
      <c r="CB271" s="53"/>
      <c r="CC271" s="53"/>
    </row>
    <row r="272" spans="3:81" ht="14.25" hidden="1" customHeight="1">
      <c r="C272" s="82" t="s">
        <v>14</v>
      </c>
      <c r="D272" s="82" t="s">
        <v>804</v>
      </c>
      <c r="E272" s="82" t="s">
        <v>549</v>
      </c>
      <c r="F272" s="82" t="s">
        <v>550</v>
      </c>
      <c r="G272" s="82">
        <v>1000</v>
      </c>
      <c r="H272" s="82" t="s">
        <v>55</v>
      </c>
      <c r="I272" s="82">
        <v>2</v>
      </c>
      <c r="J272" s="82">
        <v>235.5</v>
      </c>
      <c r="K272" s="82">
        <v>471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>
        <v>2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67" t="e">
        <f>SUMIFS([3]Up!$J:$J,[3]Up!$D:$D,D272)</f>
        <v>#VALUE!</v>
      </c>
      <c r="BS272" s="82"/>
      <c r="BT272" s="82" t="str">
        <f t="shared" si="28"/>
        <v>PL60</v>
      </c>
      <c r="BU272" s="53" t="str">
        <f t="shared" si="27"/>
        <v/>
      </c>
      <c r="BV272" s="53" t="s">
        <v>50</v>
      </c>
      <c r="BW272" s="53" t="s">
        <v>551</v>
      </c>
      <c r="BX272" s="53"/>
      <c r="BY272" s="53" t="s">
        <v>552</v>
      </c>
      <c r="BZ272" s="53">
        <v>2</v>
      </c>
      <c r="CA272" s="83">
        <v>46128</v>
      </c>
      <c r="CB272" s="53"/>
      <c r="CC272" s="53"/>
    </row>
    <row r="273" spans="3:81" ht="14.25" hidden="1" customHeight="1">
      <c r="C273" s="82" t="s">
        <v>14</v>
      </c>
      <c r="D273" s="82" t="s">
        <v>803</v>
      </c>
      <c r="E273" s="82" t="s">
        <v>546</v>
      </c>
      <c r="F273" s="82" t="s">
        <v>547</v>
      </c>
      <c r="G273" s="82">
        <v>229</v>
      </c>
      <c r="H273" s="82" t="s">
        <v>55</v>
      </c>
      <c r="I273" s="82">
        <v>4</v>
      </c>
      <c r="J273" s="82">
        <v>14</v>
      </c>
      <c r="K273" s="82">
        <v>56</v>
      </c>
      <c r="L273" s="26">
        <f t="shared" si="25"/>
        <v>4</v>
      </c>
      <c r="M273" s="26">
        <f t="shared" si="26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>
        <v>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67" t="e">
        <f>SUMIFS([3]Up!$J:$J,[3]Up!$D:$D,D273)</f>
        <v>#VALUE!</v>
      </c>
      <c r="BS273" s="82"/>
      <c r="BT273" s="82" t="str">
        <f t="shared" si="28"/>
        <v>PL38</v>
      </c>
      <c r="BU273" s="53" t="str">
        <f t="shared" si="27"/>
        <v/>
      </c>
      <c r="BV273" s="53" t="s">
        <v>50</v>
      </c>
      <c r="BW273" s="84" t="s">
        <v>67</v>
      </c>
      <c r="BX273" s="53"/>
      <c r="BY273" s="53" t="s">
        <v>68</v>
      </c>
      <c r="BZ273" s="53">
        <v>4</v>
      </c>
      <c r="CA273" s="83">
        <v>46128</v>
      </c>
      <c r="CB273" s="53"/>
      <c r="CC273" s="53"/>
    </row>
    <row r="274" spans="3:81" ht="14.25" hidden="1" customHeight="1">
      <c r="C274" s="82" t="s">
        <v>12</v>
      </c>
      <c r="D274" s="82" t="s">
        <v>802</v>
      </c>
      <c r="E274" s="82" t="s">
        <v>58</v>
      </c>
      <c r="F274" s="82" t="s">
        <v>59</v>
      </c>
      <c r="G274" s="82">
        <v>3023</v>
      </c>
      <c r="H274" s="82" t="s">
        <v>49</v>
      </c>
      <c r="I274" s="82">
        <v>9</v>
      </c>
      <c r="J274" s="82">
        <v>69.2</v>
      </c>
      <c r="K274" s="82">
        <v>622.80000000000007</v>
      </c>
      <c r="L274" s="26">
        <f t="shared" si="25"/>
        <v>9</v>
      </c>
      <c r="M274" s="26">
        <f t="shared" si="26"/>
        <v>0</v>
      </c>
      <c r="N274" s="26">
        <v>9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67" t="e">
        <f>SUMIFS([3]Up!$J:$J,[3]Up!$D:$D,D274)</f>
        <v>#VALUE!</v>
      </c>
      <c r="BS274" s="82"/>
      <c r="BT274" s="82" t="str">
        <f t="shared" si="28"/>
        <v/>
      </c>
      <c r="BU274" s="53" t="str">
        <f t="shared" si="27"/>
        <v/>
      </c>
      <c r="BV274" s="53" t="s">
        <v>50</v>
      </c>
      <c r="BW274" s="84" t="s">
        <v>60</v>
      </c>
      <c r="BX274" s="53"/>
      <c r="BY274" s="53" t="s">
        <v>61</v>
      </c>
      <c r="BZ274" s="53">
        <v>9</v>
      </c>
      <c r="CA274" s="83">
        <v>46134</v>
      </c>
      <c r="CB274" s="53"/>
      <c r="CC274" s="53"/>
    </row>
    <row r="275" spans="3:81" ht="14.25" hidden="1" customHeight="1">
      <c r="C275" s="82" t="s">
        <v>12</v>
      </c>
      <c r="D275" s="82" t="s">
        <v>801</v>
      </c>
      <c r="E275" s="82" t="s">
        <v>175</v>
      </c>
      <c r="F275" s="82" t="s">
        <v>59</v>
      </c>
      <c r="G275" s="82">
        <v>3023</v>
      </c>
      <c r="H275" s="82" t="s">
        <v>49</v>
      </c>
      <c r="I275" s="82">
        <v>8</v>
      </c>
      <c r="J275" s="82">
        <v>97.9</v>
      </c>
      <c r="K275" s="82">
        <v>783.2</v>
      </c>
      <c r="L275" s="26">
        <f t="shared" si="25"/>
        <v>8</v>
      </c>
      <c r="M275" s="26">
        <f t="shared" si="26"/>
        <v>0</v>
      </c>
      <c r="N275" s="26"/>
      <c r="O275" s="26"/>
      <c r="P275" s="26">
        <f>1+1+6</f>
        <v>8</v>
      </c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67" t="e">
        <f>SUMIFS([3]Up!$J:$J,[3]Up!$D:$D,D275)</f>
        <v>#VALUE!</v>
      </c>
      <c r="BS275" s="82"/>
      <c r="BT275" s="82" t="str">
        <f t="shared" si="28"/>
        <v/>
      </c>
      <c r="BU275" s="53" t="str">
        <f t="shared" si="27"/>
        <v/>
      </c>
      <c r="BV275" s="53" t="s">
        <v>50</v>
      </c>
      <c r="BW275" s="84" t="s">
        <v>176</v>
      </c>
      <c r="BX275" s="53"/>
      <c r="BY275" s="53" t="s">
        <v>177</v>
      </c>
      <c r="BZ275" s="53">
        <v>8</v>
      </c>
      <c r="CA275" s="83">
        <v>46133</v>
      </c>
      <c r="CB275" s="53"/>
      <c r="CC275" s="53"/>
    </row>
    <row r="276" spans="3:81" ht="14.25" hidden="1" customHeight="1">
      <c r="C276" s="82" t="s">
        <v>12</v>
      </c>
      <c r="D276" s="82" t="s">
        <v>800</v>
      </c>
      <c r="E276" s="82" t="s">
        <v>58</v>
      </c>
      <c r="F276" s="82" t="s">
        <v>59</v>
      </c>
      <c r="G276" s="82">
        <v>1998</v>
      </c>
      <c r="H276" s="82" t="s">
        <v>49</v>
      </c>
      <c r="I276" s="82">
        <v>1</v>
      </c>
      <c r="J276" s="82">
        <v>47.5</v>
      </c>
      <c r="K276" s="82">
        <v>47.5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67" t="e">
        <f>SUMIFS([3]Up!$J:$J,[3]Up!$D:$D,D276)</f>
        <v>#VALUE!</v>
      </c>
      <c r="BS276" s="82"/>
      <c r="BT276" s="82" t="str">
        <f t="shared" si="28"/>
        <v/>
      </c>
      <c r="BU276" s="53" t="str">
        <f t="shared" si="27"/>
        <v/>
      </c>
      <c r="BV276" s="53" t="s">
        <v>50</v>
      </c>
      <c r="BW276" s="84" t="s">
        <v>60</v>
      </c>
      <c r="BX276" s="53"/>
      <c r="BY276" s="53" t="s">
        <v>61</v>
      </c>
      <c r="BZ276" s="53">
        <v>1</v>
      </c>
      <c r="CA276" s="83">
        <v>46134</v>
      </c>
      <c r="CB276" s="53"/>
      <c r="CC276" s="53"/>
    </row>
    <row r="277" spans="3:81" ht="14.25" hidden="1" customHeight="1">
      <c r="C277" s="82" t="s">
        <v>12</v>
      </c>
      <c r="D277" s="82" t="s">
        <v>799</v>
      </c>
      <c r="E277" s="82" t="s">
        <v>53</v>
      </c>
      <c r="F277" s="82" t="s">
        <v>54</v>
      </c>
      <c r="G277" s="82">
        <v>33116</v>
      </c>
      <c r="H277" s="82" t="s">
        <v>55</v>
      </c>
      <c r="I277" s="82">
        <v>1</v>
      </c>
      <c r="J277" s="82">
        <v>13257.8</v>
      </c>
      <c r="K277" s="82">
        <v>13257.8</v>
      </c>
      <c r="L277" s="26">
        <f t="shared" si="25"/>
        <v>1</v>
      </c>
      <c r="M277" s="26">
        <f t="shared" si="26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85">
        <f>17119/G277</f>
        <v>0.51694045174537984</v>
      </c>
      <c r="AD277" s="85"/>
      <c r="AE277" s="85"/>
      <c r="AF277" s="85"/>
      <c r="AG277" s="85"/>
      <c r="AH277" s="85"/>
      <c r="AI277" s="85"/>
      <c r="AJ277" s="85"/>
      <c r="AK277" s="85"/>
      <c r="AL277" s="85"/>
      <c r="AM277" s="85"/>
      <c r="AN277" s="85"/>
      <c r="AO277" s="85"/>
      <c r="AP277" s="85"/>
      <c r="AQ277" s="85"/>
      <c r="AR277" s="85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85"/>
      <c r="BO277" s="85"/>
      <c r="BP277" s="85"/>
      <c r="BQ277" s="26">
        <v>0.52</v>
      </c>
      <c r="BR277" s="67" t="e">
        <f>SUMIFS([3]Up!$J:$J,[3]Up!$D:$D,D277)</f>
        <v>#VALUE!</v>
      </c>
      <c r="BS277" s="82"/>
      <c r="BT277" s="82" t="str">
        <f t="shared" si="28"/>
        <v/>
      </c>
      <c r="BU277" s="53" t="str">
        <f t="shared" si="27"/>
        <v/>
      </c>
      <c r="BV277" s="53" t="s">
        <v>56</v>
      </c>
      <c r="BW277" s="53"/>
      <c r="BX277" s="53"/>
      <c r="BY277" s="53" t="s">
        <v>51</v>
      </c>
      <c r="BZ277" s="53">
        <v>2</v>
      </c>
      <c r="CA277" s="83"/>
      <c r="CB277" s="53"/>
      <c r="CC277" s="53"/>
    </row>
    <row r="278" spans="3:81" ht="14.25" hidden="1" customHeight="1">
      <c r="C278" s="82" t="s">
        <v>12</v>
      </c>
      <c r="D278" s="82" t="s">
        <v>798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25"/>
        <v>1</v>
      </c>
      <c r="M278" s="29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+(15996+15996)/G278</f>
        <v>0.966058702741877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85"/>
      <c r="BO278" s="85"/>
      <c r="BP278" s="85"/>
      <c r="BQ278" s="26">
        <v>0.2</v>
      </c>
      <c r="BR278" s="67" t="e">
        <f>SUMIFS([3]Up!$J:$J,[3]Up!$D:$D,D278)</f>
        <v>#VALUE!</v>
      </c>
      <c r="BS278" s="82"/>
      <c r="BT278" s="82" t="str">
        <f t="shared" si="28"/>
        <v/>
      </c>
      <c r="BU278" s="53" t="str">
        <f t="shared" si="27"/>
        <v/>
      </c>
      <c r="BV278" s="53" t="s">
        <v>56</v>
      </c>
      <c r="BW278" s="53"/>
      <c r="BX278" s="53"/>
      <c r="BY278" s="53" t="s">
        <v>51</v>
      </c>
      <c r="BZ278" s="53">
        <v>2</v>
      </c>
      <c r="CA278" s="83"/>
      <c r="CB278" s="53"/>
      <c r="CC278" s="53"/>
    </row>
    <row r="279" spans="3:81" ht="14.25" hidden="1" customHeight="1">
      <c r="C279" s="82" t="s">
        <v>12</v>
      </c>
      <c r="D279" s="82" t="s">
        <v>797</v>
      </c>
      <c r="E279" s="82" t="s">
        <v>385</v>
      </c>
      <c r="F279" s="82" t="s">
        <v>48</v>
      </c>
      <c r="G279" s="82">
        <v>3448</v>
      </c>
      <c r="H279" s="82" t="s">
        <v>49</v>
      </c>
      <c r="I279" s="82">
        <v>1</v>
      </c>
      <c r="J279" s="82">
        <v>46</v>
      </c>
      <c r="K279" s="82">
        <v>46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>
        <v>2</v>
      </c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>
        <v>-1</v>
      </c>
      <c r="BR279" s="67" t="e">
        <f>SUMIFS([3]Up!$J:$J,[3]Up!$D:$D,D279)</f>
        <v>#VALUE!</v>
      </c>
      <c r="BS279" s="82"/>
      <c r="BT279" s="82" t="str">
        <f t="shared" si="28"/>
        <v/>
      </c>
      <c r="BU279" s="53" t="str">
        <f t="shared" si="27"/>
        <v/>
      </c>
      <c r="BV279" s="53" t="s">
        <v>50</v>
      </c>
      <c r="BW279" s="84" t="s">
        <v>386</v>
      </c>
      <c r="BX279" s="53"/>
      <c r="BY279" s="53" t="s">
        <v>387</v>
      </c>
      <c r="BZ279" s="53">
        <v>2</v>
      </c>
      <c r="CA279" s="83">
        <v>46134</v>
      </c>
      <c r="CB279" s="53"/>
      <c r="CC279" s="53"/>
    </row>
    <row r="280" spans="3:81" ht="14.25" hidden="1" customHeight="1">
      <c r="C280" s="82" t="s">
        <v>12</v>
      </c>
      <c r="D280" s="82" t="s">
        <v>796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>
        <v>1</v>
      </c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>
        <v>1</v>
      </c>
      <c r="BR280" s="67" t="e">
        <f>SUMIFS([3]Up!$J:$J,[3]Up!$D:$D,D280)</f>
        <v>#VALUE!</v>
      </c>
      <c r="BS280" s="82"/>
      <c r="BT280" s="82" t="str">
        <f t="shared" si="28"/>
        <v/>
      </c>
      <c r="BU280" s="53" t="str">
        <f t="shared" si="27"/>
        <v>Thừa 1</v>
      </c>
      <c r="BV280" s="53" t="s">
        <v>50</v>
      </c>
      <c r="BW280" s="84" t="s">
        <v>486</v>
      </c>
      <c r="BX280" s="53"/>
      <c r="BY280" s="53" t="s">
        <v>487</v>
      </c>
      <c r="BZ280" s="53">
        <v>1</v>
      </c>
      <c r="CA280" s="83">
        <v>46149</v>
      </c>
      <c r="CB280" s="53"/>
      <c r="CC280" s="53"/>
    </row>
    <row r="281" spans="3:81" ht="14.25" hidden="1" customHeight="1">
      <c r="C281" s="82" t="s">
        <v>12</v>
      </c>
      <c r="D281" s="82" t="s">
        <v>795</v>
      </c>
      <c r="E281" s="82" t="s">
        <v>47</v>
      </c>
      <c r="F281" s="82" t="s">
        <v>48</v>
      </c>
      <c r="G281" s="82">
        <v>24619</v>
      </c>
      <c r="H281" s="82" t="s">
        <v>49</v>
      </c>
      <c r="I281" s="82">
        <v>1</v>
      </c>
      <c r="J281" s="82">
        <v>203.9</v>
      </c>
      <c r="K281" s="82">
        <v>203.9</v>
      </c>
      <c r="L281" s="26">
        <f t="shared" si="25"/>
        <v>1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>
        <v>1</v>
      </c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67" t="e">
        <f>SUMIFS([3]Up!$J:$J,[3]Up!$D:$D,D281)</f>
        <v>#VALUE!</v>
      </c>
      <c r="BS281" s="82"/>
      <c r="BT281" s="82" t="str">
        <f t="shared" si="28"/>
        <v/>
      </c>
      <c r="BU281" s="53" t="str">
        <f t="shared" si="27"/>
        <v/>
      </c>
      <c r="BV281" s="53" t="s">
        <v>50</v>
      </c>
      <c r="BW281" s="53"/>
      <c r="BX281" s="53"/>
      <c r="BY281" s="53" t="s">
        <v>51</v>
      </c>
      <c r="BZ281" s="53">
        <v>1</v>
      </c>
      <c r="CA281" s="83"/>
      <c r="CB281" s="53"/>
      <c r="CC281" s="53"/>
    </row>
    <row r="282" spans="3:81" ht="14.25" hidden="1" customHeight="1">
      <c r="C282" s="82" t="s">
        <v>12</v>
      </c>
      <c r="D282" s="82" t="s">
        <v>794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25"/>
        <v>1</v>
      </c>
      <c r="M282" s="26">
        <f t="shared" si="26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67" t="e">
        <f>SUMIFS([3]Up!$J:$J,[3]Up!$D:$D,D282)</f>
        <v>#VALUE!</v>
      </c>
      <c r="BS282" s="82"/>
      <c r="BT282" s="82" t="str">
        <f t="shared" si="28"/>
        <v/>
      </c>
      <c r="BU282" s="53" t="str">
        <f t="shared" si="27"/>
        <v/>
      </c>
      <c r="BV282" s="53" t="s">
        <v>50</v>
      </c>
      <c r="BW282" s="53"/>
      <c r="BX282" s="53"/>
      <c r="BY282" s="53" t="s">
        <v>51</v>
      </c>
      <c r="BZ282" s="53">
        <v>1</v>
      </c>
      <c r="CA282" s="83"/>
      <c r="CB282" s="53"/>
      <c r="CC282" s="53"/>
    </row>
    <row r="283" spans="3:81" ht="14.25" hidden="1" customHeight="1">
      <c r="C283" s="82" t="s">
        <v>14</v>
      </c>
      <c r="D283" s="82" t="s">
        <v>793</v>
      </c>
      <c r="E283" s="82" t="s">
        <v>483</v>
      </c>
      <c r="F283" s="82" t="s">
        <v>142</v>
      </c>
      <c r="G283" s="82">
        <v>12293</v>
      </c>
      <c r="H283" s="82" t="s">
        <v>49</v>
      </c>
      <c r="I283" s="82">
        <v>1</v>
      </c>
      <c r="J283" s="82">
        <v>1465.2</v>
      </c>
      <c r="K283" s="82">
        <v>1465.2</v>
      </c>
      <c r="L283" s="26">
        <f t="shared" si="25"/>
        <v>1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>
        <v>2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67" t="e">
        <f>SUMIFS([3]Up!$J:$J,[3]Up!$D:$D,D283)</f>
        <v>#VALUE!</v>
      </c>
      <c r="BS283" s="82" t="s">
        <v>143</v>
      </c>
      <c r="BT283" s="82" t="str">
        <f t="shared" si="28"/>
        <v>PL6</v>
      </c>
      <c r="BU283" s="53" t="str">
        <f t="shared" si="27"/>
        <v>Thừa 1</v>
      </c>
      <c r="BV283" s="53" t="s">
        <v>50</v>
      </c>
      <c r="BW283" s="53"/>
      <c r="BX283" s="53"/>
      <c r="BY283" s="53" t="s">
        <v>51</v>
      </c>
      <c r="BZ283" s="53">
        <v>1</v>
      </c>
      <c r="CA283" s="83"/>
      <c r="CB283" s="53"/>
      <c r="CC283" s="53"/>
    </row>
    <row r="284" spans="3:81" ht="14.25" hidden="1" customHeight="1">
      <c r="C284" s="82" t="s">
        <v>14</v>
      </c>
      <c r="D284" s="82" t="s">
        <v>792</v>
      </c>
      <c r="E284" s="82" t="s">
        <v>479</v>
      </c>
      <c r="F284" s="82" t="s">
        <v>66</v>
      </c>
      <c r="G284" s="82">
        <v>141</v>
      </c>
      <c r="H284" s="82" t="s">
        <v>49</v>
      </c>
      <c r="I284" s="82">
        <v>9</v>
      </c>
      <c r="J284" s="82">
        <v>1.2</v>
      </c>
      <c r="K284" s="82">
        <v>10.799999999999999</v>
      </c>
      <c r="L284" s="26">
        <f t="shared" si="25"/>
        <v>9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>
        <v>9</v>
      </c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67" t="e">
        <f>SUMIFS([3]Up!$J:$J,[3]Up!$D:$D,D284)</f>
        <v>#VALUE!</v>
      </c>
      <c r="BS284" s="82"/>
      <c r="BT284" s="82" t="str">
        <f t="shared" si="28"/>
        <v>PL12</v>
      </c>
      <c r="BU284" s="53" t="str">
        <f t="shared" si="27"/>
        <v/>
      </c>
      <c r="BV284" s="53" t="s">
        <v>50</v>
      </c>
      <c r="BW284" s="53" t="s">
        <v>480</v>
      </c>
      <c r="BX284" s="53"/>
      <c r="BY284" s="53" t="s">
        <v>481</v>
      </c>
      <c r="BZ284" s="53">
        <v>9</v>
      </c>
      <c r="CA284" s="83">
        <v>46128</v>
      </c>
      <c r="CB284" s="53"/>
      <c r="CC284" s="53"/>
    </row>
    <row r="285" spans="3:81" ht="14.25" hidden="1" customHeight="1">
      <c r="C285" s="82" t="s">
        <v>14</v>
      </c>
      <c r="D285" s="82" t="s">
        <v>791</v>
      </c>
      <c r="E285" s="82" t="s">
        <v>477</v>
      </c>
      <c r="F285" s="82" t="s">
        <v>66</v>
      </c>
      <c r="G285" s="82">
        <v>184</v>
      </c>
      <c r="H285" s="82" t="s">
        <v>49</v>
      </c>
      <c r="I285" s="82">
        <v>8</v>
      </c>
      <c r="J285" s="82">
        <v>1</v>
      </c>
      <c r="K285" s="82">
        <v>8</v>
      </c>
      <c r="L285" s="26">
        <f t="shared" si="25"/>
        <v>8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>
        <v>8</v>
      </c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67" t="e">
        <f>SUMIFS([3]Up!$J:$J,[3]Up!$D:$D,D285)</f>
        <v>#VALUE!</v>
      </c>
      <c r="BS285" s="82"/>
      <c r="BT285" s="82" t="str">
        <f t="shared" si="28"/>
        <v>PL10</v>
      </c>
      <c r="BU285" s="53" t="str">
        <f t="shared" si="27"/>
        <v/>
      </c>
      <c r="BV285" s="53" t="s">
        <v>50</v>
      </c>
      <c r="BW285" s="84" t="s">
        <v>130</v>
      </c>
      <c r="BX285" s="53"/>
      <c r="BY285" s="53" t="s">
        <v>131</v>
      </c>
      <c r="BZ285" s="53">
        <v>8</v>
      </c>
      <c r="CA285" s="83">
        <v>46128</v>
      </c>
      <c r="CB285" s="53"/>
      <c r="CC285" s="53"/>
    </row>
    <row r="286" spans="3:81" ht="14.25" hidden="1" customHeight="1">
      <c r="C286" s="82" t="s">
        <v>14</v>
      </c>
      <c r="D286" s="82" t="s">
        <v>790</v>
      </c>
      <c r="E286" s="82" t="s">
        <v>475</v>
      </c>
      <c r="F286" s="82" t="s">
        <v>66</v>
      </c>
      <c r="G286" s="82">
        <v>64</v>
      </c>
      <c r="H286" s="82" t="s">
        <v>97</v>
      </c>
      <c r="I286" s="82">
        <v>16</v>
      </c>
      <c r="J286" s="82">
        <v>0.3</v>
      </c>
      <c r="K286" s="82">
        <v>4.8</v>
      </c>
      <c r="L286" s="26">
        <f t="shared" ref="L286:L349" si="29">MIN(SUM(N286:BQ286),I286)</f>
        <v>16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>
        <v>16</v>
      </c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67" t="e">
        <f>SUMIFS([3]Up!$J:$J,[3]Up!$D:$D,D286)</f>
        <v>#VALUE!</v>
      </c>
      <c r="BS286" s="82"/>
      <c r="BT286" s="82" t="str">
        <f t="shared" si="28"/>
        <v>PL12</v>
      </c>
      <c r="BU286" s="53" t="str">
        <f t="shared" ref="BU286:BU349" si="31">IF(ROUND(SUM(N286:BQ286)-I286,0)&gt;0,"Thừa "&amp;SUM(N286:BQ286)-I286,"")</f>
        <v/>
      </c>
      <c r="BV286" s="53" t="s">
        <v>50</v>
      </c>
      <c r="BW286" s="53" t="s">
        <v>98</v>
      </c>
      <c r="BX286" s="53"/>
      <c r="BY286" s="53" t="s">
        <v>99</v>
      </c>
      <c r="BZ286" s="53">
        <v>16</v>
      </c>
      <c r="CA286" s="83">
        <v>46128</v>
      </c>
      <c r="CB286" s="53"/>
      <c r="CC286" s="53"/>
    </row>
    <row r="287" spans="3:81" ht="14.25" hidden="1" customHeight="1">
      <c r="C287" s="82" t="s">
        <v>14</v>
      </c>
      <c r="D287" s="82" t="s">
        <v>789</v>
      </c>
      <c r="E287" s="82" t="s">
        <v>473</v>
      </c>
      <c r="F287" s="82" t="s">
        <v>66</v>
      </c>
      <c r="G287" s="82">
        <v>305</v>
      </c>
      <c r="H287" s="82" t="s">
        <v>97</v>
      </c>
      <c r="I287" s="82">
        <v>4</v>
      </c>
      <c r="J287" s="82">
        <v>10.1</v>
      </c>
      <c r="K287" s="82">
        <v>40.4</v>
      </c>
      <c r="L287" s="26">
        <f t="shared" si="29"/>
        <v>4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4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67" t="e">
        <f>SUMIFS([3]Up!$J:$J,[3]Up!$D:$D,D287)</f>
        <v>#VALUE!</v>
      </c>
      <c r="BS287" s="82"/>
      <c r="BT287" s="82" t="str">
        <f t="shared" si="28"/>
        <v>PL25</v>
      </c>
      <c r="BU287" s="53" t="str">
        <f t="shared" si="31"/>
        <v/>
      </c>
      <c r="BV287" s="53" t="s">
        <v>50</v>
      </c>
      <c r="BW287" s="53" t="s">
        <v>3658</v>
      </c>
      <c r="BX287" s="53"/>
      <c r="BY287" s="53" t="s">
        <v>194</v>
      </c>
      <c r="BZ287" s="53">
        <v>4</v>
      </c>
      <c r="CA287" s="83">
        <v>46212</v>
      </c>
      <c r="CB287" s="53"/>
      <c r="CC287" s="53"/>
    </row>
    <row r="288" spans="3:81" ht="14.25" hidden="1" customHeight="1">
      <c r="C288" s="82"/>
      <c r="D288" s="82" t="s">
        <v>788</v>
      </c>
      <c r="E288" s="82"/>
      <c r="F288" s="82"/>
      <c r="G288" s="82"/>
      <c r="H288" s="82"/>
      <c r="I288" s="82">
        <v>0</v>
      </c>
      <c r="J288" s="82">
        <v>0</v>
      </c>
      <c r="K288" s="82">
        <v>0</v>
      </c>
      <c r="L288" s="26">
        <f t="shared" si="29"/>
        <v>0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67" t="e">
        <f>SUMIFS([3]Up!$J:$J,[3]Up!$D:$D,D288)</f>
        <v>#VALUE!</v>
      </c>
      <c r="BS288" s="82"/>
      <c r="BT288" s="82" t="str">
        <f t="shared" si="28"/>
        <v/>
      </c>
      <c r="BU288" s="53" t="str">
        <f t="shared" si="31"/>
        <v/>
      </c>
      <c r="BV288" s="53"/>
      <c r="BW288" s="53"/>
      <c r="BX288" s="53"/>
      <c r="BY288" s="53"/>
      <c r="BZ288" s="53"/>
      <c r="CA288" s="83"/>
      <c r="CB288" s="53"/>
      <c r="CC288" s="53"/>
    </row>
    <row r="289" spans="3:81" ht="14.25" hidden="1" customHeight="1">
      <c r="C289" s="82"/>
      <c r="D289" s="82" t="s">
        <v>787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29"/>
        <v>0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67" t="e">
        <f>SUMIFS([3]Up!$J:$J,[3]Up!$D:$D,D289)</f>
        <v>#VALUE!</v>
      </c>
      <c r="BS289" s="82"/>
      <c r="BT289" s="82" t="str">
        <f t="shared" si="28"/>
        <v/>
      </c>
      <c r="BU289" s="53" t="str">
        <f t="shared" si="31"/>
        <v/>
      </c>
      <c r="BV289" s="53"/>
      <c r="BW289" s="53"/>
      <c r="BX289" s="53"/>
      <c r="BY289" s="53"/>
      <c r="BZ289" s="53"/>
      <c r="CA289" s="83"/>
      <c r="CB289" s="53"/>
      <c r="CC289" s="53"/>
    </row>
    <row r="290" spans="3:81" ht="14.25" hidden="1" customHeight="1">
      <c r="C290" s="82"/>
      <c r="D290" s="82" t="s">
        <v>786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29"/>
        <v>0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67" t="e">
        <f>SUMIFS([3]Up!$J:$J,[3]Up!$D:$D,D290)</f>
        <v>#VALUE!</v>
      </c>
      <c r="BS290" s="82"/>
      <c r="BT290" s="82" t="str">
        <f t="shared" si="28"/>
        <v/>
      </c>
      <c r="BU290" s="53" t="str">
        <f t="shared" si="31"/>
        <v/>
      </c>
      <c r="BV290" s="53"/>
      <c r="BW290" s="53"/>
      <c r="BX290" s="53"/>
      <c r="BY290" s="53"/>
      <c r="BZ290" s="53"/>
      <c r="CA290" s="83"/>
      <c r="CB290" s="53"/>
      <c r="CC290" s="53"/>
    </row>
    <row r="291" spans="3:81" ht="14.25" hidden="1" customHeight="1">
      <c r="C291" s="82"/>
      <c r="D291" s="82" t="s">
        <v>785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29"/>
        <v>0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67" t="e">
        <f>SUMIFS([3]Up!$J:$J,[3]Up!$D:$D,D291)</f>
        <v>#VALUE!</v>
      </c>
      <c r="BS291" s="82"/>
      <c r="BT291" s="82" t="str">
        <f t="shared" si="28"/>
        <v/>
      </c>
      <c r="BU291" s="53" t="str">
        <f t="shared" si="31"/>
        <v/>
      </c>
      <c r="BV291" s="53"/>
      <c r="BW291" s="53"/>
      <c r="BX291" s="53"/>
      <c r="BY291" s="53"/>
      <c r="BZ291" s="53"/>
      <c r="CA291" s="83"/>
      <c r="CB291" s="53"/>
      <c r="CC291" s="53"/>
    </row>
    <row r="292" spans="3:81" ht="14.25" hidden="1" customHeight="1">
      <c r="C292" s="82"/>
      <c r="D292" s="82" t="s">
        <v>784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29"/>
        <v>0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67" t="e">
        <f>SUMIFS([3]Up!$J:$J,[3]Up!$D:$D,D292)</f>
        <v>#VALUE!</v>
      </c>
      <c r="BS292" s="82"/>
      <c r="BT292" s="82" t="str">
        <f t="shared" si="28"/>
        <v/>
      </c>
      <c r="BU292" s="53" t="str">
        <f t="shared" si="31"/>
        <v/>
      </c>
      <c r="BV292" s="53"/>
      <c r="BW292" s="53"/>
      <c r="BX292" s="53"/>
      <c r="BY292" s="53"/>
      <c r="BZ292" s="53"/>
      <c r="CA292" s="83"/>
      <c r="CB292" s="53"/>
      <c r="CC292" s="53"/>
    </row>
    <row r="293" spans="3:81" ht="14.25" hidden="1" customHeight="1">
      <c r="C293" s="82"/>
      <c r="D293" s="82" t="s">
        <v>783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29"/>
        <v>0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67" t="e">
        <f>SUMIFS([3]Up!$J:$J,[3]Up!$D:$D,D293)</f>
        <v>#VALUE!</v>
      </c>
      <c r="BS293" s="82"/>
      <c r="BT293" s="82" t="str">
        <f t="shared" si="28"/>
        <v/>
      </c>
      <c r="BU293" s="53" t="str">
        <f t="shared" si="31"/>
        <v/>
      </c>
      <c r="BV293" s="53"/>
      <c r="BW293" s="53"/>
      <c r="BX293" s="53"/>
      <c r="BY293" s="53"/>
      <c r="BZ293" s="53"/>
      <c r="CA293" s="83"/>
      <c r="CB293" s="53"/>
      <c r="CC293" s="53"/>
    </row>
    <row r="294" spans="3:81" ht="14.25" hidden="1" customHeight="1">
      <c r="C294" s="82"/>
      <c r="D294" s="82" t="s">
        <v>782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29"/>
        <v>0</v>
      </c>
      <c r="M294" s="26">
        <f t="shared" si="30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67" t="e">
        <f>SUMIFS([3]Up!$J:$J,[3]Up!$D:$D,D294)</f>
        <v>#VALUE!</v>
      </c>
      <c r="BS294" s="82"/>
      <c r="BT294" s="82" t="str">
        <f t="shared" si="28"/>
        <v/>
      </c>
      <c r="BU294" s="53" t="str">
        <f t="shared" si="31"/>
        <v/>
      </c>
      <c r="BV294" s="53"/>
      <c r="BW294" s="53"/>
      <c r="BX294" s="53"/>
      <c r="BY294" s="53"/>
      <c r="BZ294" s="53"/>
      <c r="CA294" s="83"/>
      <c r="CB294" s="53"/>
      <c r="CC294" s="53"/>
    </row>
    <row r="295" spans="3:81" ht="14.25" hidden="1" customHeight="1">
      <c r="C295" s="82"/>
      <c r="D295" s="82" t="s">
        <v>781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29"/>
        <v>0</v>
      </c>
      <c r="M295" s="26">
        <f t="shared" si="30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67" t="e">
        <f>SUMIFS([3]Up!$J:$J,[3]Up!$D:$D,D295)</f>
        <v>#VALUE!</v>
      </c>
      <c r="BS295" s="82"/>
      <c r="BT295" s="82" t="str">
        <f t="shared" si="28"/>
        <v/>
      </c>
      <c r="BU295" s="53" t="str">
        <f t="shared" si="31"/>
        <v/>
      </c>
      <c r="BV295" s="53"/>
      <c r="BW295" s="53"/>
      <c r="BX295" s="53"/>
      <c r="BY295" s="53"/>
      <c r="BZ295" s="53"/>
      <c r="CA295" s="83"/>
      <c r="CB295" s="53"/>
      <c r="CC295" s="53"/>
    </row>
    <row r="296" spans="3:81" ht="14.25" hidden="1" customHeight="1">
      <c r="C296" s="82"/>
      <c r="D296" s="82" t="s">
        <v>780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29"/>
        <v>0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67" t="e">
        <f>SUMIFS([3]Up!$J:$J,[3]Up!$D:$D,D296)</f>
        <v>#VALUE!</v>
      </c>
      <c r="BS296" s="82"/>
      <c r="BT296" s="82" t="str">
        <f t="shared" si="28"/>
        <v/>
      </c>
      <c r="BU296" s="53" t="str">
        <f t="shared" si="31"/>
        <v/>
      </c>
      <c r="BV296" s="53"/>
      <c r="BW296" s="53"/>
      <c r="BX296" s="53"/>
      <c r="BY296" s="53"/>
      <c r="BZ296" s="53"/>
      <c r="CA296" s="83"/>
      <c r="CB296" s="53"/>
      <c r="CC296" s="53"/>
    </row>
    <row r="297" spans="3:81" ht="14.25" hidden="1" customHeight="1">
      <c r="C297" s="82"/>
      <c r="D297" s="82" t="s">
        <v>779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29"/>
        <v>0</v>
      </c>
      <c r="M297" s="26">
        <f t="shared" si="30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67" t="e">
        <f>SUMIFS([3]Up!$J:$J,[3]Up!$D:$D,D297)</f>
        <v>#VALUE!</v>
      </c>
      <c r="BS297" s="82"/>
      <c r="BT297" s="82" t="str">
        <f t="shared" si="28"/>
        <v/>
      </c>
      <c r="BU297" s="53" t="str">
        <f t="shared" si="31"/>
        <v/>
      </c>
      <c r="BV297" s="53"/>
      <c r="BW297" s="53"/>
      <c r="BX297" s="53"/>
      <c r="BY297" s="53"/>
      <c r="BZ297" s="53"/>
      <c r="CA297" s="83"/>
      <c r="CB297" s="53"/>
      <c r="CC297" s="53"/>
    </row>
    <row r="298" spans="3:81" ht="14.25" hidden="1" customHeight="1">
      <c r="C298" s="82" t="s">
        <v>14</v>
      </c>
      <c r="D298" s="82" t="s">
        <v>778</v>
      </c>
      <c r="E298" s="82" t="s">
        <v>430</v>
      </c>
      <c r="F298" s="82" t="s">
        <v>66</v>
      </c>
      <c r="G298" s="82">
        <v>60</v>
      </c>
      <c r="H298" s="82" t="s">
        <v>431</v>
      </c>
      <c r="I298" s="82">
        <v>1</v>
      </c>
      <c r="J298" s="82">
        <v>0.1</v>
      </c>
      <c r="K298" s="82">
        <v>0.1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>
        <v>1</v>
      </c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67" t="e">
        <f>SUMIFS([3]Up!$J:$J,[3]Up!$D:$D,D298)</f>
        <v>#VALUE!</v>
      </c>
      <c r="BS298" s="82"/>
      <c r="BT298" s="82" t="str">
        <f t="shared" si="28"/>
        <v>PL6</v>
      </c>
      <c r="BU298" s="53" t="str">
        <f t="shared" si="31"/>
        <v/>
      </c>
      <c r="BV298" s="53" t="s">
        <v>50</v>
      </c>
      <c r="BW298" s="53" t="s">
        <v>432</v>
      </c>
      <c r="BX298" s="53"/>
      <c r="BY298" s="53" t="s">
        <v>433</v>
      </c>
      <c r="BZ298" s="53">
        <v>1</v>
      </c>
      <c r="CA298" s="83">
        <v>46149</v>
      </c>
      <c r="CB298" s="53"/>
      <c r="CC298" s="53"/>
    </row>
    <row r="299" spans="3:81" ht="14.25" hidden="1" customHeight="1">
      <c r="C299" s="82" t="s">
        <v>14</v>
      </c>
      <c r="D299" s="82" t="s">
        <v>777</v>
      </c>
      <c r="E299" s="82" t="s">
        <v>509</v>
      </c>
      <c r="F299" s="82" t="s">
        <v>66</v>
      </c>
      <c r="G299" s="82">
        <v>229</v>
      </c>
      <c r="H299" s="82" t="s">
        <v>49</v>
      </c>
      <c r="I299" s="82">
        <v>9</v>
      </c>
      <c r="J299" s="82">
        <v>2.2999999999999998</v>
      </c>
      <c r="K299" s="82">
        <v>20.7</v>
      </c>
      <c r="L299" s="26">
        <f t="shared" si="29"/>
        <v>9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>
        <v>9</v>
      </c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67" t="e">
        <f>SUMIFS([3]Up!$J:$J,[3]Up!$D:$D,D299)</f>
        <v>#VALUE!</v>
      </c>
      <c r="BS299" s="82"/>
      <c r="BT299" s="82" t="str">
        <f t="shared" si="28"/>
        <v>PL10</v>
      </c>
      <c r="BU299" s="53" t="str">
        <f t="shared" si="31"/>
        <v/>
      </c>
      <c r="BV299" s="53" t="s">
        <v>50</v>
      </c>
      <c r="BW299" s="84" t="s">
        <v>130</v>
      </c>
      <c r="BX299" s="53"/>
      <c r="BY299" s="53" t="s">
        <v>131</v>
      </c>
      <c r="BZ299" s="53">
        <v>9</v>
      </c>
      <c r="CA299" s="83">
        <v>46128</v>
      </c>
      <c r="CB299" s="53"/>
      <c r="CC299" s="53"/>
    </row>
    <row r="300" spans="3:81" ht="14.25" hidden="1" customHeight="1">
      <c r="C300" s="82" t="s">
        <v>14</v>
      </c>
      <c r="D300" s="82" t="s">
        <v>776</v>
      </c>
      <c r="E300" s="82" t="s">
        <v>428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29"/>
        <v>9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>
        <v>2</v>
      </c>
      <c r="AE300" s="26"/>
      <c r="AF300" s="26"/>
      <c r="AG300" s="26"/>
      <c r="AH300" s="26"/>
      <c r="AI300" s="26"/>
      <c r="AJ300" s="26"/>
      <c r="AK300" s="26"/>
      <c r="AL300" s="26"/>
      <c r="AM300" s="26">
        <v>7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67" t="e">
        <f>SUMIFS([3]Up!$J:$J,[3]Up!$D:$D,D300)</f>
        <v>#VALUE!</v>
      </c>
      <c r="BS300" s="82"/>
      <c r="BT300" s="82" t="str">
        <f t="shared" si="28"/>
        <v>PL10</v>
      </c>
      <c r="BU300" s="53" t="str">
        <f t="shared" si="31"/>
        <v/>
      </c>
      <c r="BV300" s="53" t="s">
        <v>50</v>
      </c>
      <c r="BW300" s="84" t="s">
        <v>130</v>
      </c>
      <c r="BX300" s="53"/>
      <c r="BY300" s="53" t="s">
        <v>131</v>
      </c>
      <c r="BZ300" s="53">
        <v>9</v>
      </c>
      <c r="CA300" s="83">
        <v>46128</v>
      </c>
      <c r="CB300" s="53"/>
      <c r="CC300" s="53"/>
    </row>
    <row r="301" spans="3:81" ht="14.25" hidden="1" customHeight="1">
      <c r="C301" s="82"/>
      <c r="D301" s="82" t="s">
        <v>775</v>
      </c>
      <c r="E301" s="82"/>
      <c r="F301" s="82"/>
      <c r="G301" s="82"/>
      <c r="H301" s="82"/>
      <c r="I301" s="82">
        <v>0</v>
      </c>
      <c r="J301" s="82">
        <v>0</v>
      </c>
      <c r="K301" s="82">
        <v>0</v>
      </c>
      <c r="L301" s="26">
        <f t="shared" si="29"/>
        <v>0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67" t="e">
        <f>SUMIFS([3]Up!$J:$J,[3]Up!$D:$D,D301)</f>
        <v>#VALUE!</v>
      </c>
      <c r="BS301" s="82"/>
      <c r="BT301" s="82" t="str">
        <f t="shared" ref="BT301:BT364" si="32">IFERROR(IF(C301="Plate",LEFT(E301,FIND("*",E301,1)-1),""),IF(C301="Plate",LEFT(E301,FIND("x",E301,1)-1),""))</f>
        <v/>
      </c>
      <c r="BU301" s="53" t="str">
        <f t="shared" si="31"/>
        <v/>
      </c>
      <c r="BV301" s="53"/>
      <c r="BW301" s="53"/>
      <c r="BX301" s="53"/>
      <c r="BY301" s="53"/>
      <c r="BZ301" s="53"/>
      <c r="CA301" s="83"/>
      <c r="CB301" s="53"/>
      <c r="CC301" s="53"/>
    </row>
    <row r="302" spans="3:81" ht="14.25" hidden="1" customHeight="1">
      <c r="C302" s="82" t="s">
        <v>14</v>
      </c>
      <c r="D302" s="82" t="s">
        <v>774</v>
      </c>
      <c r="E302" s="82" t="s">
        <v>420</v>
      </c>
      <c r="F302" s="82" t="s">
        <v>66</v>
      </c>
      <c r="G302" s="82">
        <v>229</v>
      </c>
      <c r="H302" s="82" t="s">
        <v>49</v>
      </c>
      <c r="I302" s="82">
        <v>29</v>
      </c>
      <c r="J302" s="82">
        <v>2.7</v>
      </c>
      <c r="K302" s="82">
        <v>78.300000000000011</v>
      </c>
      <c r="L302" s="26">
        <f t="shared" si="29"/>
        <v>29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>
        <v>30</v>
      </c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67" t="e">
        <f>SUMIFS([3]Up!$J:$J,[3]Up!$D:$D,D302)</f>
        <v>#VALUE!</v>
      </c>
      <c r="BS302" s="82"/>
      <c r="BT302" s="82" t="str">
        <f t="shared" si="32"/>
        <v>PL10</v>
      </c>
      <c r="BU302" s="53" t="str">
        <f t="shared" si="31"/>
        <v>Thừa 1</v>
      </c>
      <c r="BV302" s="53" t="s">
        <v>50</v>
      </c>
      <c r="BW302" s="84" t="s">
        <v>130</v>
      </c>
      <c r="BX302" s="53"/>
      <c r="BY302" s="53" t="s">
        <v>131</v>
      </c>
      <c r="BZ302" s="53">
        <v>30</v>
      </c>
      <c r="CA302" s="83">
        <v>46128</v>
      </c>
      <c r="CB302" s="53"/>
      <c r="CC302" s="53"/>
    </row>
    <row r="303" spans="3:81" ht="14.25" customHeight="1">
      <c r="C303" s="82" t="s">
        <v>12</v>
      </c>
      <c r="D303" s="82" t="s">
        <v>773</v>
      </c>
      <c r="E303" s="82" t="s">
        <v>416</v>
      </c>
      <c r="F303" s="82" t="s">
        <v>151</v>
      </c>
      <c r="G303" s="82">
        <v>86</v>
      </c>
      <c r="H303" s="82" t="s">
        <v>403</v>
      </c>
      <c r="I303" s="82">
        <v>1</v>
      </c>
      <c r="J303" s="82">
        <v>0.5</v>
      </c>
      <c r="K303" s="82">
        <v>0.5</v>
      </c>
      <c r="L303" s="26">
        <f t="shared" si="29"/>
        <v>0</v>
      </c>
      <c r="M303" s="26">
        <f t="shared" si="30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67" t="e">
        <f>SUMIFS([3]Up!$J:$J,[3]Up!$D:$D,D303)</f>
        <v>#VALUE!</v>
      </c>
      <c r="BS303" s="82"/>
      <c r="BT303" s="82" t="str">
        <f t="shared" si="32"/>
        <v/>
      </c>
      <c r="BU303" s="53" t="str">
        <f t="shared" si="31"/>
        <v/>
      </c>
      <c r="BV303" s="53" t="s">
        <v>82</v>
      </c>
      <c r="BW303" s="53" t="s">
        <v>417</v>
      </c>
      <c r="BX303" s="53"/>
      <c r="BY303" s="53" t="s">
        <v>418</v>
      </c>
      <c r="BZ303" s="53">
        <v>1</v>
      </c>
      <c r="CA303" s="83">
        <v>46133</v>
      </c>
      <c r="CB303" s="53"/>
      <c r="CC303" s="53"/>
    </row>
    <row r="304" spans="3:81" ht="14.25" hidden="1" customHeight="1">
      <c r="C304" s="82" t="s">
        <v>12</v>
      </c>
      <c r="D304" s="82" t="s">
        <v>772</v>
      </c>
      <c r="E304" s="82" t="s">
        <v>411</v>
      </c>
      <c r="F304" s="82" t="s">
        <v>151</v>
      </c>
      <c r="G304" s="82">
        <v>436</v>
      </c>
      <c r="H304" s="82" t="s">
        <v>412</v>
      </c>
      <c r="I304" s="82">
        <v>48</v>
      </c>
      <c r="J304" s="82">
        <v>4.8</v>
      </c>
      <c r="K304" s="82">
        <v>230.39999999999998</v>
      </c>
      <c r="L304" s="26">
        <f t="shared" si="29"/>
        <v>48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>
        <v>48</v>
      </c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67" t="e">
        <f>SUMIFS([3]Up!$J:$J,[3]Up!$D:$D,D304)</f>
        <v>#VALUE!</v>
      </c>
      <c r="BS304" s="82"/>
      <c r="BT304" s="82" t="str">
        <f t="shared" si="32"/>
        <v/>
      </c>
      <c r="BU304" s="53" t="str">
        <f t="shared" si="31"/>
        <v/>
      </c>
      <c r="BV304" s="53" t="s">
        <v>50</v>
      </c>
      <c r="BW304" s="53" t="s">
        <v>413</v>
      </c>
      <c r="BX304" s="53"/>
      <c r="BY304" s="53" t="s">
        <v>414</v>
      </c>
      <c r="BZ304" s="53">
        <v>48</v>
      </c>
      <c r="CA304" s="83">
        <v>46133</v>
      </c>
      <c r="CB304" s="53"/>
      <c r="CC304" s="53"/>
    </row>
    <row r="305" spans="3:81" ht="14.25" hidden="1" customHeight="1">
      <c r="C305" s="82" t="s">
        <v>12</v>
      </c>
      <c r="D305" s="82" t="s">
        <v>771</v>
      </c>
      <c r="E305" s="82" t="s">
        <v>402</v>
      </c>
      <c r="F305" s="82" t="s">
        <v>151</v>
      </c>
      <c r="G305" s="82">
        <v>309</v>
      </c>
      <c r="H305" s="82" t="s">
        <v>407</v>
      </c>
      <c r="I305" s="82">
        <v>4</v>
      </c>
      <c r="J305" s="82">
        <v>4.9000000000000004</v>
      </c>
      <c r="K305" s="82">
        <v>19.600000000000001</v>
      </c>
      <c r="L305" s="26">
        <f t="shared" si="29"/>
        <v>4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>
        <v>4</v>
      </c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67" t="e">
        <f>SUMIFS([3]Up!$J:$J,[3]Up!$D:$D,D305)</f>
        <v>#VALUE!</v>
      </c>
      <c r="BS305" s="82"/>
      <c r="BT305" s="82" t="str">
        <f t="shared" si="32"/>
        <v/>
      </c>
      <c r="BU305" s="53" t="str">
        <f t="shared" si="31"/>
        <v/>
      </c>
      <c r="BV305" s="53" t="s">
        <v>50</v>
      </c>
      <c r="BW305" s="84" t="s">
        <v>408</v>
      </c>
      <c r="BX305" s="53"/>
      <c r="BY305" s="53" t="s">
        <v>409</v>
      </c>
      <c r="BZ305" s="53">
        <v>4</v>
      </c>
      <c r="CA305" s="83">
        <v>46133</v>
      </c>
      <c r="CB305" s="53"/>
      <c r="CC305" s="53"/>
    </row>
    <row r="306" spans="3:81" ht="14.25" hidden="1" customHeight="1">
      <c r="C306" s="82" t="s">
        <v>12</v>
      </c>
      <c r="D306" s="82" t="s">
        <v>770</v>
      </c>
      <c r="E306" s="82" t="s">
        <v>58</v>
      </c>
      <c r="F306" s="82" t="s">
        <v>59</v>
      </c>
      <c r="G306" s="82">
        <v>455</v>
      </c>
      <c r="H306" s="82" t="s">
        <v>49</v>
      </c>
      <c r="I306" s="82">
        <v>9</v>
      </c>
      <c r="J306" s="82">
        <v>10</v>
      </c>
      <c r="K306" s="82">
        <v>90</v>
      </c>
      <c r="L306" s="26">
        <f t="shared" si="29"/>
        <v>9</v>
      </c>
      <c r="M306" s="26">
        <f t="shared" si="30"/>
        <v>0</v>
      </c>
      <c r="N306" s="26">
        <v>9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67" t="e">
        <f>SUMIFS([3]Up!$J:$J,[3]Up!$D:$D,D306)</f>
        <v>#VALUE!</v>
      </c>
      <c r="BS306" s="82"/>
      <c r="BT306" s="82" t="str">
        <f t="shared" si="32"/>
        <v/>
      </c>
      <c r="BU306" s="53" t="str">
        <f t="shared" si="31"/>
        <v/>
      </c>
      <c r="BV306" s="53" t="s">
        <v>50</v>
      </c>
      <c r="BW306" s="84" t="s">
        <v>60</v>
      </c>
      <c r="BX306" s="53"/>
      <c r="BY306" s="53" t="s">
        <v>61</v>
      </c>
      <c r="BZ306" s="53">
        <v>9</v>
      </c>
      <c r="CA306" s="83">
        <v>46134</v>
      </c>
      <c r="CB306" s="53"/>
      <c r="CC306" s="53"/>
    </row>
    <row r="307" spans="3:81" ht="14.25" hidden="1" customHeight="1">
      <c r="C307" s="82" t="s">
        <v>12</v>
      </c>
      <c r="D307" s="82" t="s">
        <v>769</v>
      </c>
      <c r="E307" s="82" t="s">
        <v>58</v>
      </c>
      <c r="F307" s="82" t="s">
        <v>59</v>
      </c>
      <c r="G307" s="82">
        <v>838</v>
      </c>
      <c r="H307" s="82" t="s">
        <v>49</v>
      </c>
      <c r="I307" s="82">
        <v>1</v>
      </c>
      <c r="J307" s="82">
        <v>20.3</v>
      </c>
      <c r="K307" s="82">
        <v>20.3</v>
      </c>
      <c r="L307" s="26">
        <f t="shared" si="29"/>
        <v>1</v>
      </c>
      <c r="M307" s="26">
        <f t="shared" si="30"/>
        <v>0</v>
      </c>
      <c r="N307" s="26">
        <v>1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>
        <v>1</v>
      </c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67" t="e">
        <f>SUMIFS([3]Up!$J:$J,[3]Up!$D:$D,D307)</f>
        <v>#VALUE!</v>
      </c>
      <c r="BS307" s="82"/>
      <c r="BT307" s="82" t="str">
        <f t="shared" si="32"/>
        <v/>
      </c>
      <c r="BU307" s="53" t="str">
        <f t="shared" si="31"/>
        <v>Thừa 1</v>
      </c>
      <c r="BV307" s="53" t="s">
        <v>50</v>
      </c>
      <c r="BW307" s="84" t="s">
        <v>3655</v>
      </c>
      <c r="BX307" s="53"/>
      <c r="BY307" s="53" t="s">
        <v>3656</v>
      </c>
      <c r="BZ307" s="53">
        <v>1</v>
      </c>
      <c r="CA307" s="83">
        <v>46200</v>
      </c>
      <c r="CB307" s="53"/>
      <c r="CC307" s="53"/>
    </row>
    <row r="308" spans="3:81" ht="14.25" hidden="1" customHeight="1">
      <c r="C308" s="82" t="s">
        <v>12</v>
      </c>
      <c r="D308" s="82" t="s">
        <v>768</v>
      </c>
      <c r="E308" s="82" t="s">
        <v>58</v>
      </c>
      <c r="F308" s="82" t="s">
        <v>59</v>
      </c>
      <c r="G308" s="82">
        <v>1301</v>
      </c>
      <c r="H308" s="82" t="s">
        <v>49</v>
      </c>
      <c r="I308" s="82">
        <v>1</v>
      </c>
      <c r="J308" s="82">
        <v>29.4</v>
      </c>
      <c r="K308" s="82">
        <v>29.4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>
        <v>1</v>
      </c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67" t="e">
        <f>SUMIFS([3]Up!$J:$J,[3]Up!$D:$D,D308)</f>
        <v>#VALUE!</v>
      </c>
      <c r="BS308" s="82"/>
      <c r="BT308" s="82" t="str">
        <f t="shared" si="32"/>
        <v/>
      </c>
      <c r="BU308" s="53" t="str">
        <f t="shared" si="31"/>
        <v/>
      </c>
      <c r="BV308" s="53" t="s">
        <v>50</v>
      </c>
      <c r="BW308" s="84" t="s">
        <v>60</v>
      </c>
      <c r="BX308" s="53"/>
      <c r="BY308" s="53" t="s">
        <v>61</v>
      </c>
      <c r="BZ308" s="53">
        <v>1</v>
      </c>
      <c r="CA308" s="83">
        <v>46134</v>
      </c>
      <c r="CB308" s="53"/>
      <c r="CC308" s="53"/>
    </row>
    <row r="309" spans="3:81" ht="14.25" hidden="1" customHeight="1">
      <c r="C309" s="82" t="s">
        <v>12</v>
      </c>
      <c r="D309" s="82" t="s">
        <v>767</v>
      </c>
      <c r="E309" s="82" t="s">
        <v>58</v>
      </c>
      <c r="F309" s="82" t="s">
        <v>59</v>
      </c>
      <c r="G309" s="82">
        <v>1864</v>
      </c>
      <c r="H309" s="82" t="s">
        <v>49</v>
      </c>
      <c r="I309" s="82">
        <v>9</v>
      </c>
      <c r="J309" s="82">
        <v>42.5</v>
      </c>
      <c r="K309" s="82">
        <v>382.5</v>
      </c>
      <c r="L309" s="26">
        <f t="shared" si="29"/>
        <v>9</v>
      </c>
      <c r="M309" s="26">
        <f t="shared" si="30"/>
        <v>0</v>
      </c>
      <c r="N309" s="26">
        <v>9</v>
      </c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67" t="e">
        <f>SUMIFS([3]Up!$J:$J,[3]Up!$D:$D,D309)</f>
        <v>#VALUE!</v>
      </c>
      <c r="BS309" s="82"/>
      <c r="BT309" s="82" t="str">
        <f t="shared" si="32"/>
        <v/>
      </c>
      <c r="BU309" s="53" t="str">
        <f t="shared" si="31"/>
        <v/>
      </c>
      <c r="BV309" s="53" t="s">
        <v>50</v>
      </c>
      <c r="BW309" s="84" t="s">
        <v>60</v>
      </c>
      <c r="BX309" s="53"/>
      <c r="BY309" s="53" t="s">
        <v>61</v>
      </c>
      <c r="BZ309" s="53">
        <v>9</v>
      </c>
      <c r="CA309" s="83">
        <v>46134</v>
      </c>
      <c r="CB309" s="53"/>
      <c r="CC309" s="53"/>
    </row>
    <row r="310" spans="3:81" ht="14.25" hidden="1" customHeight="1">
      <c r="C310" s="82" t="s">
        <v>12</v>
      </c>
      <c r="D310" s="82" t="s">
        <v>766</v>
      </c>
      <c r="E310" s="82" t="s">
        <v>58</v>
      </c>
      <c r="F310" s="82" t="s">
        <v>59</v>
      </c>
      <c r="G310" s="82">
        <v>12306</v>
      </c>
      <c r="H310" s="82" t="s">
        <v>49</v>
      </c>
      <c r="I310" s="82">
        <v>1</v>
      </c>
      <c r="J310" s="82">
        <v>298.2</v>
      </c>
      <c r="K310" s="82">
        <v>298.2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>
        <v>1</v>
      </c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67" t="e">
        <f>SUMIFS([3]Up!$J:$J,[3]Up!$D:$D,D310)</f>
        <v>#VALUE!</v>
      </c>
      <c r="BS310" s="82"/>
      <c r="BT310" s="82" t="str">
        <f t="shared" si="32"/>
        <v/>
      </c>
      <c r="BU310" s="53" t="str">
        <f t="shared" si="31"/>
        <v/>
      </c>
      <c r="BV310" s="53" t="s">
        <v>50</v>
      </c>
      <c r="BW310" s="53"/>
      <c r="BX310" s="53"/>
      <c r="BY310" s="53" t="s">
        <v>51</v>
      </c>
      <c r="BZ310" s="53">
        <v>1</v>
      </c>
      <c r="CA310" s="83"/>
      <c r="CB310" s="53"/>
      <c r="CC310" s="53"/>
    </row>
    <row r="311" spans="3:81" ht="14.25" hidden="1" customHeight="1">
      <c r="C311" s="82" t="s">
        <v>12</v>
      </c>
      <c r="D311" s="82" t="s">
        <v>765</v>
      </c>
      <c r="E311" s="82" t="s">
        <v>58</v>
      </c>
      <c r="F311" s="82" t="s">
        <v>59</v>
      </c>
      <c r="G311" s="82">
        <v>295</v>
      </c>
      <c r="H311" s="82" t="s">
        <v>49</v>
      </c>
      <c r="I311" s="82">
        <v>9</v>
      </c>
      <c r="J311" s="82">
        <v>6.2</v>
      </c>
      <c r="K311" s="82">
        <v>55.800000000000004</v>
      </c>
      <c r="L311" s="26">
        <f t="shared" si="29"/>
        <v>9</v>
      </c>
      <c r="M311" s="26">
        <f t="shared" si="30"/>
        <v>0</v>
      </c>
      <c r="N311" s="26">
        <v>9</v>
      </c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67" t="e">
        <f>SUMIFS([3]Up!$J:$J,[3]Up!$D:$D,D311)</f>
        <v>#VALUE!</v>
      </c>
      <c r="BS311" s="82"/>
      <c r="BT311" s="82" t="str">
        <f t="shared" si="32"/>
        <v/>
      </c>
      <c r="BU311" s="53" t="str">
        <f t="shared" si="31"/>
        <v/>
      </c>
      <c r="BV311" s="53" t="s">
        <v>50</v>
      </c>
      <c r="BW311" s="84" t="s">
        <v>60</v>
      </c>
      <c r="BX311" s="53"/>
      <c r="BY311" s="53" t="s">
        <v>61</v>
      </c>
      <c r="BZ311" s="53">
        <v>9</v>
      </c>
      <c r="CA311" s="83">
        <v>46134</v>
      </c>
      <c r="CB311" s="53"/>
      <c r="CC311" s="53"/>
    </row>
    <row r="312" spans="3:81" ht="14.25" hidden="1" customHeight="1">
      <c r="C312" s="82" t="s">
        <v>12</v>
      </c>
      <c r="D312" s="82" t="s">
        <v>764</v>
      </c>
      <c r="E312" s="82" t="s">
        <v>58</v>
      </c>
      <c r="F312" s="82" t="s">
        <v>59</v>
      </c>
      <c r="G312" s="82">
        <v>12306</v>
      </c>
      <c r="H312" s="82" t="s">
        <v>49</v>
      </c>
      <c r="I312" s="82">
        <v>1</v>
      </c>
      <c r="J312" s="82">
        <v>298.2</v>
      </c>
      <c r="K312" s="82">
        <v>298.2</v>
      </c>
      <c r="L312" s="26">
        <f t="shared" si="29"/>
        <v>1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>
        <v>1</v>
      </c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67" t="e">
        <f>SUMIFS([3]Up!$J:$J,[3]Up!$D:$D,D312)</f>
        <v>#VALUE!</v>
      </c>
      <c r="BS312" s="82"/>
      <c r="BT312" s="82" t="str">
        <f t="shared" si="32"/>
        <v/>
      </c>
      <c r="BU312" s="53" t="str">
        <f t="shared" si="31"/>
        <v/>
      </c>
      <c r="BV312" s="53" t="s">
        <v>50</v>
      </c>
      <c r="BW312" s="53"/>
      <c r="BX312" s="53"/>
      <c r="BY312" s="53" t="s">
        <v>51</v>
      </c>
      <c r="BZ312" s="53">
        <v>1</v>
      </c>
      <c r="CA312" s="83"/>
      <c r="CB312" s="53"/>
      <c r="CC312" s="53"/>
    </row>
    <row r="313" spans="3:81" ht="14.25" hidden="1" customHeight="1">
      <c r="C313" s="82" t="s">
        <v>12</v>
      </c>
      <c r="D313" s="82" t="s">
        <v>763</v>
      </c>
      <c r="E313" s="82" t="s">
        <v>58</v>
      </c>
      <c r="F313" s="82" t="s">
        <v>59</v>
      </c>
      <c r="G313" s="82">
        <v>1263</v>
      </c>
      <c r="H313" s="82" t="s">
        <v>49</v>
      </c>
      <c r="I313" s="82">
        <v>2</v>
      </c>
      <c r="J313" s="82">
        <v>29.2</v>
      </c>
      <c r="K313" s="82">
        <v>58.4</v>
      </c>
      <c r="L313" s="26">
        <f t="shared" si="29"/>
        <v>2</v>
      </c>
      <c r="M313" s="26">
        <f t="shared" si="30"/>
        <v>0</v>
      </c>
      <c r="N313" s="26">
        <v>1</v>
      </c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67" t="e">
        <f>SUMIFS([3]Up!$J:$J,[3]Up!$D:$D,D313)</f>
        <v>#VALUE!</v>
      </c>
      <c r="BS313" s="82"/>
      <c r="BT313" s="82" t="str">
        <f t="shared" si="32"/>
        <v/>
      </c>
      <c r="BU313" s="53" t="str">
        <f t="shared" si="31"/>
        <v/>
      </c>
      <c r="BV313" s="53" t="s">
        <v>50</v>
      </c>
      <c r="BW313" s="84" t="s">
        <v>60</v>
      </c>
      <c r="BX313" s="53"/>
      <c r="BY313" s="53" t="s">
        <v>61</v>
      </c>
      <c r="BZ313" s="53">
        <v>2</v>
      </c>
      <c r="CA313" s="83">
        <v>46134</v>
      </c>
      <c r="CB313" s="53"/>
      <c r="CC313" s="53"/>
    </row>
    <row r="314" spans="3:81" ht="14.25" hidden="1" customHeight="1">
      <c r="C314" s="82" t="s">
        <v>12</v>
      </c>
      <c r="D314" s="82" t="s">
        <v>762</v>
      </c>
      <c r="E314" s="82" t="s">
        <v>389</v>
      </c>
      <c r="F314" s="82" t="s">
        <v>245</v>
      </c>
      <c r="G314" s="82">
        <v>12325</v>
      </c>
      <c r="H314" s="82" t="s">
        <v>49</v>
      </c>
      <c r="I314" s="82">
        <v>1</v>
      </c>
      <c r="J314" s="82">
        <v>537.20000000000005</v>
      </c>
      <c r="K314" s="82">
        <v>537.20000000000005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>
        <v>1</v>
      </c>
      <c r="BK314" s="26"/>
      <c r="BL314" s="26"/>
      <c r="BM314" s="26"/>
      <c r="BN314" s="26"/>
      <c r="BO314" s="26"/>
      <c r="BP314" s="26"/>
      <c r="BQ314" s="26"/>
      <c r="BR314" s="67" t="e">
        <f>SUMIFS([3]Up!$J:$J,[3]Up!$D:$D,D314)</f>
        <v>#VALUE!</v>
      </c>
      <c r="BS314" s="82"/>
      <c r="BT314" s="82" t="str">
        <f t="shared" si="32"/>
        <v/>
      </c>
      <c r="BU314" s="53" t="str">
        <f t="shared" si="31"/>
        <v/>
      </c>
      <c r="BV314" s="53" t="s">
        <v>50</v>
      </c>
      <c r="BW314" s="53"/>
      <c r="BX314" s="53"/>
      <c r="BY314" s="53" t="s">
        <v>51</v>
      </c>
      <c r="BZ314" s="53">
        <v>1</v>
      </c>
      <c r="CA314" s="83"/>
      <c r="CB314" s="53"/>
      <c r="CC314" s="53"/>
    </row>
    <row r="315" spans="3:81" ht="14.25" hidden="1" customHeight="1">
      <c r="C315" s="82" t="s">
        <v>12</v>
      </c>
      <c r="D315" s="82" t="s">
        <v>761</v>
      </c>
      <c r="E315" s="82" t="s">
        <v>145</v>
      </c>
      <c r="F315" s="82" t="s">
        <v>48</v>
      </c>
      <c r="G315" s="82">
        <v>2629</v>
      </c>
      <c r="H315" s="82" t="s">
        <v>49</v>
      </c>
      <c r="I315" s="82">
        <v>1</v>
      </c>
      <c r="J315" s="82">
        <v>18</v>
      </c>
      <c r="K315" s="82">
        <v>18</v>
      </c>
      <c r="L315" s="26">
        <f t="shared" si="29"/>
        <v>1</v>
      </c>
      <c r="M315" s="26">
        <f t="shared" si="30"/>
        <v>0</v>
      </c>
      <c r="N315" s="26"/>
      <c r="O315" s="26"/>
      <c r="P315" s="26"/>
      <c r="Q315" s="26"/>
      <c r="R315" s="26"/>
      <c r="S315" s="26"/>
      <c r="T315" s="26"/>
      <c r="U315" s="26"/>
      <c r="V315" s="26">
        <v>1</v>
      </c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67" t="e">
        <f>SUMIFS([3]Up!$J:$J,[3]Up!$D:$D,D315)</f>
        <v>#VALUE!</v>
      </c>
      <c r="BS315" s="82"/>
      <c r="BT315" s="82" t="str">
        <f t="shared" si="32"/>
        <v/>
      </c>
      <c r="BU315" s="53" t="str">
        <f t="shared" si="31"/>
        <v/>
      </c>
      <c r="BV315" s="53" t="s">
        <v>50</v>
      </c>
      <c r="BW315" s="84" t="s">
        <v>489</v>
      </c>
      <c r="BX315" s="53"/>
      <c r="BY315" s="53" t="s">
        <v>490</v>
      </c>
      <c r="BZ315" s="53">
        <v>1</v>
      </c>
      <c r="CA315" s="83">
        <v>46134</v>
      </c>
      <c r="CB315" s="53"/>
      <c r="CC315" s="53"/>
    </row>
    <row r="316" spans="3:81" ht="14.25" hidden="1" customHeight="1">
      <c r="C316" s="82" t="s">
        <v>12</v>
      </c>
      <c r="D316" s="82" t="s">
        <v>760</v>
      </c>
      <c r="E316" s="82" t="s">
        <v>385</v>
      </c>
      <c r="F316" s="82" t="s">
        <v>48</v>
      </c>
      <c r="G316" s="82">
        <v>2786</v>
      </c>
      <c r="H316" s="82" t="s">
        <v>49</v>
      </c>
      <c r="I316" s="82">
        <v>1</v>
      </c>
      <c r="J316" s="82">
        <v>37.200000000000003</v>
      </c>
      <c r="K316" s="82">
        <v>37.200000000000003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>
        <v>1</v>
      </c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1</v>
      </c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67" t="e">
        <f>SUMIFS([3]Up!$J:$J,[3]Up!$D:$D,D316)</f>
        <v>#VALUE!</v>
      </c>
      <c r="BS316" s="82"/>
      <c r="BT316" s="82" t="str">
        <f t="shared" si="32"/>
        <v/>
      </c>
      <c r="BU316" s="53" t="str">
        <f t="shared" si="31"/>
        <v>Thừa 1</v>
      </c>
      <c r="BV316" s="53" t="s">
        <v>50</v>
      </c>
      <c r="BW316" s="84" t="s">
        <v>486</v>
      </c>
      <c r="BX316" s="53"/>
      <c r="BY316" s="53" t="s">
        <v>487</v>
      </c>
      <c r="BZ316" s="53">
        <v>1</v>
      </c>
      <c r="CA316" s="83">
        <v>46149</v>
      </c>
      <c r="CB316" s="53"/>
      <c r="CC316" s="53"/>
    </row>
    <row r="317" spans="3:81" ht="14.25" hidden="1" customHeight="1">
      <c r="C317" s="82" t="s">
        <v>12</v>
      </c>
      <c r="D317" s="82" t="s">
        <v>759</v>
      </c>
      <c r="E317" s="82" t="s">
        <v>383</v>
      </c>
      <c r="F317" s="82" t="s">
        <v>48</v>
      </c>
      <c r="G317" s="82">
        <v>12306</v>
      </c>
      <c r="H317" s="82" t="s">
        <v>49</v>
      </c>
      <c r="I317" s="82">
        <v>1</v>
      </c>
      <c r="J317" s="82">
        <v>183.5</v>
      </c>
      <c r="K317" s="82">
        <v>183.5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>
        <f>10500/G317</f>
        <v>0.85324232081911267</v>
      </c>
      <c r="X317" s="26">
        <f>1821/G317</f>
        <v>0.14797659678205755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67" t="e">
        <f>SUMIFS([3]Up!$J:$J,[3]Up!$D:$D,D317)</f>
        <v>#VALUE!</v>
      </c>
      <c r="BS317" s="82"/>
      <c r="BT317" s="82" t="str">
        <f t="shared" si="32"/>
        <v/>
      </c>
      <c r="BU317" s="53" t="str">
        <f t="shared" si="31"/>
        <v/>
      </c>
      <c r="BV317" s="53" t="s">
        <v>50</v>
      </c>
      <c r="BW317" s="53"/>
      <c r="BX317" s="53"/>
      <c r="BY317" s="53" t="s">
        <v>51</v>
      </c>
      <c r="BZ317" s="53">
        <v>1</v>
      </c>
      <c r="CA317" s="83"/>
      <c r="CB317" s="53"/>
      <c r="CC317" s="53"/>
    </row>
    <row r="318" spans="3:81" ht="14.25" hidden="1" customHeight="1">
      <c r="C318" s="82" t="s">
        <v>14</v>
      </c>
      <c r="D318" s="82" t="s">
        <v>758</v>
      </c>
      <c r="E318" s="82" t="s">
        <v>483</v>
      </c>
      <c r="F318" s="82" t="s">
        <v>142</v>
      </c>
      <c r="G318" s="82">
        <v>12300</v>
      </c>
      <c r="H318" s="82" t="s">
        <v>49</v>
      </c>
      <c r="I318" s="82">
        <v>1</v>
      </c>
      <c r="J318" s="82">
        <v>1413.5</v>
      </c>
      <c r="K318" s="82">
        <v>1413.5</v>
      </c>
      <c r="L318" s="26">
        <f t="shared" si="29"/>
        <v>1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67" t="e">
        <f>SUMIFS([3]Up!$J:$J,[3]Up!$D:$D,D318)</f>
        <v>#VALUE!</v>
      </c>
      <c r="BS318" s="82" t="s">
        <v>143</v>
      </c>
      <c r="BT318" s="82" t="str">
        <f t="shared" si="32"/>
        <v>PL6</v>
      </c>
      <c r="BU318" s="53" t="str">
        <f t="shared" si="31"/>
        <v>Thừa 1</v>
      </c>
      <c r="BV318" s="53" t="s">
        <v>50</v>
      </c>
      <c r="BW318" s="53"/>
      <c r="BX318" s="53"/>
      <c r="BY318" s="53" t="s">
        <v>51</v>
      </c>
      <c r="BZ318" s="53">
        <v>1</v>
      </c>
      <c r="CA318" s="83"/>
      <c r="CB318" s="53"/>
      <c r="CC318" s="53"/>
    </row>
    <row r="319" spans="3:81" ht="14.25" hidden="1" customHeight="1">
      <c r="C319" s="82" t="s">
        <v>14</v>
      </c>
      <c r="D319" s="82" t="s">
        <v>757</v>
      </c>
      <c r="E319" s="82" t="s">
        <v>479</v>
      </c>
      <c r="F319" s="82" t="s">
        <v>66</v>
      </c>
      <c r="G319" s="82">
        <v>141</v>
      </c>
      <c r="H319" s="82" t="s">
        <v>49</v>
      </c>
      <c r="I319" s="82">
        <v>10</v>
      </c>
      <c r="J319" s="82">
        <v>1.2</v>
      </c>
      <c r="K319" s="82">
        <v>12</v>
      </c>
      <c r="L319" s="26">
        <f t="shared" si="29"/>
        <v>10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>
        <v>10</v>
      </c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67" t="e">
        <f>SUMIFS([3]Up!$J:$J,[3]Up!$D:$D,D319)</f>
        <v>#VALUE!</v>
      </c>
      <c r="BS319" s="82"/>
      <c r="BT319" s="82" t="str">
        <f t="shared" si="32"/>
        <v>PL12</v>
      </c>
      <c r="BU319" s="53" t="str">
        <f t="shared" si="31"/>
        <v/>
      </c>
      <c r="BV319" s="53" t="s">
        <v>50</v>
      </c>
      <c r="BW319" s="53" t="s">
        <v>480</v>
      </c>
      <c r="BX319" s="53"/>
      <c r="BY319" s="53" t="s">
        <v>481</v>
      </c>
      <c r="BZ319" s="53">
        <v>10</v>
      </c>
      <c r="CA319" s="83">
        <v>46128</v>
      </c>
      <c r="CB319" s="53"/>
      <c r="CC319" s="53"/>
    </row>
    <row r="320" spans="3:81" ht="14.25" hidden="1" customHeight="1">
      <c r="C320" s="82" t="s">
        <v>14</v>
      </c>
      <c r="D320" s="82" t="s">
        <v>756</v>
      </c>
      <c r="E320" s="82" t="s">
        <v>477</v>
      </c>
      <c r="F320" s="82" t="s">
        <v>66</v>
      </c>
      <c r="G320" s="82">
        <v>184</v>
      </c>
      <c r="H320" s="82" t="s">
        <v>49</v>
      </c>
      <c r="I320" s="82">
        <v>8</v>
      </c>
      <c r="J320" s="82">
        <v>1</v>
      </c>
      <c r="K320" s="82">
        <v>8</v>
      </c>
      <c r="L320" s="26">
        <f t="shared" si="29"/>
        <v>8</v>
      </c>
      <c r="M320" s="26">
        <f t="shared" si="30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>
        <v>8</v>
      </c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67" t="e">
        <f>SUMIFS([3]Up!$J:$J,[3]Up!$D:$D,D320)</f>
        <v>#VALUE!</v>
      </c>
      <c r="BS320" s="82"/>
      <c r="BT320" s="82" t="str">
        <f t="shared" si="32"/>
        <v>PL10</v>
      </c>
      <c r="BU320" s="53" t="str">
        <f t="shared" si="31"/>
        <v/>
      </c>
      <c r="BV320" s="53" t="s">
        <v>50</v>
      </c>
      <c r="BW320" s="84" t="s">
        <v>130</v>
      </c>
      <c r="BX320" s="53"/>
      <c r="BY320" s="53" t="s">
        <v>131</v>
      </c>
      <c r="BZ320" s="53">
        <v>8</v>
      </c>
      <c r="CA320" s="83">
        <v>46128</v>
      </c>
      <c r="CB320" s="53"/>
      <c r="CC320" s="53"/>
    </row>
    <row r="321" spans="3:81" ht="14.25" hidden="1" customHeight="1">
      <c r="C321" s="82" t="s">
        <v>14</v>
      </c>
      <c r="D321" s="82" t="s">
        <v>755</v>
      </c>
      <c r="E321" s="82" t="s">
        <v>475</v>
      </c>
      <c r="F321" s="82" t="s">
        <v>66</v>
      </c>
      <c r="G321" s="82">
        <v>64</v>
      </c>
      <c r="H321" s="82" t="s">
        <v>97</v>
      </c>
      <c r="I321" s="82">
        <v>8</v>
      </c>
      <c r="J321" s="82">
        <v>0.3</v>
      </c>
      <c r="K321" s="82">
        <v>2.4</v>
      </c>
      <c r="L321" s="26">
        <f t="shared" si="29"/>
        <v>8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>
        <v>8</v>
      </c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67" t="e">
        <f>SUMIFS([3]Up!$J:$J,[3]Up!$D:$D,D321)</f>
        <v>#VALUE!</v>
      </c>
      <c r="BS321" s="82"/>
      <c r="BT321" s="82" t="str">
        <f t="shared" si="32"/>
        <v>PL12</v>
      </c>
      <c r="BU321" s="53" t="str">
        <f t="shared" si="31"/>
        <v/>
      </c>
      <c r="BV321" s="53" t="s">
        <v>50</v>
      </c>
      <c r="BW321" s="53" t="s">
        <v>98</v>
      </c>
      <c r="BX321" s="53"/>
      <c r="BY321" s="53" t="s">
        <v>99</v>
      </c>
      <c r="BZ321" s="53">
        <v>8</v>
      </c>
      <c r="CA321" s="83">
        <v>46128</v>
      </c>
      <c r="CB321" s="53"/>
      <c r="CC321" s="53"/>
    </row>
    <row r="322" spans="3:81" ht="14.25" hidden="1" customHeight="1">
      <c r="C322" s="82" t="s">
        <v>14</v>
      </c>
      <c r="D322" s="82" t="s">
        <v>754</v>
      </c>
      <c r="E322" s="82" t="s">
        <v>473</v>
      </c>
      <c r="F322" s="82" t="s">
        <v>66</v>
      </c>
      <c r="G322" s="82">
        <v>305</v>
      </c>
      <c r="H322" s="82" t="s">
        <v>97</v>
      </c>
      <c r="I322" s="82">
        <v>2</v>
      </c>
      <c r="J322" s="82">
        <v>10.1</v>
      </c>
      <c r="K322" s="82">
        <v>20.2</v>
      </c>
      <c r="L322" s="26">
        <f t="shared" si="29"/>
        <v>2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2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67" t="e">
        <f>SUMIFS([3]Up!$J:$J,[3]Up!$D:$D,D322)</f>
        <v>#VALUE!</v>
      </c>
      <c r="BS322" s="82"/>
      <c r="BT322" s="82" t="str">
        <f t="shared" si="32"/>
        <v>PL25</v>
      </c>
      <c r="BU322" s="53" t="str">
        <f t="shared" si="31"/>
        <v/>
      </c>
      <c r="BV322" s="53" t="s">
        <v>50</v>
      </c>
      <c r="BW322" s="53" t="s">
        <v>3658</v>
      </c>
      <c r="BX322" s="53"/>
      <c r="BY322" s="53" t="s">
        <v>194</v>
      </c>
      <c r="BZ322" s="53">
        <v>2</v>
      </c>
      <c r="CA322" s="83">
        <v>46212</v>
      </c>
      <c r="CB322" s="53"/>
      <c r="CC322" s="53"/>
    </row>
    <row r="323" spans="3:81" ht="14.25" hidden="1" customHeight="1">
      <c r="C323" s="82"/>
      <c r="D323" s="82" t="s">
        <v>753</v>
      </c>
      <c r="E323" s="82"/>
      <c r="F323" s="82"/>
      <c r="G323" s="82"/>
      <c r="H323" s="82"/>
      <c r="I323" s="82">
        <v>0</v>
      </c>
      <c r="J323" s="82">
        <v>0</v>
      </c>
      <c r="K323" s="82">
        <v>0</v>
      </c>
      <c r="L323" s="26">
        <f t="shared" si="29"/>
        <v>0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67" t="e">
        <f>SUMIFS([3]Up!$J:$J,[3]Up!$D:$D,D323)</f>
        <v>#VALUE!</v>
      </c>
      <c r="BS323" s="82"/>
      <c r="BT323" s="82" t="str">
        <f t="shared" si="32"/>
        <v/>
      </c>
      <c r="BU323" s="53" t="str">
        <f t="shared" si="31"/>
        <v/>
      </c>
      <c r="BV323" s="53"/>
      <c r="BW323" s="53"/>
      <c r="BX323" s="53"/>
      <c r="BY323" s="53"/>
      <c r="BZ323" s="53"/>
      <c r="CA323" s="83"/>
      <c r="CB323" s="53"/>
      <c r="CC323" s="53"/>
    </row>
    <row r="324" spans="3:81" ht="14.25" hidden="1" customHeight="1">
      <c r="C324" s="82"/>
      <c r="D324" s="82" t="s">
        <v>752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29"/>
        <v>0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67" t="e">
        <f>SUMIFS([3]Up!$J:$J,[3]Up!$D:$D,D324)</f>
        <v>#VALUE!</v>
      </c>
      <c r="BS324" s="82"/>
      <c r="BT324" s="82" t="str">
        <f t="shared" si="32"/>
        <v/>
      </c>
      <c r="BU324" s="53" t="str">
        <f t="shared" si="31"/>
        <v/>
      </c>
      <c r="BV324" s="53"/>
      <c r="BW324" s="53"/>
      <c r="BX324" s="53"/>
      <c r="BY324" s="53"/>
      <c r="BZ324" s="53"/>
      <c r="CA324" s="83"/>
      <c r="CB324" s="53"/>
      <c r="CC324" s="53"/>
    </row>
    <row r="325" spans="3:81" ht="14.25" hidden="1" customHeight="1">
      <c r="C325" s="82"/>
      <c r="D325" s="82" t="s">
        <v>751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29"/>
        <v>0</v>
      </c>
      <c r="M325" s="26">
        <f t="shared" si="30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67" t="e">
        <f>SUMIFS([3]Up!$J:$J,[3]Up!$D:$D,D325)</f>
        <v>#VALUE!</v>
      </c>
      <c r="BS325" s="82"/>
      <c r="BT325" s="82" t="str">
        <f t="shared" si="32"/>
        <v/>
      </c>
      <c r="BU325" s="53" t="str">
        <f t="shared" si="31"/>
        <v/>
      </c>
      <c r="BV325" s="53"/>
      <c r="BW325" s="53"/>
      <c r="BX325" s="53"/>
      <c r="BY325" s="53"/>
      <c r="BZ325" s="53"/>
      <c r="CA325" s="83"/>
      <c r="CB325" s="53"/>
      <c r="CC325" s="53"/>
    </row>
    <row r="326" spans="3:81" ht="14.25" hidden="1" customHeight="1">
      <c r="C326" s="82"/>
      <c r="D326" s="82" t="s">
        <v>750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29"/>
        <v>0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67" t="e">
        <f>SUMIFS([3]Up!$J:$J,[3]Up!$D:$D,D326)</f>
        <v>#VALUE!</v>
      </c>
      <c r="BS326" s="82"/>
      <c r="BT326" s="82" t="str">
        <f t="shared" si="32"/>
        <v/>
      </c>
      <c r="BU326" s="53" t="str">
        <f t="shared" si="31"/>
        <v/>
      </c>
      <c r="BV326" s="53"/>
      <c r="BW326" s="53"/>
      <c r="BX326" s="53"/>
      <c r="BY326" s="53"/>
      <c r="BZ326" s="53"/>
      <c r="CA326" s="83"/>
      <c r="CB326" s="53"/>
      <c r="CC326" s="53"/>
    </row>
    <row r="327" spans="3:81" ht="14.25" hidden="1" customHeight="1">
      <c r="C327" s="82"/>
      <c r="D327" s="82" t="s">
        <v>749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29"/>
        <v>0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67" t="e">
        <f>SUMIFS([3]Up!$J:$J,[3]Up!$D:$D,D327)</f>
        <v>#VALUE!</v>
      </c>
      <c r="BS327" s="82"/>
      <c r="BT327" s="82" t="str">
        <f t="shared" si="32"/>
        <v/>
      </c>
      <c r="BU327" s="53" t="str">
        <f t="shared" si="31"/>
        <v/>
      </c>
      <c r="BV327" s="53"/>
      <c r="BW327" s="53"/>
      <c r="BX327" s="53"/>
      <c r="BY327" s="53"/>
      <c r="BZ327" s="53"/>
      <c r="CA327" s="83"/>
      <c r="CB327" s="53"/>
      <c r="CC327" s="53"/>
    </row>
    <row r="328" spans="3:81" ht="14.25" hidden="1" customHeight="1">
      <c r="C328" s="82"/>
      <c r="D328" s="82" t="s">
        <v>748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29"/>
        <v>0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67" t="e">
        <f>SUMIFS([3]Up!$J:$J,[3]Up!$D:$D,D328)</f>
        <v>#VALUE!</v>
      </c>
      <c r="BS328" s="82"/>
      <c r="BT328" s="82" t="str">
        <f t="shared" si="32"/>
        <v/>
      </c>
      <c r="BU328" s="53" t="str">
        <f t="shared" si="31"/>
        <v/>
      </c>
      <c r="BV328" s="53"/>
      <c r="BW328" s="53"/>
      <c r="BX328" s="53"/>
      <c r="BY328" s="53"/>
      <c r="BZ328" s="53"/>
      <c r="CA328" s="83"/>
      <c r="CB328" s="53"/>
      <c r="CC328" s="53"/>
    </row>
    <row r="329" spans="3:81" ht="14.25" hidden="1" customHeight="1">
      <c r="C329" s="82"/>
      <c r="D329" s="82" t="s">
        <v>747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29"/>
        <v>0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67" t="e">
        <f>SUMIFS([3]Up!$J:$J,[3]Up!$D:$D,D329)</f>
        <v>#VALUE!</v>
      </c>
      <c r="BS329" s="82"/>
      <c r="BT329" s="82" t="str">
        <f t="shared" si="32"/>
        <v/>
      </c>
      <c r="BU329" s="53" t="str">
        <f t="shared" si="31"/>
        <v/>
      </c>
      <c r="BV329" s="53"/>
      <c r="BW329" s="53"/>
      <c r="BX329" s="53"/>
      <c r="BY329" s="53"/>
      <c r="BZ329" s="53"/>
      <c r="CA329" s="83"/>
      <c r="CB329" s="53"/>
      <c r="CC329" s="53"/>
    </row>
    <row r="330" spans="3:81" ht="14.25" hidden="1" customHeight="1">
      <c r="C330" s="82"/>
      <c r="D330" s="82" t="s">
        <v>746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29"/>
        <v>0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67" t="e">
        <f>SUMIFS([3]Up!$J:$J,[3]Up!$D:$D,D330)</f>
        <v>#VALUE!</v>
      </c>
      <c r="BS330" s="82"/>
      <c r="BT330" s="82" t="str">
        <f t="shared" si="32"/>
        <v/>
      </c>
      <c r="BU330" s="53" t="str">
        <f t="shared" si="31"/>
        <v/>
      </c>
      <c r="BV330" s="53"/>
      <c r="BW330" s="53"/>
      <c r="BX330" s="53"/>
      <c r="BY330" s="53"/>
      <c r="BZ330" s="53"/>
      <c r="CA330" s="83"/>
      <c r="CB330" s="53"/>
      <c r="CC330" s="53"/>
    </row>
    <row r="331" spans="3:81" ht="14.25" hidden="1" customHeight="1">
      <c r="C331" s="82"/>
      <c r="D331" s="82" t="s">
        <v>745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29"/>
        <v>0</v>
      </c>
      <c r="M331" s="26">
        <f t="shared" si="30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67" t="e">
        <f>SUMIFS([3]Up!$J:$J,[3]Up!$D:$D,D331)</f>
        <v>#VALUE!</v>
      </c>
      <c r="BS331" s="82"/>
      <c r="BT331" s="82" t="str">
        <f t="shared" si="32"/>
        <v/>
      </c>
      <c r="BU331" s="53" t="str">
        <f t="shared" si="31"/>
        <v/>
      </c>
      <c r="BV331" s="53"/>
      <c r="BW331" s="53"/>
      <c r="BX331" s="53"/>
      <c r="BY331" s="53"/>
      <c r="BZ331" s="53"/>
      <c r="CA331" s="83"/>
      <c r="CB331" s="53"/>
      <c r="CC331" s="53"/>
    </row>
    <row r="332" spans="3:81" ht="14.25" hidden="1" customHeight="1">
      <c r="C332" s="82"/>
      <c r="D332" s="82" t="s">
        <v>744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29"/>
        <v>0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67" t="e">
        <f>SUMIFS([3]Up!$J:$J,[3]Up!$D:$D,D332)</f>
        <v>#VALUE!</v>
      </c>
      <c r="BS332" s="82"/>
      <c r="BT332" s="82" t="str">
        <f t="shared" si="32"/>
        <v/>
      </c>
      <c r="BU332" s="53" t="str">
        <f t="shared" si="31"/>
        <v/>
      </c>
      <c r="BV332" s="53"/>
      <c r="BW332" s="53"/>
      <c r="BX332" s="53"/>
      <c r="BY332" s="53"/>
      <c r="BZ332" s="53"/>
      <c r="CA332" s="83"/>
      <c r="CB332" s="53"/>
      <c r="CC332" s="53"/>
    </row>
    <row r="333" spans="3:81" ht="14.25" hidden="1" customHeight="1">
      <c r="C333" s="82" t="s">
        <v>12</v>
      </c>
      <c r="D333" s="82" t="s">
        <v>743</v>
      </c>
      <c r="E333" s="82" t="s">
        <v>435</v>
      </c>
      <c r="F333" s="82" t="s">
        <v>75</v>
      </c>
      <c r="G333" s="82">
        <v>2261</v>
      </c>
      <c r="H333" s="82" t="s">
        <v>49</v>
      </c>
      <c r="I333" s="82">
        <v>1</v>
      </c>
      <c r="J333" s="82">
        <v>67.599999999999994</v>
      </c>
      <c r="K333" s="82">
        <v>67.599999999999994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>
        <v>1</v>
      </c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67" t="e">
        <f>SUMIFS([3]Up!$J:$J,[3]Up!$D:$D,D333)</f>
        <v>#VALUE!</v>
      </c>
      <c r="BS333" s="82"/>
      <c r="BT333" s="82" t="str">
        <f t="shared" si="32"/>
        <v/>
      </c>
      <c r="BU333" s="53" t="str">
        <f t="shared" si="31"/>
        <v/>
      </c>
      <c r="BV333" s="53" t="s">
        <v>50</v>
      </c>
      <c r="BW333" s="84" t="s">
        <v>436</v>
      </c>
      <c r="BX333" s="53"/>
      <c r="BY333" s="53" t="s">
        <v>437</v>
      </c>
      <c r="BZ333" s="53">
        <v>1</v>
      </c>
      <c r="CA333" s="83">
        <v>46133</v>
      </c>
      <c r="CB333" s="53"/>
      <c r="CC333" s="53"/>
    </row>
    <row r="334" spans="3:81" ht="14.25" hidden="1" customHeight="1">
      <c r="C334" s="82" t="s">
        <v>14</v>
      </c>
      <c r="D334" s="82" t="s">
        <v>742</v>
      </c>
      <c r="E334" s="82" t="s">
        <v>430</v>
      </c>
      <c r="F334" s="82" t="s">
        <v>66</v>
      </c>
      <c r="G334" s="82">
        <v>60</v>
      </c>
      <c r="H334" s="82" t="s">
        <v>431</v>
      </c>
      <c r="I334" s="82">
        <v>2</v>
      </c>
      <c r="J334" s="82">
        <v>0.1</v>
      </c>
      <c r="K334" s="82">
        <v>0.2</v>
      </c>
      <c r="L334" s="26">
        <f t="shared" si="29"/>
        <v>2</v>
      </c>
      <c r="M334" s="26">
        <f t="shared" si="30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>
        <v>2</v>
      </c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67" t="e">
        <f>SUMIFS([3]Up!$J:$J,[3]Up!$D:$D,D334)</f>
        <v>#VALUE!</v>
      </c>
      <c r="BS334" s="82"/>
      <c r="BT334" s="82" t="str">
        <f t="shared" si="32"/>
        <v>PL6</v>
      </c>
      <c r="BU334" s="53" t="str">
        <f t="shared" si="31"/>
        <v/>
      </c>
      <c r="BV334" s="53" t="s">
        <v>50</v>
      </c>
      <c r="BW334" s="53" t="s">
        <v>432</v>
      </c>
      <c r="BX334" s="53"/>
      <c r="BY334" s="53" t="s">
        <v>433</v>
      </c>
      <c r="BZ334" s="53">
        <v>2</v>
      </c>
      <c r="CA334" s="83">
        <v>46149</v>
      </c>
      <c r="CB334" s="53"/>
      <c r="CC334" s="53"/>
    </row>
    <row r="335" spans="3:81" ht="14.25" hidden="1" customHeight="1">
      <c r="C335" s="82" t="s">
        <v>14</v>
      </c>
      <c r="D335" s="82" t="s">
        <v>741</v>
      </c>
      <c r="E335" s="82" t="s">
        <v>428</v>
      </c>
      <c r="F335" s="82" t="s">
        <v>66</v>
      </c>
      <c r="G335" s="82">
        <v>229</v>
      </c>
      <c r="H335" s="82" t="s">
        <v>49</v>
      </c>
      <c r="I335" s="82">
        <v>9</v>
      </c>
      <c r="J335" s="82">
        <v>2.2999999999999998</v>
      </c>
      <c r="K335" s="82">
        <v>20.7</v>
      </c>
      <c r="L335" s="26">
        <f t="shared" si="29"/>
        <v>9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>
        <v>9</v>
      </c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67" t="e">
        <f>SUMIFS([3]Up!$J:$J,[3]Up!$D:$D,D335)</f>
        <v>#VALUE!</v>
      </c>
      <c r="BS335" s="82"/>
      <c r="BT335" s="82" t="str">
        <f t="shared" si="32"/>
        <v>PL10</v>
      </c>
      <c r="BU335" s="53" t="str">
        <f t="shared" si="31"/>
        <v/>
      </c>
      <c r="BV335" s="53" t="s">
        <v>50</v>
      </c>
      <c r="BW335" s="84" t="s">
        <v>130</v>
      </c>
      <c r="BX335" s="53"/>
      <c r="BY335" s="53" t="s">
        <v>131</v>
      </c>
      <c r="BZ335" s="53">
        <v>9</v>
      </c>
      <c r="CA335" s="83">
        <v>46128</v>
      </c>
      <c r="CB335" s="53"/>
      <c r="CC335" s="53"/>
    </row>
    <row r="336" spans="3:81" ht="14.25" hidden="1" customHeight="1">
      <c r="C336" s="82" t="s">
        <v>14</v>
      </c>
      <c r="D336" s="82" t="s">
        <v>740</v>
      </c>
      <c r="E336" s="82" t="s">
        <v>426</v>
      </c>
      <c r="F336" s="82" t="s">
        <v>66</v>
      </c>
      <c r="G336" s="82">
        <v>229</v>
      </c>
      <c r="H336" s="82" t="s">
        <v>49</v>
      </c>
      <c r="I336" s="82">
        <v>10</v>
      </c>
      <c r="J336" s="82">
        <v>2.2999999999999998</v>
      </c>
      <c r="K336" s="82">
        <v>23</v>
      </c>
      <c r="L336" s="26">
        <f t="shared" si="29"/>
        <v>10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10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67" t="e">
        <f>SUMIFS([3]Up!$J:$J,[3]Up!$D:$D,D336)</f>
        <v>#VALUE!</v>
      </c>
      <c r="BS336" s="82"/>
      <c r="BT336" s="82" t="str">
        <f t="shared" si="32"/>
        <v>PL10</v>
      </c>
      <c r="BU336" s="53" t="str">
        <f t="shared" si="31"/>
        <v/>
      </c>
      <c r="BV336" s="53" t="s">
        <v>50</v>
      </c>
      <c r="BW336" s="84" t="s">
        <v>130</v>
      </c>
      <c r="BX336" s="53"/>
      <c r="BY336" s="53" t="s">
        <v>131</v>
      </c>
      <c r="BZ336" s="53">
        <v>10</v>
      </c>
      <c r="CA336" s="83">
        <v>46128</v>
      </c>
      <c r="CB336" s="53"/>
      <c r="CC336" s="53"/>
    </row>
    <row r="337" spans="3:81" ht="14.25" hidden="1" customHeight="1">
      <c r="C337" s="82" t="s">
        <v>14</v>
      </c>
      <c r="D337" s="82" t="s">
        <v>739</v>
      </c>
      <c r="E337" s="82" t="s">
        <v>422</v>
      </c>
      <c r="F337" s="82" t="s">
        <v>66</v>
      </c>
      <c r="G337" s="82">
        <v>229</v>
      </c>
      <c r="H337" s="82" t="s">
        <v>49</v>
      </c>
      <c r="I337" s="82">
        <v>1</v>
      </c>
      <c r="J337" s="82">
        <v>2.5</v>
      </c>
      <c r="K337" s="82">
        <v>2.5</v>
      </c>
      <c r="L337" s="26">
        <f t="shared" si="29"/>
        <v>1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>
        <v>1</v>
      </c>
      <c r="BP337" s="26"/>
      <c r="BQ337" s="26"/>
      <c r="BR337" s="67" t="e">
        <f>SUMIFS([3]Up!$J:$J,[3]Up!$D:$D,D337)</f>
        <v>#VALUE!</v>
      </c>
      <c r="BS337" s="82"/>
      <c r="BT337" s="82" t="str">
        <f t="shared" si="32"/>
        <v>PL10</v>
      </c>
      <c r="BU337" s="53" t="str">
        <f t="shared" si="31"/>
        <v/>
      </c>
      <c r="BV337" s="53" t="s">
        <v>50</v>
      </c>
      <c r="BW337" s="53" t="s">
        <v>423</v>
      </c>
      <c r="BX337" s="53"/>
      <c r="BY337" s="53" t="s">
        <v>424</v>
      </c>
      <c r="BZ337" s="53">
        <v>1</v>
      </c>
      <c r="CA337" s="83">
        <v>46149</v>
      </c>
      <c r="CB337" s="53"/>
      <c r="CC337" s="53"/>
    </row>
    <row r="338" spans="3:81" ht="14.25" hidden="1" customHeight="1">
      <c r="C338" s="82" t="s">
        <v>14</v>
      </c>
      <c r="D338" s="82" t="s">
        <v>738</v>
      </c>
      <c r="E338" s="82" t="s">
        <v>420</v>
      </c>
      <c r="F338" s="82" t="s">
        <v>66</v>
      </c>
      <c r="G338" s="82">
        <v>229</v>
      </c>
      <c r="H338" s="82" t="s">
        <v>49</v>
      </c>
      <c r="I338" s="82">
        <v>28</v>
      </c>
      <c r="J338" s="82">
        <v>2.7</v>
      </c>
      <c r="K338" s="82">
        <v>75.600000000000009</v>
      </c>
      <c r="L338" s="26">
        <f t="shared" si="29"/>
        <v>28</v>
      </c>
      <c r="M338" s="26">
        <f t="shared" si="30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>
        <v>29</v>
      </c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67" t="e">
        <f>SUMIFS([3]Up!$J:$J,[3]Up!$D:$D,D338)</f>
        <v>#VALUE!</v>
      </c>
      <c r="BS338" s="82"/>
      <c r="BT338" s="82" t="str">
        <f t="shared" si="32"/>
        <v>PL10</v>
      </c>
      <c r="BU338" s="53" t="str">
        <f t="shared" si="31"/>
        <v>Thừa 1</v>
      </c>
      <c r="BV338" s="53" t="s">
        <v>50</v>
      </c>
      <c r="BW338" s="84" t="s">
        <v>130</v>
      </c>
      <c r="BX338" s="53"/>
      <c r="BY338" s="53" t="s">
        <v>131</v>
      </c>
      <c r="BZ338" s="53">
        <v>29</v>
      </c>
      <c r="CA338" s="83">
        <v>46128</v>
      </c>
      <c r="CB338" s="53"/>
      <c r="CC338" s="53"/>
    </row>
    <row r="339" spans="3:81" ht="14.25" customHeight="1">
      <c r="C339" s="82" t="s">
        <v>12</v>
      </c>
      <c r="D339" s="82" t="s">
        <v>737</v>
      </c>
      <c r="E339" s="82" t="s">
        <v>416</v>
      </c>
      <c r="F339" s="82" t="s">
        <v>151</v>
      </c>
      <c r="G339" s="82">
        <v>86</v>
      </c>
      <c r="H339" s="82" t="s">
        <v>403</v>
      </c>
      <c r="I339" s="82">
        <v>2</v>
      </c>
      <c r="J339" s="82">
        <v>0.5</v>
      </c>
      <c r="K339" s="82">
        <v>1</v>
      </c>
      <c r="L339" s="26">
        <f t="shared" si="29"/>
        <v>0</v>
      </c>
      <c r="M339" s="26">
        <f t="shared" si="30"/>
        <v>2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67" t="e">
        <f>SUMIFS([3]Up!$J:$J,[3]Up!$D:$D,D339)</f>
        <v>#VALUE!</v>
      </c>
      <c r="BS339" s="82"/>
      <c r="BT339" s="82" t="str">
        <f t="shared" si="32"/>
        <v/>
      </c>
      <c r="BU339" s="53" t="str">
        <f t="shared" si="31"/>
        <v/>
      </c>
      <c r="BV339" s="53" t="s">
        <v>82</v>
      </c>
      <c r="BW339" s="53" t="s">
        <v>417</v>
      </c>
      <c r="BX339" s="53"/>
      <c r="BY339" s="53" t="s">
        <v>418</v>
      </c>
      <c r="BZ339" s="53">
        <v>2</v>
      </c>
      <c r="CA339" s="83">
        <v>46133</v>
      </c>
      <c r="CB339" s="53"/>
      <c r="CC339" s="53"/>
    </row>
    <row r="340" spans="3:81" ht="14.25" hidden="1" customHeight="1">
      <c r="C340" s="82" t="s">
        <v>12</v>
      </c>
      <c r="D340" s="82" t="s">
        <v>736</v>
      </c>
      <c r="E340" s="82" t="s">
        <v>411</v>
      </c>
      <c r="F340" s="82" t="s">
        <v>151</v>
      </c>
      <c r="G340" s="82">
        <v>436</v>
      </c>
      <c r="H340" s="82" t="s">
        <v>412</v>
      </c>
      <c r="I340" s="82">
        <v>48</v>
      </c>
      <c r="J340" s="82">
        <v>4.8</v>
      </c>
      <c r="K340" s="82">
        <v>230.39999999999998</v>
      </c>
      <c r="L340" s="26">
        <f t="shared" si="29"/>
        <v>48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>
        <v>48</v>
      </c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67" t="e">
        <f>SUMIFS([3]Up!$J:$J,[3]Up!$D:$D,D340)</f>
        <v>#VALUE!</v>
      </c>
      <c r="BS340" s="82"/>
      <c r="BT340" s="82" t="str">
        <f t="shared" si="32"/>
        <v/>
      </c>
      <c r="BU340" s="53" t="str">
        <f t="shared" si="31"/>
        <v/>
      </c>
      <c r="BV340" s="53" t="s">
        <v>50</v>
      </c>
      <c r="BW340" s="53" t="s">
        <v>413</v>
      </c>
      <c r="BX340" s="53"/>
      <c r="BY340" s="53" t="s">
        <v>414</v>
      </c>
      <c r="BZ340" s="53">
        <v>48</v>
      </c>
      <c r="CA340" s="83">
        <v>46133</v>
      </c>
      <c r="CB340" s="53"/>
      <c r="CC340" s="53"/>
    </row>
    <row r="341" spans="3:81" ht="14.25" hidden="1" customHeight="1">
      <c r="C341" s="82" t="s">
        <v>12</v>
      </c>
      <c r="D341" s="82" t="s">
        <v>735</v>
      </c>
      <c r="E341" s="82" t="s">
        <v>402</v>
      </c>
      <c r="F341" s="82" t="s">
        <v>151</v>
      </c>
      <c r="G341" s="82">
        <v>309</v>
      </c>
      <c r="H341" s="82" t="s">
        <v>407</v>
      </c>
      <c r="I341" s="82">
        <v>4</v>
      </c>
      <c r="J341" s="82">
        <v>4.9000000000000004</v>
      </c>
      <c r="K341" s="82">
        <v>19.600000000000001</v>
      </c>
      <c r="L341" s="26">
        <f t="shared" si="29"/>
        <v>4</v>
      </c>
      <c r="M341" s="26">
        <f t="shared" si="30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>
        <v>5</v>
      </c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>
        <v>-1</v>
      </c>
      <c r="BR341" s="67" t="e">
        <f>SUMIFS([3]Up!$J:$J,[3]Up!$D:$D,D341)</f>
        <v>#VALUE!</v>
      </c>
      <c r="BS341" s="82"/>
      <c r="BT341" s="82" t="str">
        <f t="shared" si="32"/>
        <v/>
      </c>
      <c r="BU341" s="53" t="str">
        <f t="shared" si="31"/>
        <v/>
      </c>
      <c r="BV341" s="53" t="s">
        <v>50</v>
      </c>
      <c r="BW341" s="84" t="s">
        <v>408</v>
      </c>
      <c r="BX341" s="53"/>
      <c r="BY341" s="53" t="s">
        <v>409</v>
      </c>
      <c r="BZ341" s="53">
        <v>5</v>
      </c>
      <c r="CA341" s="83">
        <v>46133</v>
      </c>
      <c r="CB341" s="53"/>
      <c r="CC341" s="53"/>
    </row>
    <row r="342" spans="3:81" ht="14.25" hidden="1" customHeight="1">
      <c r="C342" s="82" t="s">
        <v>12</v>
      </c>
      <c r="D342" s="82" t="s">
        <v>734</v>
      </c>
      <c r="E342" s="82" t="s">
        <v>402</v>
      </c>
      <c r="F342" s="82" t="s">
        <v>151</v>
      </c>
      <c r="G342" s="82">
        <v>309</v>
      </c>
      <c r="H342" s="82" t="s">
        <v>403</v>
      </c>
      <c r="I342" s="82">
        <v>1</v>
      </c>
      <c r="J342" s="82">
        <v>4.9000000000000004</v>
      </c>
      <c r="K342" s="82">
        <v>4.9000000000000004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>
        <v>1</v>
      </c>
      <c r="BI342" s="26"/>
      <c r="BJ342" s="26"/>
      <c r="BK342" s="26"/>
      <c r="BL342" s="26"/>
      <c r="BM342" s="26"/>
      <c r="BN342" s="26"/>
      <c r="BO342" s="26"/>
      <c r="BP342" s="26"/>
      <c r="BQ342" s="26">
        <v>1</v>
      </c>
      <c r="BR342" s="67" t="e">
        <f>SUMIFS([3]Up!$J:$J,[3]Up!$D:$D,D342)</f>
        <v>#VALUE!</v>
      </c>
      <c r="BS342" s="82" t="s">
        <v>3870</v>
      </c>
      <c r="BT342" s="82" t="str">
        <f t="shared" si="32"/>
        <v/>
      </c>
      <c r="BU342" s="53" t="str">
        <f t="shared" si="31"/>
        <v>Thừa 1</v>
      </c>
      <c r="BV342" s="53" t="s">
        <v>50</v>
      </c>
      <c r="BW342" s="53" t="s">
        <v>404</v>
      </c>
      <c r="BX342" s="53"/>
      <c r="BY342" s="53" t="s">
        <v>405</v>
      </c>
      <c r="BZ342" s="53">
        <v>1</v>
      </c>
      <c r="CA342" s="83">
        <v>46149</v>
      </c>
      <c r="CB342" s="53"/>
      <c r="CC342" s="53"/>
    </row>
    <row r="343" spans="3:81" ht="14.25" hidden="1" customHeight="1">
      <c r="C343" s="82" t="s">
        <v>12</v>
      </c>
      <c r="D343" s="82" t="s">
        <v>733</v>
      </c>
      <c r="E343" s="82" t="s">
        <v>58</v>
      </c>
      <c r="F343" s="82" t="s">
        <v>59</v>
      </c>
      <c r="G343" s="82">
        <v>2629</v>
      </c>
      <c r="H343" s="82" t="s">
        <v>49</v>
      </c>
      <c r="I343" s="82">
        <v>1</v>
      </c>
      <c r="J343" s="82">
        <v>61.5</v>
      </c>
      <c r="K343" s="82">
        <v>61.5</v>
      </c>
      <c r="L343" s="26">
        <f t="shared" si="29"/>
        <v>1</v>
      </c>
      <c r="M343" s="26">
        <f t="shared" si="3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67" t="e">
        <f>SUMIFS([3]Up!$J:$J,[3]Up!$D:$D,D343)</f>
        <v>#VALUE!</v>
      </c>
      <c r="BS343" s="82"/>
      <c r="BT343" s="82" t="str">
        <f t="shared" si="32"/>
        <v/>
      </c>
      <c r="BU343" s="53" t="str">
        <f t="shared" si="31"/>
        <v/>
      </c>
      <c r="BV343" s="53" t="s">
        <v>50</v>
      </c>
      <c r="BW343" s="84" t="s">
        <v>60</v>
      </c>
      <c r="BX343" s="53"/>
      <c r="BY343" s="53" t="s">
        <v>61</v>
      </c>
      <c r="BZ343" s="53">
        <v>1</v>
      </c>
      <c r="CA343" s="83">
        <v>46134</v>
      </c>
      <c r="CB343" s="53"/>
      <c r="CC343" s="53"/>
    </row>
    <row r="344" spans="3:81" ht="14.25" hidden="1" customHeight="1">
      <c r="C344" s="82" t="s">
        <v>12</v>
      </c>
      <c r="D344" s="82" t="s">
        <v>732</v>
      </c>
      <c r="E344" s="82" t="s">
        <v>58</v>
      </c>
      <c r="F344" s="82" t="s">
        <v>59</v>
      </c>
      <c r="G344" s="82">
        <v>455</v>
      </c>
      <c r="H344" s="82" t="s">
        <v>49</v>
      </c>
      <c r="I344" s="82">
        <v>7</v>
      </c>
      <c r="J344" s="82">
        <v>10</v>
      </c>
      <c r="K344" s="82">
        <v>70</v>
      </c>
      <c r="L344" s="26">
        <f t="shared" si="29"/>
        <v>7</v>
      </c>
      <c r="M344" s="26">
        <f t="shared" si="30"/>
        <v>0</v>
      </c>
      <c r="N344" s="26">
        <v>7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67" t="e">
        <f>SUMIFS([3]Up!$J:$J,[3]Up!$D:$D,D344)</f>
        <v>#VALUE!</v>
      </c>
      <c r="BS344" s="82"/>
      <c r="BT344" s="82" t="str">
        <f t="shared" si="32"/>
        <v/>
      </c>
      <c r="BU344" s="53" t="str">
        <f t="shared" si="31"/>
        <v/>
      </c>
      <c r="BV344" s="53" t="s">
        <v>50</v>
      </c>
      <c r="BW344" s="84" t="s">
        <v>60</v>
      </c>
      <c r="BX344" s="53"/>
      <c r="BY344" s="53" t="s">
        <v>61</v>
      </c>
      <c r="BZ344" s="53">
        <v>7</v>
      </c>
      <c r="CA344" s="83">
        <v>46134</v>
      </c>
      <c r="CB344" s="53"/>
      <c r="CC344" s="53"/>
    </row>
    <row r="345" spans="3:81" ht="14.25" hidden="1" customHeight="1">
      <c r="C345" s="82" t="s">
        <v>12</v>
      </c>
      <c r="D345" s="82" t="s">
        <v>731</v>
      </c>
      <c r="E345" s="82" t="s">
        <v>58</v>
      </c>
      <c r="F345" s="82" t="s">
        <v>59</v>
      </c>
      <c r="G345" s="82">
        <v>1388</v>
      </c>
      <c r="H345" s="82" t="s">
        <v>49</v>
      </c>
      <c r="I345" s="82">
        <v>1</v>
      </c>
      <c r="J345" s="82">
        <v>31.4</v>
      </c>
      <c r="K345" s="82">
        <v>31.4</v>
      </c>
      <c r="L345" s="26">
        <f t="shared" si="29"/>
        <v>1</v>
      </c>
      <c r="M345" s="26">
        <f t="shared" si="30"/>
        <v>0</v>
      </c>
      <c r="N345" s="26">
        <v>1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67" t="e">
        <f>SUMIFS([3]Up!$J:$J,[3]Up!$D:$D,D345)</f>
        <v>#VALUE!</v>
      </c>
      <c r="BS345" s="82"/>
      <c r="BT345" s="82" t="str">
        <f t="shared" si="32"/>
        <v/>
      </c>
      <c r="BU345" s="53" t="str">
        <f t="shared" si="31"/>
        <v/>
      </c>
      <c r="BV345" s="53" t="s">
        <v>50</v>
      </c>
      <c r="BW345" s="84" t="s">
        <v>60</v>
      </c>
      <c r="BX345" s="53"/>
      <c r="BY345" s="53" t="s">
        <v>61</v>
      </c>
      <c r="BZ345" s="53">
        <v>1</v>
      </c>
      <c r="CA345" s="83">
        <v>46134</v>
      </c>
      <c r="CB345" s="53"/>
      <c r="CC345" s="53"/>
    </row>
    <row r="346" spans="3:81" ht="14.25" hidden="1" customHeight="1">
      <c r="C346" s="82" t="s">
        <v>12</v>
      </c>
      <c r="D346" s="82" t="s">
        <v>730</v>
      </c>
      <c r="E346" s="82" t="s">
        <v>58</v>
      </c>
      <c r="F346" s="82" t="s">
        <v>59</v>
      </c>
      <c r="G346" s="82">
        <v>12227</v>
      </c>
      <c r="H346" s="82" t="s">
        <v>49</v>
      </c>
      <c r="I346" s="82">
        <v>1</v>
      </c>
      <c r="J346" s="82">
        <v>295.7</v>
      </c>
      <c r="K346" s="82">
        <v>295.7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>
        <v>1</v>
      </c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67" t="e">
        <f>SUMIFS([3]Up!$J:$J,[3]Up!$D:$D,D346)</f>
        <v>#VALUE!</v>
      </c>
      <c r="BS346" s="82"/>
      <c r="BT346" s="82" t="str">
        <f t="shared" si="32"/>
        <v/>
      </c>
      <c r="BU346" s="53" t="str">
        <f t="shared" si="31"/>
        <v/>
      </c>
      <c r="BV346" s="53" t="s">
        <v>50</v>
      </c>
      <c r="BW346" s="53"/>
      <c r="BX346" s="53"/>
      <c r="BY346" s="53" t="s">
        <v>51</v>
      </c>
      <c r="BZ346" s="53">
        <v>1</v>
      </c>
      <c r="CA346" s="83"/>
      <c r="CB346" s="53"/>
      <c r="CC346" s="53"/>
    </row>
    <row r="347" spans="3:81" ht="14.25" hidden="1" customHeight="1">
      <c r="C347" s="82" t="s">
        <v>12</v>
      </c>
      <c r="D347" s="82" t="s">
        <v>729</v>
      </c>
      <c r="E347" s="82" t="s">
        <v>58</v>
      </c>
      <c r="F347" s="82" t="s">
        <v>59</v>
      </c>
      <c r="G347" s="82">
        <v>1864</v>
      </c>
      <c r="H347" s="82" t="s">
        <v>49</v>
      </c>
      <c r="I347" s="82">
        <v>7</v>
      </c>
      <c r="J347" s="82">
        <v>42.5</v>
      </c>
      <c r="K347" s="82">
        <v>297.5</v>
      </c>
      <c r="L347" s="26">
        <f t="shared" si="29"/>
        <v>7</v>
      </c>
      <c r="M347" s="26">
        <f t="shared" si="30"/>
        <v>0</v>
      </c>
      <c r="N347" s="26">
        <v>7</v>
      </c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67" t="e">
        <f>SUMIFS([3]Up!$J:$J,[3]Up!$D:$D,D347)</f>
        <v>#VALUE!</v>
      </c>
      <c r="BS347" s="82"/>
      <c r="BT347" s="82" t="str">
        <f t="shared" si="32"/>
        <v/>
      </c>
      <c r="BU347" s="53" t="str">
        <f t="shared" si="31"/>
        <v/>
      </c>
      <c r="BV347" s="53" t="s">
        <v>50</v>
      </c>
      <c r="BW347" s="84" t="s">
        <v>60</v>
      </c>
      <c r="BX347" s="53"/>
      <c r="BY347" s="53" t="s">
        <v>61</v>
      </c>
      <c r="BZ347" s="53">
        <v>7</v>
      </c>
      <c r="CA347" s="83">
        <v>46134</v>
      </c>
      <c r="CB347" s="53"/>
      <c r="CC347" s="53"/>
    </row>
    <row r="348" spans="3:81" ht="14.25" hidden="1" customHeight="1">
      <c r="C348" s="82" t="s">
        <v>12</v>
      </c>
      <c r="D348" s="82" t="s">
        <v>728</v>
      </c>
      <c r="E348" s="82" t="s">
        <v>58</v>
      </c>
      <c r="F348" s="82" t="s">
        <v>59</v>
      </c>
      <c r="G348" s="82">
        <v>10066</v>
      </c>
      <c r="H348" s="82" t="s">
        <v>49</v>
      </c>
      <c r="I348" s="82">
        <v>1</v>
      </c>
      <c r="J348" s="82">
        <v>243</v>
      </c>
      <c r="K348" s="82">
        <v>243</v>
      </c>
      <c r="L348" s="26">
        <f t="shared" si="29"/>
        <v>1</v>
      </c>
      <c r="M348" s="26">
        <f t="shared" si="30"/>
        <v>0</v>
      </c>
      <c r="N348" s="26">
        <v>1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67" t="e">
        <f>SUMIFS([3]Up!$J:$J,[3]Up!$D:$D,D348)</f>
        <v>#VALUE!</v>
      </c>
      <c r="BS348" s="82"/>
      <c r="BT348" s="82" t="str">
        <f t="shared" si="32"/>
        <v/>
      </c>
      <c r="BU348" s="53" t="str">
        <f t="shared" si="31"/>
        <v/>
      </c>
      <c r="BV348" s="53" t="s">
        <v>50</v>
      </c>
      <c r="BW348" s="84" t="s">
        <v>60</v>
      </c>
      <c r="BX348" s="53"/>
      <c r="BY348" s="53" t="s">
        <v>61</v>
      </c>
      <c r="BZ348" s="53">
        <v>1</v>
      </c>
      <c r="CA348" s="83">
        <v>46134</v>
      </c>
      <c r="CB348" s="53"/>
      <c r="CC348" s="53"/>
    </row>
    <row r="349" spans="3:81" ht="14.25" hidden="1" customHeight="1">
      <c r="C349" s="82" t="s">
        <v>12</v>
      </c>
      <c r="D349" s="82" t="s">
        <v>727</v>
      </c>
      <c r="E349" s="82" t="s">
        <v>58</v>
      </c>
      <c r="F349" s="82" t="s">
        <v>59</v>
      </c>
      <c r="G349" s="82">
        <v>295</v>
      </c>
      <c r="H349" s="82" t="s">
        <v>49</v>
      </c>
      <c r="I349" s="82">
        <v>10</v>
      </c>
      <c r="J349" s="82">
        <v>6.2</v>
      </c>
      <c r="K349" s="82">
        <v>62</v>
      </c>
      <c r="L349" s="26">
        <f t="shared" si="29"/>
        <v>10</v>
      </c>
      <c r="M349" s="26">
        <f t="shared" si="30"/>
        <v>0</v>
      </c>
      <c r="N349" s="26">
        <v>10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67" t="e">
        <f>SUMIFS([3]Up!$J:$J,[3]Up!$D:$D,D349)</f>
        <v>#VALUE!</v>
      </c>
      <c r="BS349" s="82"/>
      <c r="BT349" s="82" t="str">
        <f t="shared" si="32"/>
        <v/>
      </c>
      <c r="BU349" s="53" t="str">
        <f t="shared" si="31"/>
        <v/>
      </c>
      <c r="BV349" s="53" t="s">
        <v>50</v>
      </c>
      <c r="BW349" s="84" t="s">
        <v>60</v>
      </c>
      <c r="BX349" s="53"/>
      <c r="BY349" s="53" t="s">
        <v>61</v>
      </c>
      <c r="BZ349" s="53">
        <v>10</v>
      </c>
      <c r="CA349" s="83">
        <v>46134</v>
      </c>
      <c r="CB349" s="53"/>
      <c r="CC349" s="53"/>
    </row>
    <row r="350" spans="3:81" ht="14.25" hidden="1" customHeight="1">
      <c r="C350" s="82" t="s">
        <v>12</v>
      </c>
      <c r="D350" s="82" t="s">
        <v>726</v>
      </c>
      <c r="E350" s="82" t="s">
        <v>58</v>
      </c>
      <c r="F350" s="82" t="s">
        <v>59</v>
      </c>
      <c r="G350" s="82">
        <v>931</v>
      </c>
      <c r="H350" s="82" t="s">
        <v>49</v>
      </c>
      <c r="I350" s="82">
        <v>2</v>
      </c>
      <c r="J350" s="82">
        <v>21.1</v>
      </c>
      <c r="K350" s="82">
        <v>42.2</v>
      </c>
      <c r="L350" s="26">
        <f t="shared" ref="L350:L413" si="33">MIN(SUM(N350:BQ350),I350)</f>
        <v>2</v>
      </c>
      <c r="M350" s="26">
        <f t="shared" ref="M350:M413" si="34">MAX(0,I350-L350)</f>
        <v>0</v>
      </c>
      <c r="N350" s="26">
        <v>2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67" t="e">
        <f>SUMIFS([3]Up!$J:$J,[3]Up!$D:$D,D350)</f>
        <v>#VALUE!</v>
      </c>
      <c r="BS350" s="82"/>
      <c r="BT350" s="82" t="str">
        <f t="shared" si="32"/>
        <v/>
      </c>
      <c r="BU350" s="53" t="str">
        <f t="shared" ref="BU350:BU413" si="35">IF(ROUND(SUM(N350:BQ350)-I350,0)&gt;0,"Thừa "&amp;SUM(N350:BQ350)-I350,"")</f>
        <v/>
      </c>
      <c r="BV350" s="53" t="s">
        <v>50</v>
      </c>
      <c r="BW350" s="84" t="s">
        <v>60</v>
      </c>
      <c r="BX350" s="53"/>
      <c r="BY350" s="53" t="s">
        <v>61</v>
      </c>
      <c r="BZ350" s="53">
        <v>2</v>
      </c>
      <c r="CA350" s="83">
        <v>46134</v>
      </c>
      <c r="CB350" s="53"/>
      <c r="CC350" s="53"/>
    </row>
    <row r="351" spans="3:81" ht="14.25" hidden="1" customHeight="1">
      <c r="C351" s="82" t="s">
        <v>12</v>
      </c>
      <c r="D351" s="82" t="s">
        <v>725</v>
      </c>
      <c r="E351" s="82" t="s">
        <v>58</v>
      </c>
      <c r="F351" s="82" t="s">
        <v>59</v>
      </c>
      <c r="G351" s="82">
        <v>1263</v>
      </c>
      <c r="H351" s="82" t="s">
        <v>49</v>
      </c>
      <c r="I351" s="82">
        <v>2</v>
      </c>
      <c r="J351" s="82">
        <v>29.2</v>
      </c>
      <c r="K351" s="82">
        <v>58.4</v>
      </c>
      <c r="L351" s="26">
        <f t="shared" si="33"/>
        <v>2</v>
      </c>
      <c r="M351" s="26">
        <f t="shared" si="34"/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67" t="e">
        <f>SUMIFS([3]Up!$J:$J,[3]Up!$D:$D,D351)</f>
        <v>#VALUE!</v>
      </c>
      <c r="BS351" s="82"/>
      <c r="BT351" s="82" t="str">
        <f t="shared" si="32"/>
        <v/>
      </c>
      <c r="BU351" s="53" t="str">
        <f t="shared" si="35"/>
        <v/>
      </c>
      <c r="BV351" s="53" t="s">
        <v>50</v>
      </c>
      <c r="BW351" s="84" t="s">
        <v>60</v>
      </c>
      <c r="BX351" s="53"/>
      <c r="BY351" s="53" t="s">
        <v>61</v>
      </c>
      <c r="BZ351" s="53">
        <v>2</v>
      </c>
      <c r="CA351" s="83">
        <v>46134</v>
      </c>
      <c r="CB351" s="53"/>
      <c r="CC351" s="53"/>
    </row>
    <row r="352" spans="3:81" ht="14.25" hidden="1" customHeight="1">
      <c r="C352" s="82" t="s">
        <v>12</v>
      </c>
      <c r="D352" s="82" t="s">
        <v>724</v>
      </c>
      <c r="E352" s="82" t="s">
        <v>58</v>
      </c>
      <c r="F352" s="82" t="s">
        <v>59</v>
      </c>
      <c r="G352" s="82">
        <v>3295</v>
      </c>
      <c r="H352" s="82" t="s">
        <v>49</v>
      </c>
      <c r="I352" s="82">
        <v>1</v>
      </c>
      <c r="J352" s="82">
        <v>78.5</v>
      </c>
      <c r="K352" s="82">
        <v>78.5</v>
      </c>
      <c r="L352" s="26">
        <f t="shared" si="33"/>
        <v>1</v>
      </c>
      <c r="M352" s="26">
        <f t="shared" si="34"/>
        <v>0</v>
      </c>
      <c r="N352" s="26">
        <v>1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67" t="e">
        <f>SUMIFS([3]Up!$J:$J,[3]Up!$D:$D,D352)</f>
        <v>#VALUE!</v>
      </c>
      <c r="BS352" s="82"/>
      <c r="BT352" s="82" t="str">
        <f t="shared" si="32"/>
        <v/>
      </c>
      <c r="BU352" s="53" t="str">
        <f t="shared" si="35"/>
        <v/>
      </c>
      <c r="BV352" s="53" t="s">
        <v>50</v>
      </c>
      <c r="BW352" s="84" t="s">
        <v>60</v>
      </c>
      <c r="BX352" s="53"/>
      <c r="BY352" s="53" t="s">
        <v>61</v>
      </c>
      <c r="BZ352" s="53">
        <v>1</v>
      </c>
      <c r="CA352" s="83">
        <v>46134</v>
      </c>
      <c r="CB352" s="53"/>
      <c r="CC352" s="53"/>
    </row>
    <row r="353" spans="3:81" ht="14.25" hidden="1" customHeight="1">
      <c r="C353" s="82" t="s">
        <v>12</v>
      </c>
      <c r="D353" s="82" t="s">
        <v>723</v>
      </c>
      <c r="E353" s="82" t="s">
        <v>58</v>
      </c>
      <c r="F353" s="82" t="s">
        <v>59</v>
      </c>
      <c r="G353" s="82">
        <v>2327</v>
      </c>
      <c r="H353" s="82" t="s">
        <v>49</v>
      </c>
      <c r="I353" s="82">
        <v>1</v>
      </c>
      <c r="J353" s="82">
        <v>54.2</v>
      </c>
      <c r="K353" s="82">
        <v>54.2</v>
      </c>
      <c r="L353" s="26">
        <f t="shared" si="33"/>
        <v>1</v>
      </c>
      <c r="M353" s="26">
        <f t="shared" si="34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67" t="e">
        <f>SUMIFS([3]Up!$J:$J,[3]Up!$D:$D,D353)</f>
        <v>#VALUE!</v>
      </c>
      <c r="BS353" s="82"/>
      <c r="BT353" s="82" t="str">
        <f t="shared" si="32"/>
        <v/>
      </c>
      <c r="BU353" s="53" t="str">
        <f t="shared" si="35"/>
        <v/>
      </c>
      <c r="BV353" s="53" t="s">
        <v>50</v>
      </c>
      <c r="BW353" s="84" t="s">
        <v>60</v>
      </c>
      <c r="BX353" s="53"/>
      <c r="BY353" s="53" t="s">
        <v>61</v>
      </c>
      <c r="BZ353" s="53">
        <v>1</v>
      </c>
      <c r="CA353" s="83">
        <v>46134</v>
      </c>
      <c r="CB353" s="53"/>
      <c r="CC353" s="53"/>
    </row>
    <row r="354" spans="3:81" ht="14.25" hidden="1" customHeight="1">
      <c r="C354" s="82" t="s">
        <v>12</v>
      </c>
      <c r="D354" s="82" t="s">
        <v>722</v>
      </c>
      <c r="E354" s="82" t="s">
        <v>389</v>
      </c>
      <c r="F354" s="82" t="s">
        <v>245</v>
      </c>
      <c r="G354" s="82">
        <v>12332</v>
      </c>
      <c r="H354" s="82" t="s">
        <v>49</v>
      </c>
      <c r="I354" s="82">
        <v>1</v>
      </c>
      <c r="J354" s="82">
        <v>537.5</v>
      </c>
      <c r="K354" s="82">
        <v>537.5</v>
      </c>
      <c r="L354" s="26">
        <f t="shared" si="33"/>
        <v>1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>
        <v>1</v>
      </c>
      <c r="BK354" s="26"/>
      <c r="BL354" s="26"/>
      <c r="BM354" s="26"/>
      <c r="BN354" s="26"/>
      <c r="BO354" s="26"/>
      <c r="BP354" s="26"/>
      <c r="BQ354" s="26"/>
      <c r="BR354" s="67" t="e">
        <f>SUMIFS([3]Up!$J:$J,[3]Up!$D:$D,D354)</f>
        <v>#VALUE!</v>
      </c>
      <c r="BS354" s="82"/>
      <c r="BT354" s="82" t="str">
        <f t="shared" si="32"/>
        <v/>
      </c>
      <c r="BU354" s="53" t="str">
        <f t="shared" si="35"/>
        <v/>
      </c>
      <c r="BV354" s="53" t="s">
        <v>50</v>
      </c>
      <c r="BW354" s="53"/>
      <c r="BX354" s="53"/>
      <c r="BY354" s="53" t="s">
        <v>51</v>
      </c>
      <c r="BZ354" s="53">
        <v>1</v>
      </c>
      <c r="CA354" s="83"/>
      <c r="CB354" s="53"/>
      <c r="CC354" s="53"/>
    </row>
    <row r="355" spans="3:81" ht="14.25" hidden="1" customHeight="1">
      <c r="C355" s="82" t="s">
        <v>12</v>
      </c>
      <c r="D355" s="82" t="s">
        <v>721</v>
      </c>
      <c r="E355" s="82" t="s">
        <v>385</v>
      </c>
      <c r="F355" s="82" t="s">
        <v>48</v>
      </c>
      <c r="G355" s="82">
        <v>2786</v>
      </c>
      <c r="H355" s="82" t="s">
        <v>49</v>
      </c>
      <c r="I355" s="82">
        <v>1</v>
      </c>
      <c r="J355" s="82">
        <v>37.200000000000003</v>
      </c>
      <c r="K355" s="82">
        <v>37.200000000000003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>
        <v>1</v>
      </c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>
        <v>1</v>
      </c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67" t="e">
        <f>SUMIFS([3]Up!$J:$J,[3]Up!$D:$D,D355)</f>
        <v>#VALUE!</v>
      </c>
      <c r="BS355" s="82"/>
      <c r="BT355" s="82" t="str">
        <f t="shared" si="32"/>
        <v/>
      </c>
      <c r="BU355" s="53" t="str">
        <f t="shared" si="35"/>
        <v>Thừa 1</v>
      </c>
      <c r="BV355" s="53" t="s">
        <v>50</v>
      </c>
      <c r="BW355" s="84" t="s">
        <v>386</v>
      </c>
      <c r="BX355" s="53"/>
      <c r="BY355" s="53" t="s">
        <v>387</v>
      </c>
      <c r="BZ355" s="53">
        <v>1</v>
      </c>
      <c r="CA355" s="83">
        <v>46134</v>
      </c>
      <c r="CB355" s="53"/>
      <c r="CC355" s="53"/>
    </row>
    <row r="356" spans="3:81" ht="14.25" hidden="1" customHeight="1">
      <c r="C356" s="82" t="s">
        <v>12</v>
      </c>
      <c r="D356" s="82" t="s">
        <v>720</v>
      </c>
      <c r="E356" s="82" t="s">
        <v>383</v>
      </c>
      <c r="F356" s="82" t="s">
        <v>48</v>
      </c>
      <c r="G356" s="82">
        <v>12313</v>
      </c>
      <c r="H356" s="82" t="s">
        <v>49</v>
      </c>
      <c r="I356" s="82">
        <v>1</v>
      </c>
      <c r="J356" s="82">
        <v>183.6</v>
      </c>
      <c r="K356" s="82">
        <v>183.6</v>
      </c>
      <c r="L356" s="26">
        <f t="shared" si="33"/>
        <v>1</v>
      </c>
      <c r="M356" s="26">
        <f t="shared" si="34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>
        <f>10500/G356</f>
        <v>0.85275724843661171</v>
      </c>
      <c r="X356" s="26">
        <f>1828/G356</f>
        <v>0.14846097620401202</v>
      </c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67" t="e">
        <f>SUMIFS([3]Up!$J:$J,[3]Up!$D:$D,D356)</f>
        <v>#VALUE!</v>
      </c>
      <c r="BS356" s="82"/>
      <c r="BT356" s="82" t="str">
        <f t="shared" si="32"/>
        <v/>
      </c>
      <c r="BU356" s="53" t="str">
        <f t="shared" si="35"/>
        <v/>
      </c>
      <c r="BV356" s="53" t="s">
        <v>50</v>
      </c>
      <c r="BW356" s="53"/>
      <c r="BX356" s="53"/>
      <c r="BY356" s="53" t="s">
        <v>51</v>
      </c>
      <c r="BZ356" s="53">
        <v>1</v>
      </c>
      <c r="CA356" s="83"/>
      <c r="CB356" s="53"/>
      <c r="CC356" s="53"/>
    </row>
    <row r="357" spans="3:81" ht="14.25" hidden="1" customHeight="1">
      <c r="C357" s="82" t="s">
        <v>12</v>
      </c>
      <c r="D357" s="82" t="s">
        <v>719</v>
      </c>
      <c r="E357" s="82" t="s">
        <v>379</v>
      </c>
      <c r="F357" s="82" t="s">
        <v>48</v>
      </c>
      <c r="G357" s="82">
        <v>152</v>
      </c>
      <c r="H357" s="82" t="s">
        <v>49</v>
      </c>
      <c r="I357" s="82">
        <v>2</v>
      </c>
      <c r="J357" s="82">
        <v>1.6</v>
      </c>
      <c r="K357" s="82">
        <v>3.2</v>
      </c>
      <c r="L357" s="26">
        <f t="shared" si="33"/>
        <v>2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>
        <v>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67" t="e">
        <f>SUMIFS([3]Up!$J:$J,[3]Up!$D:$D,D357)</f>
        <v>#VALUE!</v>
      </c>
      <c r="BS357" s="82"/>
      <c r="BT357" s="82" t="str">
        <f t="shared" si="32"/>
        <v/>
      </c>
      <c r="BU357" s="53" t="str">
        <f t="shared" si="35"/>
        <v/>
      </c>
      <c r="BV357" s="53" t="s">
        <v>50</v>
      </c>
      <c r="BW357" s="53" t="s">
        <v>380</v>
      </c>
      <c r="BX357" s="53"/>
      <c r="BY357" s="53" t="s">
        <v>381</v>
      </c>
      <c r="BZ357" s="53">
        <v>2</v>
      </c>
      <c r="CA357" s="83">
        <v>46133</v>
      </c>
      <c r="CB357" s="53"/>
      <c r="CC357" s="53"/>
    </row>
    <row r="358" spans="3:81" ht="14.25" hidden="1" customHeight="1">
      <c r="C358" s="82" t="s">
        <v>14</v>
      </c>
      <c r="D358" s="82" t="s">
        <v>717</v>
      </c>
      <c r="E358" s="82" t="s">
        <v>718</v>
      </c>
      <c r="F358" s="82" t="s">
        <v>706</v>
      </c>
      <c r="G358" s="82">
        <v>51</v>
      </c>
      <c r="H358" s="82" t="s">
        <v>49</v>
      </c>
      <c r="I358" s="82">
        <v>2</v>
      </c>
      <c r="J358" s="82">
        <v>0.1</v>
      </c>
      <c r="K358" s="82">
        <v>0.2</v>
      </c>
      <c r="L358" s="26">
        <f t="shared" si="33"/>
        <v>2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>
        <v>2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67" t="e">
        <f>SUMIFS([3]Up!$J:$J,[3]Up!$D:$D,D358)</f>
        <v>#VALUE!</v>
      </c>
      <c r="BS358" s="82"/>
      <c r="BT358" s="82" t="str">
        <f t="shared" si="32"/>
        <v>PL6</v>
      </c>
      <c r="BU358" s="53" t="str">
        <f t="shared" si="35"/>
        <v/>
      </c>
      <c r="BV358" s="53" t="s">
        <v>50</v>
      </c>
      <c r="BW358" s="84" t="s">
        <v>161</v>
      </c>
      <c r="BX358" s="53"/>
      <c r="BY358" s="53" t="s">
        <v>162</v>
      </c>
      <c r="BZ358" s="53">
        <v>2</v>
      </c>
      <c r="CA358" s="83">
        <v>46128</v>
      </c>
      <c r="CB358" s="53"/>
      <c r="CC358" s="53"/>
    </row>
    <row r="359" spans="3:81" ht="14.25" hidden="1" customHeight="1">
      <c r="C359" s="82" t="s">
        <v>14</v>
      </c>
      <c r="D359" s="82" t="s">
        <v>716</v>
      </c>
      <c r="E359" s="82" t="s">
        <v>692</v>
      </c>
      <c r="F359" s="82" t="s">
        <v>688</v>
      </c>
      <c r="G359" s="82">
        <v>195</v>
      </c>
      <c r="H359" s="82" t="s">
        <v>49</v>
      </c>
      <c r="I359" s="82">
        <v>2</v>
      </c>
      <c r="J359" s="82">
        <v>0.5</v>
      </c>
      <c r="K359" s="82">
        <v>1</v>
      </c>
      <c r="L359" s="26">
        <f t="shared" si="33"/>
        <v>2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>
        <v>2</v>
      </c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67" t="e">
        <f>SUMIFS([3]Up!$J:$J,[3]Up!$D:$D,D359)</f>
        <v>#VALUE!</v>
      </c>
      <c r="BS359" s="82"/>
      <c r="BT359" s="82" t="str">
        <f t="shared" si="32"/>
        <v>PL2</v>
      </c>
      <c r="BU359" s="53" t="str">
        <f t="shared" si="35"/>
        <v/>
      </c>
      <c r="BV359" s="53" t="s">
        <v>50</v>
      </c>
      <c r="BW359" s="53" t="s">
        <v>307</v>
      </c>
      <c r="BX359" s="53"/>
      <c r="BY359" s="53" t="s">
        <v>308</v>
      </c>
      <c r="BZ359" s="53">
        <v>2</v>
      </c>
      <c r="CA359" s="83">
        <v>46128</v>
      </c>
      <c r="CB359" s="53"/>
      <c r="CC359" s="53"/>
    </row>
    <row r="360" spans="3:81" ht="14.25" hidden="1" customHeight="1">
      <c r="C360" s="82" t="s">
        <v>14</v>
      </c>
      <c r="D360" s="82" t="s">
        <v>715</v>
      </c>
      <c r="E360" s="82" t="s">
        <v>692</v>
      </c>
      <c r="F360" s="82" t="s">
        <v>688</v>
      </c>
      <c r="G360" s="82">
        <v>214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67" t="e">
        <f>SUMIFS([3]Up!$J:$J,[3]Up!$D:$D,D360)</f>
        <v>#VALUE!</v>
      </c>
      <c r="BS360" s="82"/>
      <c r="BT360" s="82" t="str">
        <f t="shared" si="32"/>
        <v>PL2</v>
      </c>
      <c r="BU360" s="53" t="str">
        <f t="shared" si="35"/>
        <v/>
      </c>
      <c r="BV360" s="53" t="s">
        <v>50</v>
      </c>
      <c r="BW360" s="53" t="s">
        <v>307</v>
      </c>
      <c r="BX360" s="53"/>
      <c r="BY360" s="53" t="s">
        <v>308</v>
      </c>
      <c r="BZ360" s="53">
        <v>2</v>
      </c>
      <c r="CA360" s="83">
        <v>46128</v>
      </c>
      <c r="CB360" s="53"/>
      <c r="CC360" s="53"/>
    </row>
    <row r="361" spans="3:81" ht="14.25" hidden="1" customHeight="1">
      <c r="C361" s="82" t="s">
        <v>14</v>
      </c>
      <c r="D361" s="82" t="s">
        <v>713</v>
      </c>
      <c r="E361" s="82" t="s">
        <v>714</v>
      </c>
      <c r="F361" s="82" t="s">
        <v>706</v>
      </c>
      <c r="G361" s="82">
        <v>330</v>
      </c>
      <c r="H361" s="82" t="s">
        <v>49</v>
      </c>
      <c r="I361" s="82">
        <v>2</v>
      </c>
      <c r="J361" s="82">
        <v>20.3</v>
      </c>
      <c r="K361" s="82">
        <v>40.6</v>
      </c>
      <c r="L361" s="26">
        <f t="shared" si="33"/>
        <v>2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>
        <v>2</v>
      </c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67" t="e">
        <f>SUMIFS([3]Up!$J:$J,[3]Up!$D:$D,D361)</f>
        <v>#VALUE!</v>
      </c>
      <c r="BS361" s="82"/>
      <c r="BT361" s="82" t="str">
        <f t="shared" si="32"/>
        <v>PL12</v>
      </c>
      <c r="BU361" s="53" t="str">
        <f t="shared" si="35"/>
        <v/>
      </c>
      <c r="BV361" s="53" t="s">
        <v>50</v>
      </c>
      <c r="BW361" s="53" t="s">
        <v>480</v>
      </c>
      <c r="BX361" s="53"/>
      <c r="BY361" s="53" t="s">
        <v>481</v>
      </c>
      <c r="BZ361" s="53">
        <v>2</v>
      </c>
      <c r="CA361" s="83">
        <v>46128</v>
      </c>
      <c r="CB361" s="53"/>
      <c r="CC361" s="53"/>
    </row>
    <row r="362" spans="3:81" ht="14.25" hidden="1" customHeight="1">
      <c r="C362" s="82" t="s">
        <v>14</v>
      </c>
      <c r="D362" s="82" t="s">
        <v>711</v>
      </c>
      <c r="E362" s="82" t="s">
        <v>712</v>
      </c>
      <c r="F362" s="82" t="s">
        <v>706</v>
      </c>
      <c r="G362" s="82">
        <v>220</v>
      </c>
      <c r="H362" s="82" t="s">
        <v>49</v>
      </c>
      <c r="I362" s="82">
        <v>74</v>
      </c>
      <c r="J362" s="82">
        <v>1.1000000000000001</v>
      </c>
      <c r="K362" s="82">
        <v>81.400000000000006</v>
      </c>
      <c r="L362" s="26">
        <f t="shared" si="33"/>
        <v>74</v>
      </c>
      <c r="M362" s="26">
        <f t="shared" si="34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>
        <v>48</v>
      </c>
      <c r="AI362" s="26"/>
      <c r="AJ362" s="26"/>
      <c r="AK362" s="26"/>
      <c r="AL362" s="26"/>
      <c r="AM362" s="26">
        <v>26</v>
      </c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67" t="e">
        <f>SUMIFS([3]Up!$J:$J,[3]Up!$D:$D,D362)</f>
        <v>#VALUE!</v>
      </c>
      <c r="BS362" s="82"/>
      <c r="BT362" s="82" t="str">
        <f t="shared" si="32"/>
        <v>PL10</v>
      </c>
      <c r="BU362" s="53" t="str">
        <f t="shared" si="35"/>
        <v/>
      </c>
      <c r="BV362" s="53" t="s">
        <v>50</v>
      </c>
      <c r="BW362" s="84" t="s">
        <v>130</v>
      </c>
      <c r="BX362" s="53"/>
      <c r="BY362" s="53" t="s">
        <v>131</v>
      </c>
      <c r="BZ362" s="53">
        <v>74</v>
      </c>
      <c r="CA362" s="83">
        <v>46128</v>
      </c>
      <c r="CB362" s="53"/>
      <c r="CC362" s="53"/>
    </row>
    <row r="363" spans="3:81" ht="14.25" hidden="1" customHeight="1">
      <c r="C363" s="82" t="s">
        <v>14</v>
      </c>
      <c r="D363" s="82" t="s">
        <v>709</v>
      </c>
      <c r="E363" s="82" t="s">
        <v>710</v>
      </c>
      <c r="F363" s="82" t="s">
        <v>706</v>
      </c>
      <c r="G363" s="82">
        <v>210</v>
      </c>
      <c r="H363" s="82" t="s">
        <v>49</v>
      </c>
      <c r="I363" s="82">
        <v>21</v>
      </c>
      <c r="J363" s="82">
        <v>0.7</v>
      </c>
      <c r="K363" s="82">
        <v>14.7</v>
      </c>
      <c r="L363" s="26">
        <f t="shared" si="33"/>
        <v>21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>
        <v>21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67" t="e">
        <f>SUMIFS([3]Up!$J:$J,[3]Up!$D:$D,D363)</f>
        <v>#VALUE!</v>
      </c>
      <c r="BS363" s="82"/>
      <c r="BT363" s="82" t="str">
        <f t="shared" si="32"/>
        <v>PL6</v>
      </c>
      <c r="BU363" s="53" t="str">
        <f t="shared" si="35"/>
        <v/>
      </c>
      <c r="BV363" s="53" t="s">
        <v>50</v>
      </c>
      <c r="BW363" s="84" t="s">
        <v>161</v>
      </c>
      <c r="BX363" s="53"/>
      <c r="BY363" s="53" t="s">
        <v>162</v>
      </c>
      <c r="BZ363" s="53">
        <v>21</v>
      </c>
      <c r="CA363" s="83">
        <v>46128</v>
      </c>
      <c r="CB363" s="53"/>
      <c r="CC363" s="53"/>
    </row>
    <row r="364" spans="3:81" ht="14.25" hidden="1" customHeight="1">
      <c r="C364" s="82" t="s">
        <v>14</v>
      </c>
      <c r="D364" s="82" t="s">
        <v>708</v>
      </c>
      <c r="E364" s="82" t="s">
        <v>576</v>
      </c>
      <c r="F364" s="82" t="s">
        <v>706</v>
      </c>
      <c r="G364" s="82">
        <v>210</v>
      </c>
      <c r="H364" s="82" t="s">
        <v>49</v>
      </c>
      <c r="I364" s="82">
        <v>14</v>
      </c>
      <c r="J364" s="82">
        <v>2.5</v>
      </c>
      <c r="K364" s="82">
        <v>35</v>
      </c>
      <c r="L364" s="26">
        <f t="shared" si="33"/>
        <v>14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>
        <v>14</v>
      </c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67" t="e">
        <f>SUMIFS([3]Up!$J:$J,[3]Up!$D:$D,D364)</f>
        <v>#VALUE!</v>
      </c>
      <c r="BS364" s="82"/>
      <c r="BT364" s="82" t="str">
        <f t="shared" si="32"/>
        <v>PL10</v>
      </c>
      <c r="BU364" s="53" t="str">
        <f t="shared" si="35"/>
        <v/>
      </c>
      <c r="BV364" s="53" t="s">
        <v>50</v>
      </c>
      <c r="BW364" s="84" t="s">
        <v>130</v>
      </c>
      <c r="BX364" s="53"/>
      <c r="BY364" s="53" t="s">
        <v>131</v>
      </c>
      <c r="BZ364" s="53">
        <v>14</v>
      </c>
      <c r="CA364" s="83">
        <v>46128</v>
      </c>
      <c r="CB364" s="53"/>
      <c r="CC364" s="53"/>
    </row>
    <row r="365" spans="3:81" ht="14.25" hidden="1" customHeight="1">
      <c r="C365" s="82" t="s">
        <v>14</v>
      </c>
      <c r="D365" s="82" t="s">
        <v>707</v>
      </c>
      <c r="E365" s="82" t="s">
        <v>681</v>
      </c>
      <c r="F365" s="82" t="s">
        <v>682</v>
      </c>
      <c r="G365" s="82">
        <v>191</v>
      </c>
      <c r="H365" s="82" t="s">
        <v>49</v>
      </c>
      <c r="I365" s="82">
        <v>4</v>
      </c>
      <c r="J365" s="82">
        <v>0.5</v>
      </c>
      <c r="K365" s="82">
        <v>2</v>
      </c>
      <c r="L365" s="26">
        <f t="shared" ref="L365:L375" si="36">MIN(SUM(N365:BQ365),I365)</f>
        <v>4</v>
      </c>
      <c r="M365" s="26">
        <f t="shared" ref="M365:M375" si="37">MAX(0,I365-L365)</f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>
        <v>4</v>
      </c>
      <c r="BL365" s="26"/>
      <c r="BM365" s="26"/>
      <c r="BN365" s="26"/>
      <c r="BO365" s="26"/>
      <c r="BP365" s="26"/>
      <c r="BQ365" s="26"/>
      <c r="BR365" s="67" t="e">
        <f>SUMIFS([3]Up!$J:$J,[3]Up!$D:$D,D365)</f>
        <v>#VALUE!</v>
      </c>
      <c r="BS365" s="82"/>
      <c r="BT365" s="82" t="str">
        <f t="shared" ref="BT365:BT375" si="38">IFERROR(IF(C365="Plate",LEFT(E365,FIND("*",E365,1)-1),""),IF(C365="Plate",LEFT(E365,FIND("x",E365,1)-1),""))</f>
        <v>PL2.6</v>
      </c>
      <c r="BU365" s="53" t="str">
        <f t="shared" ref="BU365:BU375" si="39">IF(ROUND(SUM(N365:BQ365)-I365,0)&gt;0,"Thừa "&amp;SUM(N365:BQ365)-I365,"")</f>
        <v/>
      </c>
      <c r="BV365" s="53" t="s">
        <v>50</v>
      </c>
      <c r="BW365" s="53" t="s">
        <v>683</v>
      </c>
      <c r="BX365" s="53"/>
      <c r="BY365" s="53" t="s">
        <v>684</v>
      </c>
      <c r="BZ365" s="53">
        <v>4</v>
      </c>
      <c r="CA365" s="83">
        <v>46128</v>
      </c>
      <c r="CB365" s="53"/>
      <c r="CC365" s="53"/>
    </row>
    <row r="366" spans="3:81" ht="14.25" hidden="1" customHeight="1">
      <c r="C366" s="82" t="s">
        <v>14</v>
      </c>
      <c r="D366" s="82" t="s">
        <v>704</v>
      </c>
      <c r="E366" s="82" t="s">
        <v>705</v>
      </c>
      <c r="F366" s="82" t="s">
        <v>706</v>
      </c>
      <c r="G366" s="82">
        <v>51</v>
      </c>
      <c r="H366" s="82" t="s">
        <v>49</v>
      </c>
      <c r="I366" s="82">
        <v>6</v>
      </c>
      <c r="J366" s="82">
        <v>0</v>
      </c>
      <c r="K366" s="82">
        <v>0</v>
      </c>
      <c r="L366" s="26">
        <f t="shared" si="36"/>
        <v>6</v>
      </c>
      <c r="M366" s="26">
        <f t="shared" si="37"/>
        <v>0</v>
      </c>
      <c r="N366" s="26"/>
      <c r="O366" s="26"/>
      <c r="P366" s="26"/>
      <c r="Q366" s="26"/>
      <c r="R366" s="26"/>
      <c r="S366" s="26"/>
      <c r="T366" s="26">
        <v>6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67" t="e">
        <f>SUMIFS([3]Up!$J:$J,[3]Up!$D:$D,D366)</f>
        <v>#VALUE!</v>
      </c>
      <c r="BS366" s="82"/>
      <c r="BT366" s="82" t="str">
        <f t="shared" si="38"/>
        <v>PL6</v>
      </c>
      <c r="BU366" s="53" t="str">
        <f t="shared" si="39"/>
        <v/>
      </c>
      <c r="BV366" s="53" t="s">
        <v>50</v>
      </c>
      <c r="BW366" s="84" t="s">
        <v>161</v>
      </c>
      <c r="BX366" s="53"/>
      <c r="BY366" s="53" t="s">
        <v>162</v>
      </c>
      <c r="BZ366" s="53">
        <v>6</v>
      </c>
      <c r="CA366" s="83">
        <v>46128</v>
      </c>
      <c r="CB366" s="53"/>
      <c r="CC366" s="53"/>
    </row>
    <row r="367" spans="3:81" ht="14.25" customHeight="1">
      <c r="C367" s="82" t="s">
        <v>14</v>
      </c>
      <c r="D367" s="82" t="s">
        <v>700</v>
      </c>
      <c r="E367" s="82" t="s">
        <v>701</v>
      </c>
      <c r="F367" s="82" t="s">
        <v>682</v>
      </c>
      <c r="G367" s="82">
        <v>384</v>
      </c>
      <c r="H367" s="82" t="s">
        <v>49</v>
      </c>
      <c r="I367" s="82">
        <v>2</v>
      </c>
      <c r="J367" s="82">
        <v>0.5</v>
      </c>
      <c r="K367" s="82">
        <v>1</v>
      </c>
      <c r="L367" s="26">
        <f t="shared" si="36"/>
        <v>0</v>
      </c>
      <c r="M367" s="26">
        <f t="shared" si="37"/>
        <v>2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67" t="e">
        <f>SUMIFS([3]Up!$J:$J,[3]Up!$D:$D,D367)</f>
        <v>#VALUE!</v>
      </c>
      <c r="BS367" s="82"/>
      <c r="BT367" s="82" t="str">
        <f t="shared" si="38"/>
        <v>PL2</v>
      </c>
      <c r="BU367" s="53" t="str">
        <f t="shared" si="39"/>
        <v/>
      </c>
      <c r="BV367" s="53" t="s">
        <v>50</v>
      </c>
      <c r="BW367" s="84" t="s">
        <v>702</v>
      </c>
      <c r="BX367" s="53"/>
      <c r="BY367" s="53" t="s">
        <v>703</v>
      </c>
      <c r="BZ367" s="53">
        <v>2</v>
      </c>
      <c r="CA367" s="83">
        <v>46149</v>
      </c>
      <c r="CB367" s="53"/>
      <c r="CC367" s="53"/>
    </row>
    <row r="368" spans="3:81" ht="14.25" hidden="1" customHeight="1">
      <c r="C368" s="82" t="s">
        <v>14</v>
      </c>
      <c r="D368" s="82" t="s">
        <v>696</v>
      </c>
      <c r="E368" s="82" t="s">
        <v>697</v>
      </c>
      <c r="F368" s="82" t="s">
        <v>682</v>
      </c>
      <c r="G368" s="82">
        <v>161</v>
      </c>
      <c r="H368" s="82" t="s">
        <v>49</v>
      </c>
      <c r="I368" s="82">
        <v>4</v>
      </c>
      <c r="J368" s="82">
        <v>0.2</v>
      </c>
      <c r="K368" s="82">
        <v>0.8</v>
      </c>
      <c r="L368" s="26">
        <f t="shared" si="36"/>
        <v>4</v>
      </c>
      <c r="M368" s="26">
        <f t="shared" si="37"/>
        <v>0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>
        <v>3</v>
      </c>
      <c r="BO368" s="26">
        <v>1</v>
      </c>
      <c r="BP368" s="26"/>
      <c r="BQ368" s="26"/>
      <c r="BR368" s="67" t="e">
        <f>SUMIFS([3]Up!$J:$J,[3]Up!$D:$D,D368)</f>
        <v>#VALUE!</v>
      </c>
      <c r="BS368" s="82"/>
      <c r="BT368" s="82" t="str">
        <f t="shared" si="38"/>
        <v>PL1.5</v>
      </c>
      <c r="BU368" s="53" t="str">
        <f t="shared" si="39"/>
        <v/>
      </c>
      <c r="BV368" s="53" t="s">
        <v>50</v>
      </c>
      <c r="BW368" s="53" t="s">
        <v>698</v>
      </c>
      <c r="BX368" s="53"/>
      <c r="BY368" s="53" t="s">
        <v>699</v>
      </c>
      <c r="BZ368" s="53">
        <v>4</v>
      </c>
      <c r="CA368" s="83">
        <v>46128</v>
      </c>
      <c r="CB368" s="53"/>
      <c r="CC368" s="53"/>
    </row>
    <row r="369" spans="3:81" ht="14.25" hidden="1" customHeight="1">
      <c r="C369" s="82" t="s">
        <v>14</v>
      </c>
      <c r="D369" s="82" t="s">
        <v>695</v>
      </c>
      <c r="E369" s="82" t="s">
        <v>692</v>
      </c>
      <c r="F369" s="82" t="s">
        <v>688</v>
      </c>
      <c r="G369" s="82">
        <v>195</v>
      </c>
      <c r="H369" s="82" t="s">
        <v>49</v>
      </c>
      <c r="I369" s="82">
        <v>8</v>
      </c>
      <c r="J369" s="82">
        <v>0.5</v>
      </c>
      <c r="K369" s="82">
        <v>4</v>
      </c>
      <c r="L369" s="26">
        <f t="shared" si="36"/>
        <v>8</v>
      </c>
      <c r="M369" s="26">
        <f t="shared" si="37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>
        <v>8</v>
      </c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67" t="e">
        <f>SUMIFS([3]Up!$J:$J,[3]Up!$D:$D,D369)</f>
        <v>#VALUE!</v>
      </c>
      <c r="BS369" s="82"/>
      <c r="BT369" s="82" t="str">
        <f t="shared" si="38"/>
        <v>PL2</v>
      </c>
      <c r="BU369" s="53" t="str">
        <f t="shared" si="39"/>
        <v/>
      </c>
      <c r="BV369" s="53" t="s">
        <v>50</v>
      </c>
      <c r="BW369" s="53" t="s">
        <v>307</v>
      </c>
      <c r="BX369" s="53"/>
      <c r="BY369" s="53" t="s">
        <v>308</v>
      </c>
      <c r="BZ369" s="53">
        <v>8</v>
      </c>
      <c r="CA369" s="83">
        <v>46128</v>
      </c>
      <c r="CB369" s="53"/>
      <c r="CC369" s="53"/>
    </row>
    <row r="370" spans="3:81" ht="14.25" hidden="1" customHeight="1">
      <c r="C370" s="82" t="s">
        <v>14</v>
      </c>
      <c r="D370" s="82" t="s">
        <v>694</v>
      </c>
      <c r="E370" s="82" t="s">
        <v>687</v>
      </c>
      <c r="F370" s="82" t="s">
        <v>688</v>
      </c>
      <c r="G370" s="82">
        <v>527</v>
      </c>
      <c r="H370" s="82" t="s">
        <v>49</v>
      </c>
      <c r="I370" s="82">
        <v>4</v>
      </c>
      <c r="J370" s="82">
        <v>0.7</v>
      </c>
      <c r="K370" s="82">
        <v>2.8</v>
      </c>
      <c r="L370" s="26">
        <f t="shared" si="36"/>
        <v>4</v>
      </c>
      <c r="M370" s="26">
        <f t="shared" si="37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>
        <v>4</v>
      </c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67" t="e">
        <f>SUMIFS([3]Up!$J:$J,[3]Up!$D:$D,D370)</f>
        <v>#VALUE!</v>
      </c>
      <c r="BS370" s="82"/>
      <c r="BT370" s="82" t="str">
        <f t="shared" si="38"/>
        <v>PL2</v>
      </c>
      <c r="BU370" s="53" t="str">
        <f t="shared" si="39"/>
        <v/>
      </c>
      <c r="BV370" s="53" t="s">
        <v>50</v>
      </c>
      <c r="BW370" s="53" t="s">
        <v>307</v>
      </c>
      <c r="BX370" s="53"/>
      <c r="BY370" s="53" t="s">
        <v>308</v>
      </c>
      <c r="BZ370" s="53">
        <v>4</v>
      </c>
      <c r="CA370" s="83">
        <v>46128</v>
      </c>
      <c r="CB370" s="53"/>
      <c r="CC370" s="53"/>
    </row>
    <row r="371" spans="3:81" ht="14.25" hidden="1" customHeight="1">
      <c r="C371" s="82" t="s">
        <v>14</v>
      </c>
      <c r="D371" s="82" t="s">
        <v>693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36"/>
        <v>4</v>
      </c>
      <c r="M371" s="26">
        <f t="shared" si="37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67" t="e">
        <f>SUMIFS([3]Up!$J:$J,[3]Up!$D:$D,D371)</f>
        <v>#VALUE!</v>
      </c>
      <c r="BS371" s="82"/>
      <c r="BT371" s="82" t="str">
        <f t="shared" si="38"/>
        <v>PL2</v>
      </c>
      <c r="BU371" s="53" t="str">
        <f t="shared" si="39"/>
        <v/>
      </c>
      <c r="BV371" s="53" t="s">
        <v>50</v>
      </c>
      <c r="BW371" s="53" t="s">
        <v>307</v>
      </c>
      <c r="BX371" s="53"/>
      <c r="BY371" s="53" t="s">
        <v>308</v>
      </c>
      <c r="BZ371" s="53">
        <v>4</v>
      </c>
      <c r="CA371" s="83">
        <v>46128</v>
      </c>
      <c r="CB371" s="53"/>
      <c r="CC371" s="53"/>
    </row>
    <row r="372" spans="3:81" ht="14.25" hidden="1" customHeight="1">
      <c r="C372" s="82" t="s">
        <v>14</v>
      </c>
      <c r="D372" s="82" t="s">
        <v>691</v>
      </c>
      <c r="E372" s="82" t="s">
        <v>692</v>
      </c>
      <c r="F372" s="82" t="s">
        <v>688</v>
      </c>
      <c r="G372" s="82">
        <v>214</v>
      </c>
      <c r="H372" s="82" t="s">
        <v>49</v>
      </c>
      <c r="I372" s="82">
        <v>8</v>
      </c>
      <c r="J372" s="82">
        <v>0.5</v>
      </c>
      <c r="K372" s="82">
        <v>4</v>
      </c>
      <c r="L372" s="26">
        <f t="shared" si="36"/>
        <v>8</v>
      </c>
      <c r="M372" s="26">
        <f t="shared" si="37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8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67" t="e">
        <f>SUMIFS([3]Up!$J:$J,[3]Up!$D:$D,D372)</f>
        <v>#VALUE!</v>
      </c>
      <c r="BS372" s="82"/>
      <c r="BT372" s="82" t="str">
        <f t="shared" si="38"/>
        <v>PL2</v>
      </c>
      <c r="BU372" s="53" t="str">
        <f t="shared" si="39"/>
        <v/>
      </c>
      <c r="BV372" s="53" t="s">
        <v>50</v>
      </c>
      <c r="BW372" s="53" t="s">
        <v>307</v>
      </c>
      <c r="BX372" s="53"/>
      <c r="BY372" s="53" t="s">
        <v>308</v>
      </c>
      <c r="BZ372" s="53">
        <v>8</v>
      </c>
      <c r="CA372" s="83">
        <v>46128</v>
      </c>
      <c r="CB372" s="53"/>
      <c r="CC372" s="53"/>
    </row>
    <row r="373" spans="3:81" ht="14.25" hidden="1" customHeight="1">
      <c r="C373" s="82" t="s">
        <v>14</v>
      </c>
      <c r="D373" s="82" t="s">
        <v>689</v>
      </c>
      <c r="E373" s="82" t="s">
        <v>690</v>
      </c>
      <c r="F373" s="82" t="s">
        <v>688</v>
      </c>
      <c r="G373" s="82">
        <v>276</v>
      </c>
      <c r="H373" s="82" t="s">
        <v>49</v>
      </c>
      <c r="I373" s="82">
        <v>8</v>
      </c>
      <c r="J373" s="82">
        <v>0.4</v>
      </c>
      <c r="K373" s="82">
        <v>3.2</v>
      </c>
      <c r="L373" s="26">
        <f t="shared" si="36"/>
        <v>8</v>
      </c>
      <c r="M373" s="26">
        <f t="shared" si="37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>
        <v>8</v>
      </c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67" t="e">
        <f>SUMIFS([3]Up!$J:$J,[3]Up!$D:$D,D373)</f>
        <v>#VALUE!</v>
      </c>
      <c r="BS373" s="82"/>
      <c r="BT373" s="82" t="str">
        <f t="shared" si="38"/>
        <v>PL2</v>
      </c>
      <c r="BU373" s="53" t="str">
        <f t="shared" si="39"/>
        <v/>
      </c>
      <c r="BV373" s="53" t="s">
        <v>50</v>
      </c>
      <c r="BW373" s="53" t="s">
        <v>307</v>
      </c>
      <c r="BX373" s="53"/>
      <c r="BY373" s="53" t="s">
        <v>308</v>
      </c>
      <c r="BZ373" s="53">
        <v>8</v>
      </c>
      <c r="CA373" s="83">
        <v>46128</v>
      </c>
      <c r="CB373" s="53"/>
      <c r="CC373" s="53"/>
    </row>
    <row r="374" spans="3:81" ht="14.25" hidden="1" customHeight="1">
      <c r="C374" s="82" t="s">
        <v>14</v>
      </c>
      <c r="D374" s="82" t="s">
        <v>686</v>
      </c>
      <c r="E374" s="82" t="s">
        <v>687</v>
      </c>
      <c r="F374" s="82" t="s">
        <v>688</v>
      </c>
      <c r="G374" s="82">
        <v>350</v>
      </c>
      <c r="H374" s="82" t="s">
        <v>49</v>
      </c>
      <c r="I374" s="82">
        <v>4</v>
      </c>
      <c r="J374" s="82">
        <v>0.5</v>
      </c>
      <c r="K374" s="82">
        <v>2</v>
      </c>
      <c r="L374" s="26">
        <f t="shared" si="36"/>
        <v>4</v>
      </c>
      <c r="M374" s="26">
        <f t="shared" si="37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>
        <v>4</v>
      </c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67" t="e">
        <f>SUMIFS([3]Up!$J:$J,[3]Up!$D:$D,D374)</f>
        <v>#VALUE!</v>
      </c>
      <c r="BS374" s="82"/>
      <c r="BT374" s="82" t="str">
        <f t="shared" si="38"/>
        <v>PL2</v>
      </c>
      <c r="BU374" s="53" t="str">
        <f t="shared" si="39"/>
        <v/>
      </c>
      <c r="BV374" s="53" t="s">
        <v>50</v>
      </c>
      <c r="BW374" s="53" t="s">
        <v>307</v>
      </c>
      <c r="BX374" s="53"/>
      <c r="BY374" s="53" t="s">
        <v>308</v>
      </c>
      <c r="BZ374" s="53">
        <v>4</v>
      </c>
      <c r="CA374" s="83">
        <v>46128</v>
      </c>
      <c r="CB374" s="53"/>
      <c r="CC374" s="53"/>
    </row>
    <row r="375" spans="3:81" ht="14.25" hidden="1" customHeight="1">
      <c r="C375" s="82" t="s">
        <v>14</v>
      </c>
      <c r="D375" s="82" t="s">
        <v>685</v>
      </c>
      <c r="E375" s="82" t="s">
        <v>681</v>
      </c>
      <c r="F375" s="82" t="s">
        <v>682</v>
      </c>
      <c r="G375" s="82">
        <v>191</v>
      </c>
      <c r="H375" s="82" t="s">
        <v>49</v>
      </c>
      <c r="I375" s="82">
        <v>1</v>
      </c>
      <c r="J375" s="82">
        <v>0.5</v>
      </c>
      <c r="K375" s="82">
        <v>0.5</v>
      </c>
      <c r="L375" s="26">
        <f t="shared" si="36"/>
        <v>1</v>
      </c>
      <c r="M375" s="26">
        <f t="shared" si="37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>
        <v>1</v>
      </c>
      <c r="BL375" s="26"/>
      <c r="BM375" s="26"/>
      <c r="BN375" s="26"/>
      <c r="BO375" s="26"/>
      <c r="BP375" s="26"/>
      <c r="BQ375" s="26"/>
      <c r="BR375" s="67" t="e">
        <f>SUMIFS([3]Up!$J:$J,[3]Up!$D:$D,D375)</f>
        <v>#VALUE!</v>
      </c>
      <c r="BS375" s="82"/>
      <c r="BT375" s="82" t="str">
        <f t="shared" si="38"/>
        <v>PL2.6</v>
      </c>
      <c r="BU375" s="53" t="str">
        <f t="shared" si="39"/>
        <v/>
      </c>
      <c r="BV375" s="53" t="s">
        <v>50</v>
      </c>
      <c r="BW375" s="53" t="s">
        <v>683</v>
      </c>
      <c r="BX375" s="53"/>
      <c r="BY375" s="53" t="s">
        <v>684</v>
      </c>
      <c r="BZ375" s="53">
        <v>1</v>
      </c>
      <c r="CA375" s="83">
        <v>46128</v>
      </c>
      <c r="CB375" s="53"/>
      <c r="CC375" s="53"/>
    </row>
    <row r="376" spans="3:81" ht="14.25" hidden="1" customHeight="1">
      <c r="C376" s="82" t="s">
        <v>14</v>
      </c>
      <c r="D376" s="82" t="s">
        <v>680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5</v>
      </c>
      <c r="J376" s="82">
        <v>0.5</v>
      </c>
      <c r="K376" s="82">
        <v>2.5</v>
      </c>
      <c r="L376" s="26">
        <f t="shared" si="33"/>
        <v>5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5</v>
      </c>
      <c r="BL376" s="26"/>
      <c r="BM376" s="26"/>
      <c r="BN376" s="26"/>
      <c r="BO376" s="26"/>
      <c r="BP376" s="26"/>
      <c r="BQ376" s="26"/>
      <c r="BR376" s="67" t="e">
        <f>SUMIFS([3]Up!$J:$J,[3]Up!$D:$D,D376)</f>
        <v>#VALUE!</v>
      </c>
      <c r="BS376" s="82"/>
      <c r="BT376" s="82" t="str">
        <f t="shared" ref="BT376:BT428" si="40">IFERROR(IF(C376="Plate",LEFT(E376,FIND("*",E376,1)-1),""),IF(C376="Plate",LEFT(E376,FIND("x",E376,1)-1),""))</f>
        <v>PL2.6</v>
      </c>
      <c r="BU376" s="53" t="str">
        <f t="shared" si="35"/>
        <v/>
      </c>
      <c r="BV376" s="53" t="s">
        <v>50</v>
      </c>
      <c r="BW376" s="53" t="s">
        <v>683</v>
      </c>
      <c r="BX376" s="53"/>
      <c r="BY376" s="53" t="s">
        <v>684</v>
      </c>
      <c r="BZ376" s="53">
        <v>5</v>
      </c>
      <c r="CA376" s="83">
        <v>46128</v>
      </c>
      <c r="CB376" s="53"/>
      <c r="CC376" s="53"/>
    </row>
    <row r="377" spans="3:81" ht="14.25" hidden="1" customHeight="1">
      <c r="C377" s="82" t="s">
        <v>14</v>
      </c>
      <c r="D377" s="82" t="s">
        <v>679</v>
      </c>
      <c r="E377" s="82" t="s">
        <v>649</v>
      </c>
      <c r="F377" s="82" t="s">
        <v>142</v>
      </c>
      <c r="G377" s="82">
        <v>12233</v>
      </c>
      <c r="H377" s="82" t="s">
        <v>49</v>
      </c>
      <c r="I377" s="82">
        <v>1</v>
      </c>
      <c r="J377" s="82">
        <v>652.29999999999995</v>
      </c>
      <c r="K377" s="82">
        <v>652.29999999999995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67" t="e">
        <f>SUMIFS([3]Up!$J:$J,[3]Up!$D:$D,D377)</f>
        <v>#VALUE!</v>
      </c>
      <c r="BS377" s="82"/>
      <c r="BT377" s="82" t="str">
        <f t="shared" si="40"/>
        <v>PL6</v>
      </c>
      <c r="BU377" s="53" t="str">
        <f t="shared" si="35"/>
        <v/>
      </c>
      <c r="BV377" s="53" t="s">
        <v>50</v>
      </c>
      <c r="BW377" s="84" t="s">
        <v>161</v>
      </c>
      <c r="BX377" s="53"/>
      <c r="BY377" s="53" t="s">
        <v>162</v>
      </c>
      <c r="BZ377" s="53">
        <v>1</v>
      </c>
      <c r="CA377" s="83">
        <v>46128</v>
      </c>
      <c r="CB377" s="53"/>
      <c r="CC377" s="53"/>
    </row>
    <row r="378" spans="3:81" ht="14.25" hidden="1" customHeight="1">
      <c r="C378" s="82" t="s">
        <v>14</v>
      </c>
      <c r="D378" s="82" t="s">
        <v>678</v>
      </c>
      <c r="E378" s="82" t="s">
        <v>647</v>
      </c>
      <c r="F378" s="82" t="s">
        <v>66</v>
      </c>
      <c r="G378" s="82">
        <v>127</v>
      </c>
      <c r="H378" s="82" t="s">
        <v>49</v>
      </c>
      <c r="I378" s="82">
        <v>7</v>
      </c>
      <c r="J378" s="82">
        <v>0.6</v>
      </c>
      <c r="K378" s="82">
        <v>4.2</v>
      </c>
      <c r="L378" s="26">
        <f t="shared" si="33"/>
        <v>7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7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67" t="e">
        <f>SUMIFS([3]Up!$J:$J,[3]Up!$D:$D,D378)</f>
        <v>#VALUE!</v>
      </c>
      <c r="BS378" s="82"/>
      <c r="BT378" s="82" t="str">
        <f t="shared" si="40"/>
        <v>PL6</v>
      </c>
      <c r="BU378" s="53" t="str">
        <f t="shared" si="35"/>
        <v/>
      </c>
      <c r="BV378" s="53" t="s">
        <v>50</v>
      </c>
      <c r="BW378" s="84" t="s">
        <v>161</v>
      </c>
      <c r="BX378" s="53"/>
      <c r="BY378" s="53" t="s">
        <v>162</v>
      </c>
      <c r="BZ378" s="53">
        <v>7</v>
      </c>
      <c r="CA378" s="83">
        <v>46128</v>
      </c>
      <c r="CB378" s="53"/>
      <c r="CC378" s="53"/>
    </row>
    <row r="379" spans="3:81" ht="14.25" hidden="1" customHeight="1">
      <c r="C379" s="82" t="s">
        <v>14</v>
      </c>
      <c r="D379" s="82" t="s">
        <v>677</v>
      </c>
      <c r="E379" s="82" t="s">
        <v>645</v>
      </c>
      <c r="F379" s="82" t="s">
        <v>66</v>
      </c>
      <c r="G379" s="82">
        <v>52</v>
      </c>
      <c r="H379" s="82" t="s">
        <v>49</v>
      </c>
      <c r="I379" s="82">
        <v>7</v>
      </c>
      <c r="J379" s="82">
        <v>0.1</v>
      </c>
      <c r="K379" s="82">
        <v>0.70000000000000007</v>
      </c>
      <c r="L379" s="26">
        <f t="shared" si="33"/>
        <v>7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67" t="e">
        <f>SUMIFS([3]Up!$J:$J,[3]Up!$D:$D,D379)</f>
        <v>#VALUE!</v>
      </c>
      <c r="BS379" s="82"/>
      <c r="BT379" s="82" t="str">
        <f t="shared" si="40"/>
        <v>PL6</v>
      </c>
      <c r="BU379" s="53" t="str">
        <f t="shared" si="35"/>
        <v/>
      </c>
      <c r="BV379" s="53" t="s">
        <v>50</v>
      </c>
      <c r="BW379" s="84" t="s">
        <v>161</v>
      </c>
      <c r="BX379" s="53"/>
      <c r="BY379" s="53" t="s">
        <v>162</v>
      </c>
      <c r="BZ379" s="53">
        <v>7</v>
      </c>
      <c r="CA379" s="83">
        <v>46128</v>
      </c>
      <c r="CB379" s="53"/>
      <c r="CC379" s="53"/>
    </row>
    <row r="380" spans="3:81" ht="14.25" hidden="1" customHeight="1">
      <c r="C380" s="82" t="s">
        <v>14</v>
      </c>
      <c r="D380" s="82" t="s">
        <v>676</v>
      </c>
      <c r="E380" s="82" t="s">
        <v>477</v>
      </c>
      <c r="F380" s="82" t="s">
        <v>66</v>
      </c>
      <c r="G380" s="82">
        <v>184</v>
      </c>
      <c r="H380" s="82" t="s">
        <v>49</v>
      </c>
      <c r="I380" s="82">
        <v>8</v>
      </c>
      <c r="J380" s="82">
        <v>1</v>
      </c>
      <c r="K380" s="82">
        <v>8</v>
      </c>
      <c r="L380" s="26">
        <f t="shared" si="33"/>
        <v>8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>
        <v>8</v>
      </c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67" t="e">
        <f>SUMIFS([3]Up!$J:$J,[3]Up!$D:$D,D380)</f>
        <v>#VALUE!</v>
      </c>
      <c r="BS380" s="82"/>
      <c r="BT380" s="82" t="str">
        <f t="shared" si="40"/>
        <v>PL10</v>
      </c>
      <c r="BU380" s="53" t="str">
        <f t="shared" si="35"/>
        <v/>
      </c>
      <c r="BV380" s="53" t="s">
        <v>50</v>
      </c>
      <c r="BW380" s="84" t="s">
        <v>130</v>
      </c>
      <c r="BX380" s="53"/>
      <c r="BY380" s="53" t="s">
        <v>131</v>
      </c>
      <c r="BZ380" s="53">
        <v>8</v>
      </c>
      <c r="CA380" s="83">
        <v>46128</v>
      </c>
      <c r="CB380" s="53"/>
      <c r="CC380" s="53"/>
    </row>
    <row r="381" spans="3:81" ht="14.25" hidden="1" customHeight="1">
      <c r="C381" s="82"/>
      <c r="D381" s="82" t="s">
        <v>675</v>
      </c>
      <c r="E381" s="82"/>
      <c r="F381" s="82"/>
      <c r="G381" s="82"/>
      <c r="H381" s="82"/>
      <c r="I381" s="82">
        <v>0</v>
      </c>
      <c r="J381" s="82">
        <v>0</v>
      </c>
      <c r="K381" s="82">
        <v>0</v>
      </c>
      <c r="L381" s="26">
        <f t="shared" si="33"/>
        <v>0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67" t="e">
        <f>SUMIFS([3]Up!$J:$J,[3]Up!$D:$D,D381)</f>
        <v>#VALUE!</v>
      </c>
      <c r="BS381" s="82"/>
      <c r="BT381" s="82" t="str">
        <f t="shared" si="40"/>
        <v/>
      </c>
      <c r="BU381" s="53" t="str">
        <f t="shared" si="35"/>
        <v/>
      </c>
      <c r="BV381" s="53"/>
      <c r="BW381" s="53"/>
      <c r="BX381" s="53"/>
      <c r="BY381" s="53"/>
      <c r="BZ381" s="53"/>
      <c r="CA381" s="83"/>
      <c r="CB381" s="53"/>
      <c r="CC381" s="53"/>
    </row>
    <row r="382" spans="3:81" ht="14.25" hidden="1" customHeight="1">
      <c r="C382" s="82"/>
      <c r="D382" s="82" t="s">
        <v>674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33"/>
        <v>0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67" t="e">
        <f>SUMIFS([3]Up!$J:$J,[3]Up!$D:$D,D382)</f>
        <v>#VALUE!</v>
      </c>
      <c r="BS382" s="82"/>
      <c r="BT382" s="82" t="str">
        <f t="shared" si="40"/>
        <v/>
      </c>
      <c r="BU382" s="53" t="str">
        <f t="shared" si="35"/>
        <v/>
      </c>
      <c r="BV382" s="53"/>
      <c r="BW382" s="53"/>
      <c r="BX382" s="53"/>
      <c r="BY382" s="53"/>
      <c r="BZ382" s="53"/>
      <c r="CA382" s="83"/>
      <c r="CB382" s="53"/>
      <c r="CC382" s="53"/>
    </row>
    <row r="383" spans="3:81" ht="14.25" hidden="1" customHeight="1">
      <c r="C383" s="82"/>
      <c r="D383" s="82" t="s">
        <v>673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33"/>
        <v>0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67" t="e">
        <f>SUMIFS([3]Up!$J:$J,[3]Up!$D:$D,D383)</f>
        <v>#VALUE!</v>
      </c>
      <c r="BS383" s="82"/>
      <c r="BT383" s="82" t="str">
        <f t="shared" si="40"/>
        <v/>
      </c>
      <c r="BU383" s="53" t="str">
        <f t="shared" si="35"/>
        <v/>
      </c>
      <c r="BV383" s="53"/>
      <c r="BW383" s="53"/>
      <c r="BX383" s="53"/>
      <c r="BY383" s="53"/>
      <c r="BZ383" s="53"/>
      <c r="CA383" s="83"/>
      <c r="CB383" s="53"/>
      <c r="CC383" s="53"/>
    </row>
    <row r="384" spans="3:81" ht="14.25" hidden="1" customHeight="1">
      <c r="C384" s="82"/>
      <c r="D384" s="82" t="s">
        <v>672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33"/>
        <v>0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67" t="e">
        <f>SUMIFS([3]Up!$J:$J,[3]Up!$D:$D,D384)</f>
        <v>#VALUE!</v>
      </c>
      <c r="BS384" s="82"/>
      <c r="BT384" s="82" t="str">
        <f t="shared" si="40"/>
        <v/>
      </c>
      <c r="BU384" s="53" t="str">
        <f t="shared" si="35"/>
        <v/>
      </c>
      <c r="BV384" s="53"/>
      <c r="BW384" s="53"/>
      <c r="BX384" s="53"/>
      <c r="BY384" s="53"/>
      <c r="BZ384" s="53"/>
      <c r="CA384" s="83"/>
      <c r="CB384" s="53"/>
      <c r="CC384" s="53"/>
    </row>
    <row r="385" spans="3:81" ht="14.25" hidden="1" customHeight="1">
      <c r="C385" s="82"/>
      <c r="D385" s="82" t="s">
        <v>671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3"/>
        <v>0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67" t="e">
        <f>SUMIFS([3]Up!$J:$J,[3]Up!$D:$D,D385)</f>
        <v>#VALUE!</v>
      </c>
      <c r="BS385" s="82"/>
      <c r="BT385" s="82" t="str">
        <f t="shared" si="40"/>
        <v/>
      </c>
      <c r="BU385" s="53" t="str">
        <f t="shared" si="35"/>
        <v/>
      </c>
      <c r="BV385" s="53"/>
      <c r="BW385" s="53"/>
      <c r="BX385" s="53"/>
      <c r="BY385" s="53"/>
      <c r="BZ385" s="53"/>
      <c r="CA385" s="83"/>
      <c r="CB385" s="53"/>
      <c r="CC385" s="53"/>
    </row>
    <row r="386" spans="3:81" ht="14.25" hidden="1" customHeight="1">
      <c r="C386" s="82"/>
      <c r="D386" s="82" t="s">
        <v>670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33"/>
        <v>0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67" t="e">
        <f>SUMIFS([3]Up!$J:$J,[3]Up!$D:$D,D386)</f>
        <v>#VALUE!</v>
      </c>
      <c r="BS386" s="82"/>
      <c r="BT386" s="82" t="str">
        <f t="shared" si="40"/>
        <v/>
      </c>
      <c r="BU386" s="53" t="str">
        <f t="shared" si="35"/>
        <v/>
      </c>
      <c r="BV386" s="53"/>
      <c r="BW386" s="53"/>
      <c r="BX386" s="53"/>
      <c r="BY386" s="53"/>
      <c r="BZ386" s="53"/>
      <c r="CA386" s="83"/>
      <c r="CB386" s="53"/>
      <c r="CC386" s="53"/>
    </row>
    <row r="387" spans="3:81" ht="14.25" hidden="1" customHeight="1">
      <c r="C387" s="82"/>
      <c r="D387" s="82" t="s">
        <v>669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33"/>
        <v>0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67" t="e">
        <f>SUMIFS([3]Up!$J:$J,[3]Up!$D:$D,D387)</f>
        <v>#VALUE!</v>
      </c>
      <c r="BS387" s="82"/>
      <c r="BT387" s="82" t="str">
        <f t="shared" si="40"/>
        <v/>
      </c>
      <c r="BU387" s="53" t="str">
        <f t="shared" si="35"/>
        <v/>
      </c>
      <c r="BV387" s="53"/>
      <c r="BW387" s="53"/>
      <c r="BX387" s="53"/>
      <c r="BY387" s="53"/>
      <c r="BZ387" s="53"/>
      <c r="CA387" s="83"/>
      <c r="CB387" s="53"/>
      <c r="CC387" s="53"/>
    </row>
    <row r="388" spans="3:81" ht="14.25" hidden="1" customHeight="1">
      <c r="C388" s="82"/>
      <c r="D388" s="82" t="s">
        <v>668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33"/>
        <v>0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67" t="e">
        <f>SUMIFS([3]Up!$J:$J,[3]Up!$D:$D,D388)</f>
        <v>#VALUE!</v>
      </c>
      <c r="BS388" s="82"/>
      <c r="BT388" s="82" t="str">
        <f t="shared" si="40"/>
        <v/>
      </c>
      <c r="BU388" s="53" t="str">
        <f t="shared" si="35"/>
        <v/>
      </c>
      <c r="BV388" s="53"/>
      <c r="BW388" s="53"/>
      <c r="BX388" s="53"/>
      <c r="BY388" s="53"/>
      <c r="BZ388" s="53"/>
      <c r="CA388" s="83"/>
      <c r="CB388" s="53"/>
      <c r="CC388" s="53"/>
    </row>
    <row r="389" spans="3:81" ht="14.25" hidden="1" customHeight="1">
      <c r="C389" s="82"/>
      <c r="D389" s="82" t="s">
        <v>667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33"/>
        <v>0</v>
      </c>
      <c r="M389" s="26">
        <f t="shared" si="34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67" t="e">
        <f>SUMIFS([3]Up!$J:$J,[3]Up!$D:$D,D389)</f>
        <v>#VALUE!</v>
      </c>
      <c r="BS389" s="82"/>
      <c r="BT389" s="82" t="str">
        <f t="shared" si="40"/>
        <v/>
      </c>
      <c r="BU389" s="53" t="str">
        <f t="shared" si="35"/>
        <v/>
      </c>
      <c r="BV389" s="53"/>
      <c r="BW389" s="53"/>
      <c r="BX389" s="53"/>
      <c r="BY389" s="53"/>
      <c r="BZ389" s="53"/>
      <c r="CA389" s="83"/>
      <c r="CB389" s="53"/>
      <c r="CC389" s="53"/>
    </row>
    <row r="390" spans="3:81" ht="14.25" hidden="1" customHeight="1">
      <c r="C390" s="82"/>
      <c r="D390" s="82" t="s">
        <v>666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33"/>
        <v>0</v>
      </c>
      <c r="M390" s="26">
        <f t="shared" si="34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67" t="e">
        <f>SUMIFS([3]Up!$J:$J,[3]Up!$D:$D,D390)</f>
        <v>#VALUE!</v>
      </c>
      <c r="BS390" s="82"/>
      <c r="BT390" s="82" t="str">
        <f t="shared" si="40"/>
        <v/>
      </c>
      <c r="BU390" s="53" t="str">
        <f t="shared" si="35"/>
        <v/>
      </c>
      <c r="BV390" s="53"/>
      <c r="BW390" s="53"/>
      <c r="BX390" s="53"/>
      <c r="BY390" s="53"/>
      <c r="BZ390" s="53"/>
      <c r="CA390" s="83"/>
      <c r="CB390" s="53"/>
      <c r="CC390" s="53"/>
    </row>
    <row r="391" spans="3:81" ht="14.25" hidden="1" customHeight="1">
      <c r="C391" s="82"/>
      <c r="D391" s="82" t="s">
        <v>665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3"/>
        <v>0</v>
      </c>
      <c r="M391" s="26">
        <f t="shared" si="34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67" t="e">
        <f>SUMIFS([3]Up!$J:$J,[3]Up!$D:$D,D391)</f>
        <v>#VALUE!</v>
      </c>
      <c r="BS391" s="82"/>
      <c r="BT391" s="82" t="str">
        <f t="shared" si="40"/>
        <v/>
      </c>
      <c r="BU391" s="53" t="str">
        <f t="shared" si="35"/>
        <v/>
      </c>
      <c r="BV391" s="53"/>
      <c r="BW391" s="53"/>
      <c r="BX391" s="53"/>
      <c r="BY391" s="53"/>
      <c r="BZ391" s="53"/>
      <c r="CA391" s="83"/>
      <c r="CB391" s="53"/>
      <c r="CC391" s="53"/>
    </row>
    <row r="392" spans="3:81" ht="14.25" hidden="1" customHeight="1">
      <c r="C392" s="82" t="s">
        <v>14</v>
      </c>
      <c r="D392" s="82" t="s">
        <v>664</v>
      </c>
      <c r="E392" s="82" t="s">
        <v>430</v>
      </c>
      <c r="F392" s="82" t="s">
        <v>66</v>
      </c>
      <c r="G392" s="82">
        <v>60</v>
      </c>
      <c r="H392" s="82" t="s">
        <v>431</v>
      </c>
      <c r="I392" s="82">
        <v>1</v>
      </c>
      <c r="J392" s="82">
        <v>0.1</v>
      </c>
      <c r="K392" s="82">
        <v>0.1</v>
      </c>
      <c r="L392" s="26">
        <f t="shared" si="33"/>
        <v>1</v>
      </c>
      <c r="M392" s="26">
        <f t="shared" si="34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>
        <v>1</v>
      </c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67" t="e">
        <f>SUMIFS([3]Up!$J:$J,[3]Up!$D:$D,D392)</f>
        <v>#VALUE!</v>
      </c>
      <c r="BS392" s="82"/>
      <c r="BT392" s="82" t="str">
        <f t="shared" si="40"/>
        <v>PL6</v>
      </c>
      <c r="BU392" s="53" t="str">
        <f t="shared" si="35"/>
        <v/>
      </c>
      <c r="BV392" s="53" t="s">
        <v>50</v>
      </c>
      <c r="BW392" s="53" t="s">
        <v>432</v>
      </c>
      <c r="BX392" s="53"/>
      <c r="BY392" s="53" t="s">
        <v>433</v>
      </c>
      <c r="BZ392" s="53">
        <v>1</v>
      </c>
      <c r="CA392" s="83">
        <v>46149</v>
      </c>
      <c r="CB392" s="53"/>
      <c r="CC392" s="53"/>
    </row>
    <row r="393" spans="3:81" ht="14.25" hidden="1" customHeight="1">
      <c r="C393" s="82" t="s">
        <v>12</v>
      </c>
      <c r="D393" s="82" t="s">
        <v>661</v>
      </c>
      <c r="E393" s="82" t="s">
        <v>504</v>
      </c>
      <c r="F393" s="82" t="s">
        <v>151</v>
      </c>
      <c r="G393" s="82">
        <v>86</v>
      </c>
      <c r="H393" s="82" t="s">
        <v>407</v>
      </c>
      <c r="I393" s="82">
        <v>1</v>
      </c>
      <c r="J393" s="82">
        <v>0.2</v>
      </c>
      <c r="K393" s="82">
        <v>0.2</v>
      </c>
      <c r="L393" s="26">
        <f t="shared" si="33"/>
        <v>1</v>
      </c>
      <c r="M393" s="26">
        <f t="shared" si="34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>
        <v>1</v>
      </c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67" t="e">
        <f>SUMIFS([3]Up!$J:$J,[3]Up!$D:$D,D393)</f>
        <v>#VALUE!</v>
      </c>
      <c r="BS393" s="82"/>
      <c r="BT393" s="82" t="str">
        <f t="shared" si="40"/>
        <v/>
      </c>
      <c r="BU393" s="53" t="str">
        <f t="shared" si="35"/>
        <v/>
      </c>
      <c r="BV393" s="53" t="s">
        <v>50</v>
      </c>
      <c r="BW393" s="53" t="s">
        <v>662</v>
      </c>
      <c r="BX393" s="53"/>
      <c r="BY393" s="53" t="s">
        <v>663</v>
      </c>
      <c r="BZ393" s="53">
        <v>1</v>
      </c>
      <c r="CA393" s="83">
        <v>46149</v>
      </c>
      <c r="CB393" s="53"/>
      <c r="CC393" s="53"/>
    </row>
    <row r="394" spans="3:81" ht="14.25" customHeight="1">
      <c r="C394" s="82" t="s">
        <v>12</v>
      </c>
      <c r="D394" s="82" t="s">
        <v>660</v>
      </c>
      <c r="E394" s="82" t="s">
        <v>416</v>
      </c>
      <c r="F394" s="82" t="s">
        <v>151</v>
      </c>
      <c r="G394" s="82">
        <v>86</v>
      </c>
      <c r="H394" s="82" t="s">
        <v>403</v>
      </c>
      <c r="I394" s="82">
        <v>1</v>
      </c>
      <c r="J394" s="82">
        <v>0.5</v>
      </c>
      <c r="K394" s="82">
        <v>0.5</v>
      </c>
      <c r="L394" s="26">
        <f t="shared" si="33"/>
        <v>0</v>
      </c>
      <c r="M394" s="26">
        <f t="shared" si="3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67" t="e">
        <f>SUMIFS([3]Up!$J:$J,[3]Up!$D:$D,D394)</f>
        <v>#VALUE!</v>
      </c>
      <c r="BS394" s="82"/>
      <c r="BT394" s="82" t="str">
        <f t="shared" si="40"/>
        <v/>
      </c>
      <c r="BU394" s="53" t="str">
        <f t="shared" si="35"/>
        <v/>
      </c>
      <c r="BV394" s="53" t="s">
        <v>82</v>
      </c>
      <c r="BW394" s="53" t="s">
        <v>417</v>
      </c>
      <c r="BX394" s="53"/>
      <c r="BY394" s="53" t="s">
        <v>418</v>
      </c>
      <c r="BZ394" s="53">
        <v>1</v>
      </c>
      <c r="CA394" s="83">
        <v>46133</v>
      </c>
      <c r="CB394" s="53"/>
      <c r="CC394" s="53"/>
    </row>
    <row r="395" spans="3:81" ht="14.25" hidden="1" customHeight="1">
      <c r="C395" s="82" t="s">
        <v>12</v>
      </c>
      <c r="D395" s="82" t="s">
        <v>659</v>
      </c>
      <c r="E395" s="82" t="s">
        <v>416</v>
      </c>
      <c r="F395" s="82" t="s">
        <v>151</v>
      </c>
      <c r="G395" s="82">
        <v>137</v>
      </c>
      <c r="H395" s="82" t="s">
        <v>407</v>
      </c>
      <c r="I395" s="82">
        <v>7</v>
      </c>
      <c r="J395" s="82">
        <v>0.7</v>
      </c>
      <c r="K395" s="82">
        <v>4.8999999999999995</v>
      </c>
      <c r="L395" s="26">
        <f t="shared" si="33"/>
        <v>7</v>
      </c>
      <c r="M395" s="26">
        <f t="shared" si="34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>
        <v>7</v>
      </c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67" t="e">
        <f>SUMIFS([3]Up!$J:$J,[3]Up!$D:$D,D395)</f>
        <v>#VALUE!</v>
      </c>
      <c r="BS395" s="82"/>
      <c r="BT395" s="82" t="str">
        <f t="shared" si="40"/>
        <v/>
      </c>
      <c r="BU395" s="53" t="str">
        <f t="shared" si="35"/>
        <v/>
      </c>
      <c r="BV395" s="53" t="s">
        <v>50</v>
      </c>
      <c r="BW395" s="84" t="s">
        <v>616</v>
      </c>
      <c r="BX395" s="53"/>
      <c r="BY395" s="53" t="s">
        <v>617</v>
      </c>
      <c r="BZ395" s="53">
        <v>7</v>
      </c>
      <c r="CA395" s="83">
        <v>46133</v>
      </c>
      <c r="CB395" s="53"/>
      <c r="CC395" s="53"/>
    </row>
    <row r="396" spans="3:81" ht="14.25" hidden="1" customHeight="1">
      <c r="C396" s="82" t="s">
        <v>12</v>
      </c>
      <c r="D396" s="82" t="s">
        <v>658</v>
      </c>
      <c r="E396" s="82" t="s">
        <v>402</v>
      </c>
      <c r="F396" s="82" t="s">
        <v>151</v>
      </c>
      <c r="G396" s="82">
        <v>309</v>
      </c>
      <c r="H396" s="82" t="s">
        <v>407</v>
      </c>
      <c r="I396" s="82">
        <v>4</v>
      </c>
      <c r="J396" s="82">
        <v>4.9000000000000004</v>
      </c>
      <c r="K396" s="82">
        <v>19.600000000000001</v>
      </c>
      <c r="L396" s="26">
        <f t="shared" si="33"/>
        <v>4</v>
      </c>
      <c r="M396" s="26">
        <f t="shared" si="34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>
        <v>1</v>
      </c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>
        <v>3</v>
      </c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67" t="e">
        <f>SUMIFS([3]Up!$J:$J,[3]Up!$D:$D,D396)</f>
        <v>#VALUE!</v>
      </c>
      <c r="BS396" s="82"/>
      <c r="BT396" s="82" t="str">
        <f t="shared" si="40"/>
        <v/>
      </c>
      <c r="BU396" s="53" t="str">
        <f t="shared" si="35"/>
        <v/>
      </c>
      <c r="BV396" s="53" t="s">
        <v>50</v>
      </c>
      <c r="BW396" s="84" t="s">
        <v>408</v>
      </c>
      <c r="BX396" s="53"/>
      <c r="BY396" s="53" t="s">
        <v>409</v>
      </c>
      <c r="BZ396" s="53">
        <v>4</v>
      </c>
      <c r="CA396" s="83">
        <v>46133</v>
      </c>
      <c r="CB396" s="53"/>
      <c r="CC396" s="53"/>
    </row>
    <row r="397" spans="3:81" ht="14.25" hidden="1" customHeight="1">
      <c r="C397" s="82" t="s">
        <v>12</v>
      </c>
      <c r="D397" s="82" t="s">
        <v>657</v>
      </c>
      <c r="E397" s="82" t="s">
        <v>58</v>
      </c>
      <c r="F397" s="82" t="s">
        <v>59</v>
      </c>
      <c r="G397" s="82">
        <v>57</v>
      </c>
      <c r="H397" s="82" t="s">
        <v>49</v>
      </c>
      <c r="I397" s="82">
        <v>8</v>
      </c>
      <c r="J397" s="82">
        <v>1.3</v>
      </c>
      <c r="K397" s="82">
        <v>10.4</v>
      </c>
      <c r="L397" s="26">
        <f t="shared" si="33"/>
        <v>8</v>
      </c>
      <c r="M397" s="26">
        <f t="shared" si="34"/>
        <v>0</v>
      </c>
      <c r="N397" s="26">
        <v>8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67" t="e">
        <f>SUMIFS([3]Up!$J:$J,[3]Up!$D:$D,D397)</f>
        <v>#VALUE!</v>
      </c>
      <c r="BS397" s="82"/>
      <c r="BT397" s="82" t="str">
        <f t="shared" si="40"/>
        <v/>
      </c>
      <c r="BU397" s="53" t="str">
        <f t="shared" si="35"/>
        <v/>
      </c>
      <c r="BV397" s="53" t="s">
        <v>50</v>
      </c>
      <c r="BW397" s="84" t="s">
        <v>60</v>
      </c>
      <c r="BX397" s="53"/>
      <c r="BY397" s="53" t="s">
        <v>61</v>
      </c>
      <c r="BZ397" s="53">
        <v>8</v>
      </c>
      <c r="CA397" s="83">
        <v>46134</v>
      </c>
      <c r="CB397" s="53"/>
      <c r="CC397" s="53"/>
    </row>
    <row r="398" spans="3:81" ht="14.25" hidden="1" customHeight="1">
      <c r="C398" s="82" t="s">
        <v>12</v>
      </c>
      <c r="D398" s="82" t="s">
        <v>656</v>
      </c>
      <c r="E398" s="82" t="s">
        <v>58</v>
      </c>
      <c r="F398" s="82" t="s">
        <v>59</v>
      </c>
      <c r="G398" s="82">
        <v>722</v>
      </c>
      <c r="H398" s="82" t="s">
        <v>49</v>
      </c>
      <c r="I398" s="82">
        <v>8</v>
      </c>
      <c r="J398" s="82">
        <v>14.7</v>
      </c>
      <c r="K398" s="82">
        <v>117.6</v>
      </c>
      <c r="L398" s="26">
        <f t="shared" si="33"/>
        <v>8</v>
      </c>
      <c r="M398" s="26">
        <f t="shared" si="34"/>
        <v>0</v>
      </c>
      <c r="N398" s="26">
        <v>5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>
        <v>3</v>
      </c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67" t="e">
        <f>SUMIFS([3]Up!$J:$J,[3]Up!$D:$D,D398)</f>
        <v>#VALUE!</v>
      </c>
      <c r="BS398" s="82"/>
      <c r="BT398" s="82" t="str">
        <f t="shared" si="40"/>
        <v/>
      </c>
      <c r="BU398" s="53" t="str">
        <f t="shared" si="35"/>
        <v/>
      </c>
      <c r="BV398" s="53" t="s">
        <v>50</v>
      </c>
      <c r="BW398" s="84" t="s">
        <v>60</v>
      </c>
      <c r="BX398" s="53"/>
      <c r="BY398" s="53" t="s">
        <v>61</v>
      </c>
      <c r="BZ398" s="53">
        <v>8</v>
      </c>
      <c r="CA398" s="83">
        <v>46134</v>
      </c>
      <c r="CB398" s="53"/>
      <c r="CC398" s="53"/>
    </row>
    <row r="399" spans="3:81" ht="14.25" hidden="1" customHeight="1">
      <c r="C399" s="82" t="s">
        <v>12</v>
      </c>
      <c r="D399" s="82" t="s">
        <v>655</v>
      </c>
      <c r="E399" s="82" t="s">
        <v>58</v>
      </c>
      <c r="F399" s="82" t="s">
        <v>59</v>
      </c>
      <c r="G399" s="82">
        <v>12246</v>
      </c>
      <c r="H399" s="82" t="s">
        <v>49</v>
      </c>
      <c r="I399" s="82">
        <v>1</v>
      </c>
      <c r="J399" s="82">
        <v>296.8</v>
      </c>
      <c r="K399" s="82">
        <v>296.8</v>
      </c>
      <c r="L399" s="26">
        <f t="shared" si="33"/>
        <v>1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1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67" t="e">
        <f>SUMIFS([3]Up!$J:$J,[3]Up!$D:$D,D399)</f>
        <v>#VALUE!</v>
      </c>
      <c r="BS399" s="82"/>
      <c r="BT399" s="82" t="str">
        <f t="shared" si="40"/>
        <v/>
      </c>
      <c r="BU399" s="53" t="str">
        <f t="shared" si="35"/>
        <v/>
      </c>
      <c r="BV399" s="53" t="s">
        <v>50</v>
      </c>
      <c r="BW399" s="53"/>
      <c r="BX399" s="53"/>
      <c r="BY399" s="53" t="s">
        <v>51</v>
      </c>
      <c r="BZ399" s="53">
        <v>1</v>
      </c>
      <c r="CA399" s="83"/>
      <c r="CB399" s="53"/>
      <c r="CC399" s="53"/>
    </row>
    <row r="400" spans="3:81" ht="14.25" hidden="1" customHeight="1">
      <c r="C400" s="82" t="s">
        <v>12</v>
      </c>
      <c r="D400" s="82" t="s">
        <v>654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33"/>
        <v>1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67" t="e">
        <f>SUMIFS([3]Up!$J:$J,[3]Up!$D:$D,D400)</f>
        <v>#VALUE!</v>
      </c>
      <c r="BS400" s="82"/>
      <c r="BT400" s="82" t="str">
        <f t="shared" si="40"/>
        <v/>
      </c>
      <c r="BU400" s="53" t="str">
        <f t="shared" si="35"/>
        <v/>
      </c>
      <c r="BV400" s="53" t="s">
        <v>50</v>
      </c>
      <c r="BW400" s="53"/>
      <c r="BX400" s="53"/>
      <c r="BY400" s="53" t="s">
        <v>51</v>
      </c>
      <c r="BZ400" s="53">
        <v>1</v>
      </c>
      <c r="CA400" s="83"/>
      <c r="CB400" s="53"/>
      <c r="CC400" s="53"/>
    </row>
    <row r="401" spans="3:81" ht="14.25" hidden="1" customHeight="1">
      <c r="C401" s="82" t="s">
        <v>12</v>
      </c>
      <c r="D401" s="82" t="s">
        <v>653</v>
      </c>
      <c r="E401" s="82" t="s">
        <v>58</v>
      </c>
      <c r="F401" s="82" t="s">
        <v>59</v>
      </c>
      <c r="G401" s="82">
        <v>295</v>
      </c>
      <c r="H401" s="82" t="s">
        <v>49</v>
      </c>
      <c r="I401" s="82">
        <v>8</v>
      </c>
      <c r="J401" s="82">
        <v>6.2</v>
      </c>
      <c r="K401" s="82">
        <v>49.6</v>
      </c>
      <c r="L401" s="26">
        <f t="shared" si="33"/>
        <v>8</v>
      </c>
      <c r="M401" s="26">
        <f t="shared" si="34"/>
        <v>0</v>
      </c>
      <c r="N401" s="26">
        <v>6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2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67" t="e">
        <f>SUMIFS([3]Up!$J:$J,[3]Up!$D:$D,D401)</f>
        <v>#VALUE!</v>
      </c>
      <c r="BS401" s="82"/>
      <c r="BT401" s="82" t="str">
        <f t="shared" si="40"/>
        <v/>
      </c>
      <c r="BU401" s="53" t="str">
        <f t="shared" si="35"/>
        <v/>
      </c>
      <c r="BV401" s="53" t="s">
        <v>50</v>
      </c>
      <c r="BW401" s="84" t="s">
        <v>60</v>
      </c>
      <c r="BX401" s="53"/>
      <c r="BY401" s="53" t="s">
        <v>61</v>
      </c>
      <c r="BZ401" s="53">
        <v>8</v>
      </c>
      <c r="CA401" s="83">
        <v>46134</v>
      </c>
      <c r="CB401" s="53"/>
      <c r="CC401" s="53"/>
    </row>
    <row r="402" spans="3:81" ht="14.25" hidden="1" customHeight="1">
      <c r="C402" s="82" t="s">
        <v>12</v>
      </c>
      <c r="D402" s="82" t="s">
        <v>652</v>
      </c>
      <c r="E402" s="82" t="s">
        <v>145</v>
      </c>
      <c r="F402" s="82" t="s">
        <v>48</v>
      </c>
      <c r="G402" s="82">
        <v>1089</v>
      </c>
      <c r="H402" s="82" t="s">
        <v>49</v>
      </c>
      <c r="I402" s="82">
        <v>1</v>
      </c>
      <c r="J402" s="82">
        <v>7.5</v>
      </c>
      <c r="K402" s="82">
        <v>7.5</v>
      </c>
      <c r="L402" s="26">
        <f t="shared" si="33"/>
        <v>1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>
        <v>1</v>
      </c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67" t="e">
        <f>SUMIFS([3]Up!$J:$J,[3]Up!$D:$D,D402)</f>
        <v>#VALUE!</v>
      </c>
      <c r="BS402" s="82"/>
      <c r="BT402" s="82" t="str">
        <f t="shared" si="40"/>
        <v/>
      </c>
      <c r="BU402" s="53" t="str">
        <f t="shared" si="35"/>
        <v/>
      </c>
      <c r="BV402" s="53" t="s">
        <v>50</v>
      </c>
      <c r="BW402" s="84" t="s">
        <v>489</v>
      </c>
      <c r="BX402" s="53"/>
      <c r="BY402" s="53" t="s">
        <v>490</v>
      </c>
      <c r="BZ402" s="53">
        <v>1</v>
      </c>
      <c r="CA402" s="83">
        <v>46134</v>
      </c>
      <c r="CB402" s="53"/>
      <c r="CC402" s="53"/>
    </row>
    <row r="403" spans="3:81" ht="14.25" hidden="1" customHeight="1">
      <c r="C403" s="82" t="s">
        <v>12</v>
      </c>
      <c r="D403" s="82" t="s">
        <v>651</v>
      </c>
      <c r="E403" s="82" t="s">
        <v>385</v>
      </c>
      <c r="F403" s="82" t="s">
        <v>48</v>
      </c>
      <c r="G403" s="82">
        <v>1262</v>
      </c>
      <c r="H403" s="82" t="s">
        <v>49</v>
      </c>
      <c r="I403" s="82">
        <v>1</v>
      </c>
      <c r="J403" s="82">
        <v>16.8</v>
      </c>
      <c r="K403" s="82">
        <v>16.8</v>
      </c>
      <c r="L403" s="26">
        <f t="shared" si="33"/>
        <v>1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>
        <v>1</v>
      </c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67" t="e">
        <f>SUMIFS([3]Up!$J:$J,[3]Up!$D:$D,D403)</f>
        <v>#VALUE!</v>
      </c>
      <c r="BS403" s="82"/>
      <c r="BT403" s="82" t="str">
        <f t="shared" si="40"/>
        <v/>
      </c>
      <c r="BU403" s="53" t="str">
        <f t="shared" si="35"/>
        <v>Thừa 1</v>
      </c>
      <c r="BV403" s="53" t="s">
        <v>50</v>
      </c>
      <c r="BW403" s="84" t="s">
        <v>386</v>
      </c>
      <c r="BX403" s="53"/>
      <c r="BY403" s="53" t="s">
        <v>387</v>
      </c>
      <c r="BZ403" s="53">
        <v>1</v>
      </c>
      <c r="CA403" s="83">
        <v>46134</v>
      </c>
      <c r="CB403" s="53"/>
      <c r="CC403" s="53"/>
    </row>
    <row r="404" spans="3:81" ht="14.25" hidden="1" customHeight="1">
      <c r="C404" s="82" t="s">
        <v>12</v>
      </c>
      <c r="D404" s="82" t="s">
        <v>650</v>
      </c>
      <c r="E404" s="82" t="s">
        <v>383</v>
      </c>
      <c r="F404" s="82" t="s">
        <v>48</v>
      </c>
      <c r="G404" s="82">
        <v>12246</v>
      </c>
      <c r="H404" s="82" t="s">
        <v>49</v>
      </c>
      <c r="I404" s="82">
        <v>1</v>
      </c>
      <c r="J404" s="82">
        <v>182.6</v>
      </c>
      <c r="K404" s="82">
        <v>182.6</v>
      </c>
      <c r="L404" s="26">
        <f t="shared" si="33"/>
        <v>1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>
        <f>10500/G404</f>
        <v>0.85742283194512492</v>
      </c>
      <c r="X404" s="26">
        <f>1761/G404</f>
        <v>0.14380205781479666</v>
      </c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67" t="e">
        <f>SUMIFS([3]Up!$J:$J,[3]Up!$D:$D,D404)</f>
        <v>#VALUE!</v>
      </c>
      <c r="BS404" s="82"/>
      <c r="BT404" s="82" t="str">
        <f t="shared" si="40"/>
        <v/>
      </c>
      <c r="BU404" s="53" t="str">
        <f t="shared" si="35"/>
        <v/>
      </c>
      <c r="BV404" s="53" t="s">
        <v>50</v>
      </c>
      <c r="BW404" s="53"/>
      <c r="BX404" s="53"/>
      <c r="BY404" s="53" t="s">
        <v>51</v>
      </c>
      <c r="BZ404" s="53">
        <v>1</v>
      </c>
      <c r="CA404" s="83"/>
      <c r="CB404" s="53"/>
      <c r="CC404" s="53"/>
    </row>
    <row r="405" spans="3:81" ht="14.25" hidden="1" customHeight="1">
      <c r="C405" s="82" t="s">
        <v>14</v>
      </c>
      <c r="D405" s="82" t="s">
        <v>648</v>
      </c>
      <c r="E405" s="82" t="s">
        <v>649</v>
      </c>
      <c r="F405" s="82" t="s">
        <v>142</v>
      </c>
      <c r="G405" s="82">
        <v>12360</v>
      </c>
      <c r="H405" s="82" t="s">
        <v>49</v>
      </c>
      <c r="I405" s="82">
        <v>1</v>
      </c>
      <c r="J405" s="82">
        <v>603</v>
      </c>
      <c r="K405" s="82">
        <v>603</v>
      </c>
      <c r="L405" s="26">
        <f t="shared" si="33"/>
        <v>1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67" t="e">
        <f>SUMIFS([3]Up!$J:$J,[3]Up!$D:$D,D405)</f>
        <v>#VALUE!</v>
      </c>
      <c r="BS405" s="82"/>
      <c r="BT405" s="82" t="str">
        <f t="shared" si="40"/>
        <v>PL6</v>
      </c>
      <c r="BU405" s="53" t="str">
        <f t="shared" si="35"/>
        <v/>
      </c>
      <c r="BV405" s="53" t="s">
        <v>50</v>
      </c>
      <c r="BW405" s="84" t="s">
        <v>161</v>
      </c>
      <c r="BX405" s="53"/>
      <c r="BY405" s="53" t="s">
        <v>162</v>
      </c>
      <c r="BZ405" s="53">
        <v>1</v>
      </c>
      <c r="CA405" s="83">
        <v>46128</v>
      </c>
      <c r="CB405" s="53"/>
      <c r="CC405" s="53"/>
    </row>
    <row r="406" spans="3:81" ht="14.25" hidden="1" customHeight="1">
      <c r="C406" s="82" t="s">
        <v>14</v>
      </c>
      <c r="D406" s="82" t="s">
        <v>646</v>
      </c>
      <c r="E406" s="82" t="s">
        <v>647</v>
      </c>
      <c r="F406" s="82" t="s">
        <v>66</v>
      </c>
      <c r="G406" s="82">
        <v>127</v>
      </c>
      <c r="H406" s="82" t="s">
        <v>49</v>
      </c>
      <c r="I406" s="82">
        <v>11</v>
      </c>
      <c r="J406" s="82">
        <v>0.6</v>
      </c>
      <c r="K406" s="82">
        <v>6.6</v>
      </c>
      <c r="L406" s="26">
        <f t="shared" si="33"/>
        <v>11</v>
      </c>
      <c r="M406" s="26">
        <f t="shared" si="34"/>
        <v>0</v>
      </c>
      <c r="N406" s="26"/>
      <c r="O406" s="26"/>
      <c r="P406" s="26"/>
      <c r="Q406" s="26"/>
      <c r="R406" s="26"/>
      <c r="S406" s="26"/>
      <c r="T406" s="26">
        <v>11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67" t="e">
        <f>SUMIFS([3]Up!$J:$J,[3]Up!$D:$D,D406)</f>
        <v>#VALUE!</v>
      </c>
      <c r="BS406" s="82"/>
      <c r="BT406" s="82" t="str">
        <f t="shared" si="40"/>
        <v>PL6</v>
      </c>
      <c r="BU406" s="53" t="str">
        <f t="shared" si="35"/>
        <v/>
      </c>
      <c r="BV406" s="53" t="s">
        <v>50</v>
      </c>
      <c r="BW406" s="84" t="s">
        <v>161</v>
      </c>
      <c r="BX406" s="53"/>
      <c r="BY406" s="53" t="s">
        <v>162</v>
      </c>
      <c r="BZ406" s="53">
        <v>11</v>
      </c>
      <c r="CA406" s="83">
        <v>46128</v>
      </c>
      <c r="CB406" s="53"/>
      <c r="CC406" s="53"/>
    </row>
    <row r="407" spans="3:81" ht="14.25" hidden="1" customHeight="1">
      <c r="C407" s="82" t="s">
        <v>14</v>
      </c>
      <c r="D407" s="82" t="s">
        <v>644</v>
      </c>
      <c r="E407" s="82" t="s">
        <v>645</v>
      </c>
      <c r="F407" s="82" t="s">
        <v>66</v>
      </c>
      <c r="G407" s="82">
        <v>52</v>
      </c>
      <c r="H407" s="82" t="s">
        <v>49</v>
      </c>
      <c r="I407" s="82">
        <v>11</v>
      </c>
      <c r="J407" s="82">
        <v>0.1</v>
      </c>
      <c r="K407" s="82">
        <v>1.1000000000000001</v>
      </c>
      <c r="L407" s="26">
        <f t="shared" si="33"/>
        <v>11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67" t="e">
        <f>SUMIFS([3]Up!$J:$J,[3]Up!$D:$D,D407)</f>
        <v>#VALUE!</v>
      </c>
      <c r="BS407" s="82"/>
      <c r="BT407" s="82" t="str">
        <f t="shared" si="40"/>
        <v>PL6</v>
      </c>
      <c r="BU407" s="53" t="str">
        <f t="shared" si="35"/>
        <v/>
      </c>
      <c r="BV407" s="53" t="s">
        <v>50</v>
      </c>
      <c r="BW407" s="84" t="s">
        <v>161</v>
      </c>
      <c r="BX407" s="53"/>
      <c r="BY407" s="53" t="s">
        <v>162</v>
      </c>
      <c r="BZ407" s="53">
        <v>11</v>
      </c>
      <c r="CA407" s="83">
        <v>46128</v>
      </c>
      <c r="CB407" s="53"/>
      <c r="CC407" s="53"/>
    </row>
    <row r="408" spans="3:81" ht="14.25" hidden="1" customHeight="1">
      <c r="C408" s="82" t="s">
        <v>14</v>
      </c>
      <c r="D408" s="82" t="s">
        <v>643</v>
      </c>
      <c r="E408" s="82" t="s">
        <v>477</v>
      </c>
      <c r="F408" s="82" t="s">
        <v>66</v>
      </c>
      <c r="G408" s="82">
        <v>184</v>
      </c>
      <c r="H408" s="82" t="s">
        <v>49</v>
      </c>
      <c r="I408" s="82">
        <v>8</v>
      </c>
      <c r="J408" s="82">
        <v>1</v>
      </c>
      <c r="K408" s="82">
        <v>8</v>
      </c>
      <c r="L408" s="26">
        <f t="shared" si="33"/>
        <v>8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>
        <v>8</v>
      </c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67" t="e">
        <f>SUMIFS([3]Up!$J:$J,[3]Up!$D:$D,D408)</f>
        <v>#VALUE!</v>
      </c>
      <c r="BS408" s="82"/>
      <c r="BT408" s="82" t="str">
        <f t="shared" si="40"/>
        <v>PL10</v>
      </c>
      <c r="BU408" s="53" t="str">
        <f t="shared" si="35"/>
        <v/>
      </c>
      <c r="BV408" s="53" t="s">
        <v>50</v>
      </c>
      <c r="BW408" s="84" t="s">
        <v>130</v>
      </c>
      <c r="BX408" s="53"/>
      <c r="BY408" s="53" t="s">
        <v>131</v>
      </c>
      <c r="BZ408" s="53">
        <v>8</v>
      </c>
      <c r="CA408" s="83">
        <v>46128</v>
      </c>
      <c r="CB408" s="53"/>
      <c r="CC408" s="53"/>
    </row>
    <row r="409" spans="3:81" ht="14.25" hidden="1" customHeight="1">
      <c r="C409" s="82"/>
      <c r="D409" s="82" t="s">
        <v>642</v>
      </c>
      <c r="E409" s="82"/>
      <c r="F409" s="82"/>
      <c r="G409" s="82"/>
      <c r="H409" s="82"/>
      <c r="I409" s="82">
        <v>0</v>
      </c>
      <c r="J409" s="82">
        <v>0</v>
      </c>
      <c r="K409" s="82">
        <v>0</v>
      </c>
      <c r="L409" s="26">
        <f t="shared" si="33"/>
        <v>0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67" t="e">
        <f>SUMIFS([3]Up!$J:$J,[3]Up!$D:$D,D409)</f>
        <v>#VALUE!</v>
      </c>
      <c r="BS409" s="82"/>
      <c r="BT409" s="82" t="str">
        <f t="shared" si="40"/>
        <v/>
      </c>
      <c r="BU409" s="53" t="str">
        <f t="shared" si="35"/>
        <v/>
      </c>
      <c r="BV409" s="53"/>
      <c r="BW409" s="53"/>
      <c r="BX409" s="53"/>
      <c r="BY409" s="53"/>
      <c r="BZ409" s="53"/>
      <c r="CA409" s="83"/>
      <c r="CB409" s="53"/>
      <c r="CC409" s="53"/>
    </row>
    <row r="410" spans="3:81" ht="14.25" hidden="1" customHeight="1">
      <c r="C410" s="82"/>
      <c r="D410" s="82" t="s">
        <v>641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33"/>
        <v>0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67" t="e">
        <f>SUMIFS([3]Up!$J:$J,[3]Up!$D:$D,D410)</f>
        <v>#VALUE!</v>
      </c>
      <c r="BS410" s="82"/>
      <c r="BT410" s="82" t="str">
        <f t="shared" si="40"/>
        <v/>
      </c>
      <c r="BU410" s="53" t="str">
        <f t="shared" si="35"/>
        <v/>
      </c>
      <c r="BV410" s="53"/>
      <c r="BW410" s="53"/>
      <c r="BX410" s="53"/>
      <c r="BY410" s="53"/>
      <c r="BZ410" s="53"/>
      <c r="CA410" s="83"/>
      <c r="CB410" s="53"/>
      <c r="CC410" s="53"/>
    </row>
    <row r="411" spans="3:81" ht="14.25" hidden="1" customHeight="1">
      <c r="C411" s="82"/>
      <c r="D411" s="82" t="s">
        <v>640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33"/>
        <v>0</v>
      </c>
      <c r="M411" s="26">
        <f t="shared" si="34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67" t="e">
        <f>SUMIFS([3]Up!$J:$J,[3]Up!$D:$D,D411)</f>
        <v>#VALUE!</v>
      </c>
      <c r="BS411" s="82"/>
      <c r="BT411" s="82" t="str">
        <f t="shared" si="40"/>
        <v/>
      </c>
      <c r="BU411" s="53" t="str">
        <f t="shared" si="35"/>
        <v/>
      </c>
      <c r="BV411" s="53"/>
      <c r="BW411" s="53"/>
      <c r="BX411" s="53"/>
      <c r="BY411" s="53"/>
      <c r="BZ411" s="53"/>
      <c r="CA411" s="83"/>
      <c r="CB411" s="53"/>
      <c r="CC411" s="53"/>
    </row>
    <row r="412" spans="3:81" ht="14.25" hidden="1" customHeight="1">
      <c r="C412" s="82"/>
      <c r="D412" s="82" t="s">
        <v>639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33"/>
        <v>0</v>
      </c>
      <c r="M412" s="26">
        <f t="shared" si="34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67" t="e">
        <f>SUMIFS([3]Up!$J:$J,[3]Up!$D:$D,D412)</f>
        <v>#VALUE!</v>
      </c>
      <c r="BS412" s="82"/>
      <c r="BT412" s="82" t="str">
        <f t="shared" si="40"/>
        <v/>
      </c>
      <c r="BU412" s="53" t="str">
        <f t="shared" si="35"/>
        <v/>
      </c>
      <c r="BV412" s="53"/>
      <c r="BW412" s="53"/>
      <c r="BX412" s="53"/>
      <c r="BY412" s="53"/>
      <c r="BZ412" s="53"/>
      <c r="CA412" s="83"/>
      <c r="CB412" s="53"/>
      <c r="CC412" s="53"/>
    </row>
    <row r="413" spans="3:81" ht="14.25" hidden="1" customHeight="1">
      <c r="C413" s="82"/>
      <c r="D413" s="82" t="s">
        <v>638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33"/>
        <v>0</v>
      </c>
      <c r="M413" s="26">
        <f t="shared" si="34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67" t="e">
        <f>SUMIFS([3]Up!$J:$J,[3]Up!$D:$D,D413)</f>
        <v>#VALUE!</v>
      </c>
      <c r="BS413" s="82"/>
      <c r="BT413" s="82" t="str">
        <f t="shared" si="40"/>
        <v/>
      </c>
      <c r="BU413" s="53" t="str">
        <f t="shared" si="35"/>
        <v/>
      </c>
      <c r="BV413" s="53"/>
      <c r="BW413" s="53"/>
      <c r="BX413" s="53"/>
      <c r="BY413" s="53"/>
      <c r="BZ413" s="53"/>
      <c r="CA413" s="83"/>
      <c r="CB413" s="53"/>
      <c r="CC413" s="53"/>
    </row>
    <row r="414" spans="3:81" ht="14.25" hidden="1" customHeight="1">
      <c r="C414" s="82"/>
      <c r="D414" s="82" t="s">
        <v>635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ref="L414:L477" si="41">MIN(SUM(N414:BQ414),I414)</f>
        <v>0</v>
      </c>
      <c r="M414" s="26">
        <f t="shared" ref="M414:M477" si="42">MAX(0,I414-L414)</f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67" t="e">
        <f>SUMIFS([3]Up!$J:$J,[3]Up!$D:$D,D414)</f>
        <v>#VALUE!</v>
      </c>
      <c r="BS414" s="82"/>
      <c r="BT414" s="82" t="str">
        <f t="shared" si="40"/>
        <v/>
      </c>
      <c r="BU414" s="53" t="str">
        <f t="shared" ref="BU414:BU477" si="43">IF(ROUND(SUM(N414:BQ414)-I414,0)&gt;0,"Thừa "&amp;SUM(N414:BQ414)-I414,"")</f>
        <v/>
      </c>
      <c r="BV414" s="53"/>
      <c r="BW414" s="53"/>
      <c r="BX414" s="53"/>
      <c r="BY414" s="53"/>
      <c r="BZ414" s="53"/>
      <c r="CA414" s="83"/>
      <c r="CB414" s="53"/>
      <c r="CC414" s="53"/>
    </row>
    <row r="415" spans="3:81" ht="14.25" hidden="1" customHeight="1">
      <c r="C415" s="82"/>
      <c r="D415" s="82" t="s">
        <v>631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si="41"/>
        <v>0</v>
      </c>
      <c r="M415" s="26">
        <f t="shared" si="42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67" t="e">
        <f>SUMIFS([3]Up!$J:$J,[3]Up!$D:$D,D415)</f>
        <v>#VALUE!</v>
      </c>
      <c r="BS415" s="82"/>
      <c r="BT415" s="82" t="str">
        <f t="shared" si="40"/>
        <v/>
      </c>
      <c r="BU415" s="53" t="str">
        <f t="shared" si="43"/>
        <v/>
      </c>
      <c r="BV415" s="53"/>
      <c r="BW415" s="53"/>
      <c r="BX415" s="53"/>
      <c r="BY415" s="53"/>
      <c r="BZ415" s="53"/>
      <c r="CA415" s="83"/>
      <c r="CB415" s="53"/>
      <c r="CC415" s="53"/>
    </row>
    <row r="416" spans="3:81" ht="14.25" hidden="1" customHeight="1">
      <c r="C416" s="82"/>
      <c r="D416" s="82" t="s">
        <v>630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1"/>
        <v>0</v>
      </c>
      <c r="M416" s="26">
        <f t="shared" si="42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67" t="e">
        <f>SUMIFS([3]Up!$J:$J,[3]Up!$D:$D,D416)</f>
        <v>#VALUE!</v>
      </c>
      <c r="BS416" s="82"/>
      <c r="BT416" s="82" t="str">
        <f t="shared" si="40"/>
        <v/>
      </c>
      <c r="BU416" s="53" t="str">
        <f t="shared" si="43"/>
        <v/>
      </c>
      <c r="BV416" s="53"/>
      <c r="BW416" s="53"/>
      <c r="BX416" s="53"/>
      <c r="BY416" s="53"/>
      <c r="BZ416" s="53"/>
      <c r="CA416" s="83"/>
      <c r="CB416" s="53"/>
      <c r="CC416" s="53"/>
    </row>
    <row r="417" spans="3:81" ht="14.25" hidden="1" customHeight="1">
      <c r="C417" s="82"/>
      <c r="D417" s="82" t="s">
        <v>629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1"/>
        <v>0</v>
      </c>
      <c r="M417" s="26">
        <f t="shared" si="42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67" t="e">
        <f>SUMIFS([3]Up!$J:$J,[3]Up!$D:$D,D417)</f>
        <v>#VALUE!</v>
      </c>
      <c r="BS417" s="82"/>
      <c r="BT417" s="82" t="str">
        <f t="shared" si="40"/>
        <v/>
      </c>
      <c r="BU417" s="53" t="str">
        <f t="shared" si="43"/>
        <v/>
      </c>
      <c r="BV417" s="53"/>
      <c r="BW417" s="53"/>
      <c r="BX417" s="53"/>
      <c r="BY417" s="53"/>
      <c r="BZ417" s="53"/>
      <c r="CA417" s="83"/>
      <c r="CB417" s="53"/>
      <c r="CC417" s="53"/>
    </row>
    <row r="418" spans="3:81" ht="14.25" hidden="1" customHeight="1">
      <c r="C418" s="82"/>
      <c r="D418" s="82" t="s">
        <v>628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1"/>
        <v>0</v>
      </c>
      <c r="M418" s="26">
        <f t="shared" si="42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67" t="e">
        <f>SUMIFS([3]Up!$J:$J,[3]Up!$D:$D,D418)</f>
        <v>#VALUE!</v>
      </c>
      <c r="BS418" s="82"/>
      <c r="BT418" s="82" t="str">
        <f t="shared" si="40"/>
        <v/>
      </c>
      <c r="BU418" s="53" t="str">
        <f t="shared" si="43"/>
        <v/>
      </c>
      <c r="BV418" s="53"/>
      <c r="BW418" s="53"/>
      <c r="BX418" s="53"/>
      <c r="BY418" s="53"/>
      <c r="BZ418" s="53"/>
      <c r="CA418" s="83"/>
      <c r="CB418" s="53"/>
      <c r="CC418" s="53"/>
    </row>
    <row r="419" spans="3:81" ht="14.25" hidden="1" customHeight="1">
      <c r="C419" s="82"/>
      <c r="D419" s="82" t="s">
        <v>624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1"/>
        <v>0</v>
      </c>
      <c r="M419" s="26">
        <f t="shared" si="42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67" t="e">
        <f>SUMIFS([3]Up!$J:$J,[3]Up!$D:$D,D419)</f>
        <v>#VALUE!</v>
      </c>
      <c r="BS419" s="82"/>
      <c r="BT419" s="82" t="str">
        <f t="shared" si="40"/>
        <v/>
      </c>
      <c r="BU419" s="53" t="str">
        <f t="shared" si="43"/>
        <v/>
      </c>
      <c r="BV419" s="53"/>
      <c r="BW419" s="53"/>
      <c r="BX419" s="53"/>
      <c r="BY419" s="53"/>
      <c r="BZ419" s="53"/>
      <c r="CA419" s="83"/>
      <c r="CB419" s="53"/>
      <c r="CC419" s="53"/>
    </row>
    <row r="420" spans="3:81" ht="14.25" hidden="1" customHeight="1">
      <c r="C420" s="82"/>
      <c r="D420" s="82" t="s">
        <v>623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1"/>
        <v>0</v>
      </c>
      <c r="M420" s="26">
        <f t="shared" si="42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67" t="e">
        <f>SUMIFS([3]Up!$J:$J,[3]Up!$D:$D,D420)</f>
        <v>#VALUE!</v>
      </c>
      <c r="BS420" s="82"/>
      <c r="BT420" s="82" t="str">
        <f t="shared" si="40"/>
        <v/>
      </c>
      <c r="BU420" s="53" t="str">
        <f t="shared" si="43"/>
        <v/>
      </c>
      <c r="BV420" s="53"/>
      <c r="BW420" s="53"/>
      <c r="BX420" s="53"/>
      <c r="BY420" s="53"/>
      <c r="BZ420" s="53"/>
      <c r="CA420" s="83"/>
      <c r="CB420" s="53"/>
      <c r="CC420" s="53"/>
    </row>
    <row r="421" spans="3:81" ht="14.25" hidden="1" customHeight="1">
      <c r="C421" s="82" t="s">
        <v>12</v>
      </c>
      <c r="D421" s="82" t="s">
        <v>622</v>
      </c>
      <c r="E421" s="82" t="s">
        <v>435</v>
      </c>
      <c r="F421" s="82" t="s">
        <v>75</v>
      </c>
      <c r="G421" s="82">
        <v>2187</v>
      </c>
      <c r="H421" s="82" t="s">
        <v>49</v>
      </c>
      <c r="I421" s="82">
        <v>1</v>
      </c>
      <c r="J421" s="82">
        <v>65.400000000000006</v>
      </c>
      <c r="K421" s="82">
        <v>65.400000000000006</v>
      </c>
      <c r="L421" s="26">
        <f t="shared" si="41"/>
        <v>1</v>
      </c>
      <c r="M421" s="26">
        <f t="shared" si="42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>
        <v>1</v>
      </c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67" t="e">
        <f>SUMIFS([3]Up!$J:$J,[3]Up!$D:$D,D421)</f>
        <v>#VALUE!</v>
      </c>
      <c r="BS421" s="82"/>
      <c r="BT421" s="82" t="str">
        <f t="shared" si="40"/>
        <v/>
      </c>
      <c r="BU421" s="53" t="str">
        <f t="shared" si="43"/>
        <v/>
      </c>
      <c r="BV421" s="53" t="s">
        <v>50</v>
      </c>
      <c r="BW421" s="84" t="s">
        <v>436</v>
      </c>
      <c r="BX421" s="53"/>
      <c r="BY421" s="53" t="s">
        <v>437</v>
      </c>
      <c r="BZ421" s="53">
        <v>1</v>
      </c>
      <c r="CA421" s="83">
        <v>46133</v>
      </c>
      <c r="CB421" s="53"/>
      <c r="CC421" s="53"/>
    </row>
    <row r="422" spans="3:81" ht="14.25" hidden="1" customHeight="1">
      <c r="C422" s="82" t="s">
        <v>14</v>
      </c>
      <c r="D422" s="82" t="s">
        <v>620</v>
      </c>
      <c r="E422" s="82" t="s">
        <v>621</v>
      </c>
      <c r="F422" s="82" t="s">
        <v>66</v>
      </c>
      <c r="G422" s="82">
        <v>360</v>
      </c>
      <c r="H422" s="82" t="s">
        <v>49</v>
      </c>
      <c r="I422" s="82">
        <v>2</v>
      </c>
      <c r="J422" s="82">
        <v>3</v>
      </c>
      <c r="K422" s="82">
        <v>6</v>
      </c>
      <c r="L422" s="26">
        <f t="shared" si="41"/>
        <v>2</v>
      </c>
      <c r="M422" s="26">
        <f t="shared" si="42"/>
        <v>0</v>
      </c>
      <c r="N422" s="26"/>
      <c r="O422" s="26"/>
      <c r="P422" s="26"/>
      <c r="Q422" s="26"/>
      <c r="R422" s="26"/>
      <c r="S422" s="26"/>
      <c r="T422" s="26">
        <v>2</v>
      </c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67" t="e">
        <f>SUMIFS([3]Up!$J:$J,[3]Up!$D:$D,D422)</f>
        <v>#VALUE!</v>
      </c>
      <c r="BS422" s="82"/>
      <c r="BT422" s="82" t="str">
        <f t="shared" si="40"/>
        <v>PL6</v>
      </c>
      <c r="BU422" s="53" t="str">
        <f t="shared" si="43"/>
        <v/>
      </c>
      <c r="BV422" s="53" t="s">
        <v>50</v>
      </c>
      <c r="BW422" s="84" t="s">
        <v>161</v>
      </c>
      <c r="BX422" s="53"/>
      <c r="BY422" s="53" t="s">
        <v>162</v>
      </c>
      <c r="BZ422" s="53">
        <v>2</v>
      </c>
      <c r="CA422" s="83">
        <v>46128</v>
      </c>
      <c r="CB422" s="53"/>
      <c r="CC422" s="53"/>
    </row>
    <row r="423" spans="3:81" ht="14.25" hidden="1" customHeight="1">
      <c r="C423" s="82" t="s">
        <v>14</v>
      </c>
      <c r="D423" s="82" t="s">
        <v>619</v>
      </c>
      <c r="E423" s="82" t="s">
        <v>430</v>
      </c>
      <c r="F423" s="82" t="s">
        <v>66</v>
      </c>
      <c r="G423" s="82">
        <v>60</v>
      </c>
      <c r="H423" s="82" t="s">
        <v>431</v>
      </c>
      <c r="I423" s="82">
        <v>2</v>
      </c>
      <c r="J423" s="82">
        <v>0.1</v>
      </c>
      <c r="K423" s="82">
        <v>0.2</v>
      </c>
      <c r="L423" s="26">
        <f t="shared" si="41"/>
        <v>2</v>
      </c>
      <c r="M423" s="26">
        <f t="shared" si="42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>
        <v>2</v>
      </c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67" t="e">
        <f>SUMIFS([3]Up!$J:$J,[3]Up!$D:$D,D423)</f>
        <v>#VALUE!</v>
      </c>
      <c r="BS423" s="82"/>
      <c r="BT423" s="82" t="str">
        <f t="shared" si="40"/>
        <v>PL6</v>
      </c>
      <c r="BU423" s="53" t="str">
        <f t="shared" si="43"/>
        <v/>
      </c>
      <c r="BV423" s="53" t="s">
        <v>50</v>
      </c>
      <c r="BW423" s="53" t="s">
        <v>432</v>
      </c>
      <c r="BX423" s="53"/>
      <c r="BY423" s="53" t="s">
        <v>433</v>
      </c>
      <c r="BZ423" s="53">
        <v>2</v>
      </c>
      <c r="CA423" s="83">
        <v>46149</v>
      </c>
      <c r="CB423" s="53"/>
      <c r="CC423" s="53"/>
    </row>
    <row r="424" spans="3:81" ht="14.25" customHeight="1">
      <c r="C424" s="82" t="s">
        <v>12</v>
      </c>
      <c r="D424" s="82" t="s">
        <v>618</v>
      </c>
      <c r="E424" s="82" t="s">
        <v>416</v>
      </c>
      <c r="F424" s="82" t="s">
        <v>151</v>
      </c>
      <c r="G424" s="82">
        <v>86</v>
      </c>
      <c r="H424" s="82" t="s">
        <v>403</v>
      </c>
      <c r="I424" s="82">
        <v>2</v>
      </c>
      <c r="J424" s="82">
        <v>0.5</v>
      </c>
      <c r="K424" s="82">
        <v>1</v>
      </c>
      <c r="L424" s="26">
        <f t="shared" si="41"/>
        <v>0</v>
      </c>
      <c r="M424" s="26">
        <f t="shared" si="42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67" t="e">
        <f>SUMIFS([3]Up!$J:$J,[3]Up!$D:$D,D424)</f>
        <v>#VALUE!</v>
      </c>
      <c r="BS424" s="82"/>
      <c r="BT424" s="82" t="str">
        <f t="shared" si="40"/>
        <v/>
      </c>
      <c r="BU424" s="53" t="str">
        <f t="shared" si="43"/>
        <v/>
      </c>
      <c r="BV424" s="53" t="s">
        <v>82</v>
      </c>
      <c r="BW424" s="53" t="s">
        <v>417</v>
      </c>
      <c r="BX424" s="53"/>
      <c r="BY424" s="53" t="s">
        <v>418</v>
      </c>
      <c r="BZ424" s="53">
        <v>2</v>
      </c>
      <c r="CA424" s="83">
        <v>46133</v>
      </c>
      <c r="CB424" s="53"/>
      <c r="CC424" s="53"/>
    </row>
    <row r="425" spans="3:81" ht="14.25" hidden="1" customHeight="1">
      <c r="C425" s="82" t="s">
        <v>12</v>
      </c>
      <c r="D425" s="82" t="s">
        <v>615</v>
      </c>
      <c r="E425" s="82" t="s">
        <v>416</v>
      </c>
      <c r="F425" s="82" t="s">
        <v>151</v>
      </c>
      <c r="G425" s="82">
        <v>137</v>
      </c>
      <c r="H425" s="82" t="s">
        <v>407</v>
      </c>
      <c r="I425" s="82">
        <v>11</v>
      </c>
      <c r="J425" s="82">
        <v>0.7</v>
      </c>
      <c r="K425" s="82">
        <v>7.6999999999999993</v>
      </c>
      <c r="L425" s="26">
        <f t="shared" si="41"/>
        <v>11</v>
      </c>
      <c r="M425" s="26">
        <f t="shared" si="42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>
        <v>6</v>
      </c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>
        <v>5</v>
      </c>
      <c r="BI425" s="26"/>
      <c r="BJ425" s="26"/>
      <c r="BK425" s="26"/>
      <c r="BL425" s="26"/>
      <c r="BM425" s="26"/>
      <c r="BN425" s="26"/>
      <c r="BO425" s="26"/>
      <c r="BP425" s="26"/>
      <c r="BQ425" s="26"/>
      <c r="BR425" s="67" t="e">
        <f>SUMIFS([3]Up!$J:$J,[3]Up!$D:$D,D425)</f>
        <v>#VALUE!</v>
      </c>
      <c r="BS425" s="82"/>
      <c r="BT425" s="82" t="str">
        <f t="shared" si="40"/>
        <v/>
      </c>
      <c r="BU425" s="53" t="str">
        <f t="shared" si="43"/>
        <v/>
      </c>
      <c r="BV425" s="53" t="s">
        <v>50</v>
      </c>
      <c r="BW425" s="84" t="s">
        <v>616</v>
      </c>
      <c r="BX425" s="53"/>
      <c r="BY425" s="53" t="s">
        <v>617</v>
      </c>
      <c r="BZ425" s="53">
        <v>11</v>
      </c>
      <c r="CA425" s="83">
        <v>46133</v>
      </c>
      <c r="CB425" s="53"/>
      <c r="CC425" s="53"/>
    </row>
    <row r="426" spans="3:81" ht="14.25" hidden="1" customHeight="1">
      <c r="C426" s="82" t="s">
        <v>12</v>
      </c>
      <c r="D426" s="82" t="s">
        <v>611</v>
      </c>
      <c r="E426" s="82" t="s">
        <v>612</v>
      </c>
      <c r="F426" s="82" t="s">
        <v>151</v>
      </c>
      <c r="G426" s="82">
        <v>309</v>
      </c>
      <c r="H426" s="82" t="s">
        <v>407</v>
      </c>
      <c r="I426" s="82">
        <v>2</v>
      </c>
      <c r="J426" s="82">
        <v>13.1</v>
      </c>
      <c r="K426" s="82">
        <v>26.2</v>
      </c>
      <c r="L426" s="26">
        <f t="shared" si="41"/>
        <v>2</v>
      </c>
      <c r="M426" s="26">
        <f t="shared" si="42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>
        <v>2</v>
      </c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67" t="e">
        <f>SUMIFS([3]Up!$J:$J,[3]Up!$D:$D,D426)</f>
        <v>#VALUE!</v>
      </c>
      <c r="BS426" s="82"/>
      <c r="BT426" s="82" t="str">
        <f t="shared" si="40"/>
        <v/>
      </c>
      <c r="BU426" s="53" t="str">
        <f t="shared" si="43"/>
        <v/>
      </c>
      <c r="BV426" s="53" t="s">
        <v>50</v>
      </c>
      <c r="BW426" s="53" t="s">
        <v>613</v>
      </c>
      <c r="BX426" s="53"/>
      <c r="BY426" s="53" t="s">
        <v>614</v>
      </c>
      <c r="BZ426" s="53">
        <v>2</v>
      </c>
      <c r="CA426" s="83">
        <v>46133</v>
      </c>
      <c r="CB426" s="53"/>
      <c r="CC426" s="53"/>
    </row>
    <row r="427" spans="3:81" ht="14.25" hidden="1" customHeight="1">
      <c r="C427" s="82" t="s">
        <v>12</v>
      </c>
      <c r="D427" s="82" t="s">
        <v>608</v>
      </c>
      <c r="E427" s="82" t="s">
        <v>402</v>
      </c>
      <c r="F427" s="82" t="s">
        <v>151</v>
      </c>
      <c r="G427" s="82">
        <v>309</v>
      </c>
      <c r="H427" s="82" t="s">
        <v>403</v>
      </c>
      <c r="I427" s="82">
        <v>1</v>
      </c>
      <c r="J427" s="82">
        <v>4.9000000000000004</v>
      </c>
      <c r="K427" s="82">
        <v>4.9000000000000004</v>
      </c>
      <c r="L427" s="26">
        <f t="shared" si="41"/>
        <v>1</v>
      </c>
      <c r="M427" s="26">
        <f t="shared" si="42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>
        <v>2</v>
      </c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67" t="e">
        <f>SUMIFS([3]Up!$J:$J,[3]Up!$D:$D,D427)</f>
        <v>#VALUE!</v>
      </c>
      <c r="BS427" s="82"/>
      <c r="BT427" s="82" t="str">
        <f t="shared" si="40"/>
        <v/>
      </c>
      <c r="BU427" s="53" t="str">
        <f t="shared" si="43"/>
        <v>Thừa 1</v>
      </c>
      <c r="BV427" s="53" t="s">
        <v>50</v>
      </c>
      <c r="BW427" s="53" t="s">
        <v>609</v>
      </c>
      <c r="BX427" s="53"/>
      <c r="BY427" s="53" t="s">
        <v>610</v>
      </c>
      <c r="BZ427" s="53">
        <v>2</v>
      </c>
      <c r="CA427" s="83">
        <v>46133</v>
      </c>
      <c r="CB427" s="53"/>
      <c r="CC427" s="53"/>
    </row>
    <row r="428" spans="3:81" ht="14.25" hidden="1" customHeight="1">
      <c r="C428" s="82" t="s">
        <v>12</v>
      </c>
      <c r="D428" s="82" t="s">
        <v>607</v>
      </c>
      <c r="E428" s="82" t="s">
        <v>402</v>
      </c>
      <c r="F428" s="82" t="s">
        <v>151</v>
      </c>
      <c r="G428" s="82">
        <v>309</v>
      </c>
      <c r="H428" s="82" t="s">
        <v>407</v>
      </c>
      <c r="I428" s="82">
        <v>3</v>
      </c>
      <c r="J428" s="82">
        <v>4.9000000000000004</v>
      </c>
      <c r="K428" s="82">
        <v>14.700000000000001</v>
      </c>
      <c r="L428" s="26">
        <f t="shared" si="41"/>
        <v>3</v>
      </c>
      <c r="M428" s="26">
        <f t="shared" si="42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>
        <v>3</v>
      </c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67" t="e">
        <f>SUMIFS([3]Up!$J:$J,[3]Up!$D:$D,D428)</f>
        <v>#VALUE!</v>
      </c>
      <c r="BS428" s="82"/>
      <c r="BT428" s="82" t="str">
        <f t="shared" si="40"/>
        <v/>
      </c>
      <c r="BU428" s="53" t="str">
        <f t="shared" si="43"/>
        <v/>
      </c>
      <c r="BV428" s="53" t="s">
        <v>50</v>
      </c>
      <c r="BW428" s="84" t="s">
        <v>408</v>
      </c>
      <c r="BX428" s="53"/>
      <c r="BY428" s="53" t="s">
        <v>409</v>
      </c>
      <c r="BZ428" s="53">
        <v>3</v>
      </c>
      <c r="CA428" s="83">
        <v>46133</v>
      </c>
      <c r="CB428" s="53"/>
      <c r="CC428" s="53"/>
    </row>
    <row r="429" spans="3:81" ht="14.25" hidden="1" customHeight="1">
      <c r="C429" s="82" t="s">
        <v>12</v>
      </c>
      <c r="D429" s="82" t="s">
        <v>604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1</v>
      </c>
      <c r="J429" s="82">
        <v>4.9000000000000004</v>
      </c>
      <c r="K429" s="82">
        <v>4.9000000000000004</v>
      </c>
      <c r="L429" s="26">
        <f t="shared" si="41"/>
        <v>1</v>
      </c>
      <c r="M429" s="26">
        <f t="shared" si="42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>
        <v>1</v>
      </c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67" t="e">
        <f>SUMIFS([3]Up!$J:$J,[3]Up!$D:$D,D429)</f>
        <v>#VALUE!</v>
      </c>
      <c r="BS429" s="82"/>
      <c r="BT429" s="82" t="str">
        <f t="shared" ref="BT429:BT492" si="44">IFERROR(IF(C429="Plate",LEFT(E429,FIND("*",E429,1)-1),""),IF(C429="Plate",LEFT(E429,FIND("x",E429,1)-1),""))</f>
        <v/>
      </c>
      <c r="BU429" s="53" t="str">
        <f t="shared" si="43"/>
        <v/>
      </c>
      <c r="BV429" s="53" t="s">
        <v>50</v>
      </c>
      <c r="BW429" s="53" t="s">
        <v>605</v>
      </c>
      <c r="BX429" s="53"/>
      <c r="BY429" s="53" t="s">
        <v>606</v>
      </c>
      <c r="BZ429" s="53">
        <v>1</v>
      </c>
      <c r="CA429" s="83">
        <v>46149</v>
      </c>
      <c r="CB429" s="53"/>
      <c r="CC429" s="53"/>
    </row>
    <row r="430" spans="3:81" ht="14.25" hidden="1" customHeight="1">
      <c r="C430" s="82" t="s">
        <v>12</v>
      </c>
      <c r="D430" s="82" t="s">
        <v>603</v>
      </c>
      <c r="E430" s="82" t="s">
        <v>58</v>
      </c>
      <c r="F430" s="82" t="s">
        <v>59</v>
      </c>
      <c r="G430" s="82">
        <v>57</v>
      </c>
      <c r="H430" s="82" t="s">
        <v>49</v>
      </c>
      <c r="I430" s="82">
        <v>6</v>
      </c>
      <c r="J430" s="82">
        <v>1.3</v>
      </c>
      <c r="K430" s="82">
        <v>7.8000000000000007</v>
      </c>
      <c r="L430" s="26">
        <f t="shared" si="41"/>
        <v>6</v>
      </c>
      <c r="M430" s="26">
        <f t="shared" si="42"/>
        <v>0</v>
      </c>
      <c r="N430" s="26">
        <v>6</v>
      </c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67" t="e">
        <f>SUMIFS([3]Up!$J:$J,[3]Up!$D:$D,D430)</f>
        <v>#VALUE!</v>
      </c>
      <c r="BS430" s="82"/>
      <c r="BT430" s="82" t="str">
        <f t="shared" si="44"/>
        <v/>
      </c>
      <c r="BU430" s="53" t="str">
        <f t="shared" si="43"/>
        <v/>
      </c>
      <c r="BV430" s="53" t="s">
        <v>50</v>
      </c>
      <c r="BW430" s="84" t="s">
        <v>60</v>
      </c>
      <c r="BX430" s="53"/>
      <c r="BY430" s="53" t="s">
        <v>61</v>
      </c>
      <c r="BZ430" s="53">
        <v>6</v>
      </c>
      <c r="CA430" s="83">
        <v>46134</v>
      </c>
      <c r="CB430" s="53"/>
      <c r="CC430" s="53"/>
    </row>
    <row r="431" spans="3:81" ht="14.25" hidden="1" customHeight="1">
      <c r="C431" s="82" t="s">
        <v>12</v>
      </c>
      <c r="D431" s="82" t="s">
        <v>602</v>
      </c>
      <c r="E431" s="82" t="s">
        <v>58</v>
      </c>
      <c r="F431" s="82" t="s">
        <v>59</v>
      </c>
      <c r="G431" s="82">
        <v>1089</v>
      </c>
      <c r="H431" s="82" t="s">
        <v>49</v>
      </c>
      <c r="I431" s="82">
        <v>1</v>
      </c>
      <c r="J431" s="82">
        <v>25.6</v>
      </c>
      <c r="K431" s="82">
        <v>25.6</v>
      </c>
      <c r="L431" s="26">
        <f t="shared" si="41"/>
        <v>1</v>
      </c>
      <c r="M431" s="26">
        <f t="shared" si="42"/>
        <v>0</v>
      </c>
      <c r="N431" s="26">
        <v>1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67" t="e">
        <f>SUMIFS([3]Up!$J:$J,[3]Up!$D:$D,D431)</f>
        <v>#VALUE!</v>
      </c>
      <c r="BS431" s="82"/>
      <c r="BT431" s="82" t="str">
        <f t="shared" si="44"/>
        <v/>
      </c>
      <c r="BU431" s="53" t="str">
        <f t="shared" si="43"/>
        <v/>
      </c>
      <c r="BV431" s="53" t="s">
        <v>50</v>
      </c>
      <c r="BW431" s="84" t="s">
        <v>60</v>
      </c>
      <c r="BX431" s="53"/>
      <c r="BY431" s="53" t="s">
        <v>61</v>
      </c>
      <c r="BZ431" s="53">
        <v>1</v>
      </c>
      <c r="CA431" s="83">
        <v>46134</v>
      </c>
      <c r="CB431" s="53"/>
      <c r="CC431" s="53"/>
    </row>
    <row r="432" spans="3:81" ht="14.25" hidden="1" customHeight="1">
      <c r="C432" s="82" t="s">
        <v>12</v>
      </c>
      <c r="D432" s="82" t="s">
        <v>601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2</v>
      </c>
      <c r="J432" s="82">
        <v>25.6</v>
      </c>
      <c r="K432" s="82">
        <v>51.2</v>
      </c>
      <c r="L432" s="26">
        <f t="shared" si="41"/>
        <v>2</v>
      </c>
      <c r="M432" s="26">
        <f t="shared" si="42"/>
        <v>0</v>
      </c>
      <c r="N432" s="26">
        <v>2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67" t="e">
        <f>SUMIFS([3]Up!$J:$J,[3]Up!$D:$D,D432)</f>
        <v>#VALUE!</v>
      </c>
      <c r="BS432" s="82"/>
      <c r="BT432" s="82" t="str">
        <f t="shared" si="44"/>
        <v/>
      </c>
      <c r="BU432" s="53" t="str">
        <f t="shared" si="43"/>
        <v/>
      </c>
      <c r="BV432" s="53" t="s">
        <v>50</v>
      </c>
      <c r="BW432" s="84" t="s">
        <v>60</v>
      </c>
      <c r="BX432" s="53"/>
      <c r="BY432" s="53" t="s">
        <v>61</v>
      </c>
      <c r="BZ432" s="53">
        <v>2</v>
      </c>
      <c r="CA432" s="83">
        <v>46134</v>
      </c>
      <c r="CB432" s="53"/>
      <c r="CC432" s="53"/>
    </row>
    <row r="433" spans="3:81" ht="14.25" hidden="1" customHeight="1">
      <c r="C433" s="82" t="s">
        <v>12</v>
      </c>
      <c r="D433" s="82" t="s">
        <v>600</v>
      </c>
      <c r="E433" s="82" t="s">
        <v>58</v>
      </c>
      <c r="F433" s="82" t="s">
        <v>59</v>
      </c>
      <c r="G433" s="82">
        <v>722</v>
      </c>
      <c r="H433" s="82" t="s">
        <v>49</v>
      </c>
      <c r="I433" s="82">
        <v>6</v>
      </c>
      <c r="J433" s="82">
        <v>14.7</v>
      </c>
      <c r="K433" s="82">
        <v>88.199999999999989</v>
      </c>
      <c r="L433" s="26">
        <f t="shared" si="41"/>
        <v>6</v>
      </c>
      <c r="M433" s="26">
        <f t="shared" si="42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>
        <v>6</v>
      </c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67" t="e">
        <f>SUMIFS([3]Up!$J:$J,[3]Up!$D:$D,D433)</f>
        <v>#VALUE!</v>
      </c>
      <c r="BS433" s="82"/>
      <c r="BT433" s="82" t="str">
        <f t="shared" si="44"/>
        <v/>
      </c>
      <c r="BU433" s="53" t="str">
        <f t="shared" si="43"/>
        <v/>
      </c>
      <c r="BV433" s="53" t="s">
        <v>50</v>
      </c>
      <c r="BW433" s="84" t="s">
        <v>60</v>
      </c>
      <c r="BX433" s="53"/>
      <c r="BY433" s="53" t="s">
        <v>61</v>
      </c>
      <c r="BZ433" s="53">
        <v>6</v>
      </c>
      <c r="CA433" s="83">
        <v>46134</v>
      </c>
      <c r="CB433" s="53"/>
      <c r="CC433" s="53"/>
    </row>
    <row r="434" spans="3:81" ht="14.25" hidden="1" customHeight="1">
      <c r="C434" s="82" t="s">
        <v>12</v>
      </c>
      <c r="D434" s="82" t="s">
        <v>599</v>
      </c>
      <c r="E434" s="82" t="s">
        <v>58</v>
      </c>
      <c r="F434" s="82" t="s">
        <v>59</v>
      </c>
      <c r="G434" s="82">
        <v>10127</v>
      </c>
      <c r="H434" s="82" t="s">
        <v>49</v>
      </c>
      <c r="I434" s="82">
        <v>1</v>
      </c>
      <c r="J434" s="82">
        <v>244.5</v>
      </c>
      <c r="K434" s="82">
        <v>244.5</v>
      </c>
      <c r="L434" s="26">
        <f t="shared" si="41"/>
        <v>1</v>
      </c>
      <c r="M434" s="26">
        <f t="shared" si="42"/>
        <v>0</v>
      </c>
      <c r="N434" s="26">
        <v>1</v>
      </c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67" t="e">
        <f>SUMIFS([3]Up!$J:$J,[3]Up!$D:$D,D434)</f>
        <v>#VALUE!</v>
      </c>
      <c r="BS434" s="82"/>
      <c r="BT434" s="82" t="str">
        <f t="shared" si="44"/>
        <v/>
      </c>
      <c r="BU434" s="53" t="str">
        <f t="shared" si="43"/>
        <v/>
      </c>
      <c r="BV434" s="53" t="s">
        <v>50</v>
      </c>
      <c r="BW434" s="84" t="s">
        <v>60</v>
      </c>
      <c r="BX434" s="53"/>
      <c r="BY434" s="53" t="s">
        <v>61</v>
      </c>
      <c r="BZ434" s="53">
        <v>1</v>
      </c>
      <c r="CA434" s="83">
        <v>46134</v>
      </c>
      <c r="CB434" s="53"/>
      <c r="CC434" s="53"/>
    </row>
    <row r="435" spans="3:81" ht="14.25" hidden="1" customHeight="1">
      <c r="C435" s="82" t="s">
        <v>12</v>
      </c>
      <c r="D435" s="82" t="s">
        <v>598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1"/>
        <v>1</v>
      </c>
      <c r="M435" s="26">
        <f t="shared" si="42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67" t="e">
        <f>SUMIFS([3]Up!$J:$J,[3]Up!$D:$D,D435)</f>
        <v>#VALUE!</v>
      </c>
      <c r="BS435" s="82"/>
      <c r="BT435" s="82" t="str">
        <f t="shared" si="44"/>
        <v/>
      </c>
      <c r="BU435" s="53" t="str">
        <f t="shared" si="43"/>
        <v/>
      </c>
      <c r="BV435" s="53" t="s">
        <v>50</v>
      </c>
      <c r="BW435" s="84" t="s">
        <v>60</v>
      </c>
      <c r="BX435" s="53"/>
      <c r="BY435" s="53" t="s">
        <v>61</v>
      </c>
      <c r="BZ435" s="53">
        <v>1</v>
      </c>
      <c r="CA435" s="83">
        <v>46134</v>
      </c>
      <c r="CB435" s="53"/>
      <c r="CC435" s="53"/>
    </row>
    <row r="436" spans="3:81" ht="14.25" hidden="1" customHeight="1">
      <c r="C436" s="82" t="s">
        <v>12</v>
      </c>
      <c r="D436" s="82" t="s">
        <v>597</v>
      </c>
      <c r="E436" s="82" t="s">
        <v>58</v>
      </c>
      <c r="F436" s="82" t="s">
        <v>59</v>
      </c>
      <c r="G436" s="82">
        <v>295</v>
      </c>
      <c r="H436" s="82" t="s">
        <v>49</v>
      </c>
      <c r="I436" s="82">
        <v>6</v>
      </c>
      <c r="J436" s="82">
        <v>6.2</v>
      </c>
      <c r="K436" s="82">
        <v>37.200000000000003</v>
      </c>
      <c r="L436" s="26">
        <f t="shared" si="41"/>
        <v>6</v>
      </c>
      <c r="M436" s="26">
        <f t="shared" si="42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>
        <v>6</v>
      </c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67" t="e">
        <f>SUMIFS([3]Up!$J:$J,[3]Up!$D:$D,D436)</f>
        <v>#VALUE!</v>
      </c>
      <c r="BS436" s="82"/>
      <c r="BT436" s="82" t="str">
        <f t="shared" si="44"/>
        <v/>
      </c>
      <c r="BU436" s="53" t="str">
        <f t="shared" si="43"/>
        <v/>
      </c>
      <c r="BV436" s="53" t="s">
        <v>50</v>
      </c>
      <c r="BW436" s="84" t="s">
        <v>60</v>
      </c>
      <c r="BX436" s="53"/>
      <c r="BY436" s="53" t="s">
        <v>61</v>
      </c>
      <c r="BZ436" s="53">
        <v>6</v>
      </c>
      <c r="CA436" s="83">
        <v>46134</v>
      </c>
      <c r="CB436" s="53"/>
      <c r="CC436" s="53"/>
    </row>
    <row r="437" spans="3:81" ht="14.25" hidden="1" customHeight="1">
      <c r="C437" s="82" t="s">
        <v>12</v>
      </c>
      <c r="D437" s="82" t="s">
        <v>596</v>
      </c>
      <c r="E437" s="82" t="s">
        <v>385</v>
      </c>
      <c r="F437" s="82" t="s">
        <v>48</v>
      </c>
      <c r="G437" s="82">
        <v>1262</v>
      </c>
      <c r="H437" s="82" t="s">
        <v>49</v>
      </c>
      <c r="I437" s="82">
        <v>1</v>
      </c>
      <c r="J437" s="82">
        <v>16.8</v>
      </c>
      <c r="K437" s="82">
        <v>16.8</v>
      </c>
      <c r="L437" s="26">
        <f t="shared" si="41"/>
        <v>1</v>
      </c>
      <c r="M437" s="26">
        <f t="shared" si="42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>
        <v>1</v>
      </c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>
        <v>1</v>
      </c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67" t="e">
        <f>SUMIFS([3]Up!$J:$J,[3]Up!$D:$D,D437)</f>
        <v>#VALUE!</v>
      </c>
      <c r="BS437" s="82"/>
      <c r="BT437" s="82" t="str">
        <f t="shared" si="44"/>
        <v/>
      </c>
      <c r="BU437" s="53" t="str">
        <f t="shared" si="43"/>
        <v>Thừa 1</v>
      </c>
      <c r="BV437" s="53" t="s">
        <v>50</v>
      </c>
      <c r="BW437" s="84" t="s">
        <v>486</v>
      </c>
      <c r="BX437" s="53"/>
      <c r="BY437" s="53" t="s">
        <v>487</v>
      </c>
      <c r="BZ437" s="53">
        <v>1</v>
      </c>
      <c r="CA437" s="83">
        <v>46149</v>
      </c>
      <c r="CB437" s="53"/>
      <c r="CC437" s="53"/>
    </row>
    <row r="438" spans="3:81" ht="14.25" hidden="1" customHeight="1">
      <c r="C438" s="82" t="s">
        <v>12</v>
      </c>
      <c r="D438" s="82" t="s">
        <v>595</v>
      </c>
      <c r="E438" s="82" t="s">
        <v>383</v>
      </c>
      <c r="F438" s="82" t="s">
        <v>48</v>
      </c>
      <c r="G438" s="82">
        <v>12373</v>
      </c>
      <c r="H438" s="82" t="s">
        <v>49</v>
      </c>
      <c r="I438" s="82">
        <v>1</v>
      </c>
      <c r="J438" s="82">
        <v>184.5</v>
      </c>
      <c r="K438" s="82">
        <v>184.5</v>
      </c>
      <c r="L438" s="26">
        <f t="shared" si="41"/>
        <v>1</v>
      </c>
      <c r="M438" s="26">
        <f t="shared" si="42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>
        <f>10500/G438</f>
        <v>0.84862199951507311</v>
      </c>
      <c r="X438" s="26">
        <f>1888/G438</f>
        <v>0.15259031762709124</v>
      </c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67" t="e">
        <f>SUMIFS([3]Up!$J:$J,[3]Up!$D:$D,D438)</f>
        <v>#VALUE!</v>
      </c>
      <c r="BS438" s="82"/>
      <c r="BT438" s="82" t="str">
        <f t="shared" si="44"/>
        <v/>
      </c>
      <c r="BU438" s="53" t="str">
        <f t="shared" si="43"/>
        <v/>
      </c>
      <c r="BV438" s="53" t="s">
        <v>50</v>
      </c>
      <c r="BW438" s="53"/>
      <c r="BX438" s="53"/>
      <c r="BY438" s="53" t="s">
        <v>51</v>
      </c>
      <c r="BZ438" s="53">
        <v>1</v>
      </c>
      <c r="CA438" s="83"/>
      <c r="CB438" s="53"/>
      <c r="CC438" s="53"/>
    </row>
    <row r="439" spans="3:81" ht="14.25" hidden="1" customHeight="1">
      <c r="C439" s="82" t="s">
        <v>12</v>
      </c>
      <c r="D439" s="82" t="s">
        <v>594</v>
      </c>
      <c r="E439" s="82" t="s">
        <v>379</v>
      </c>
      <c r="F439" s="82" t="s">
        <v>48</v>
      </c>
      <c r="G439" s="82">
        <v>152</v>
      </c>
      <c r="H439" s="82" t="s">
        <v>49</v>
      </c>
      <c r="I439" s="82">
        <v>2</v>
      </c>
      <c r="J439" s="82">
        <v>1.6</v>
      </c>
      <c r="K439" s="82">
        <v>3.2</v>
      </c>
      <c r="L439" s="26">
        <f t="shared" si="41"/>
        <v>2</v>
      </c>
      <c r="M439" s="26">
        <f t="shared" si="42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>
        <v>2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67" t="e">
        <f>SUMIFS([3]Up!$J:$J,[3]Up!$D:$D,D439)</f>
        <v>#VALUE!</v>
      </c>
      <c r="BS439" s="82"/>
      <c r="BT439" s="82" t="str">
        <f t="shared" si="44"/>
        <v/>
      </c>
      <c r="BU439" s="53" t="str">
        <f t="shared" si="43"/>
        <v/>
      </c>
      <c r="BV439" s="53" t="s">
        <v>50</v>
      </c>
      <c r="BW439" s="53" t="s">
        <v>380</v>
      </c>
      <c r="BX439" s="53"/>
      <c r="BY439" s="53" t="s">
        <v>381</v>
      </c>
      <c r="BZ439" s="53">
        <v>2</v>
      </c>
      <c r="CA439" s="83">
        <v>46133</v>
      </c>
      <c r="CB439" s="53"/>
      <c r="CC439" s="53"/>
    </row>
    <row r="440" spans="3:81" ht="14.25" hidden="1" customHeight="1">
      <c r="C440" s="82" t="s">
        <v>14</v>
      </c>
      <c r="D440" s="82" t="s">
        <v>593</v>
      </c>
      <c r="E440" s="82" t="s">
        <v>141</v>
      </c>
      <c r="F440" s="82" t="s">
        <v>142</v>
      </c>
      <c r="G440" s="82">
        <v>24619</v>
      </c>
      <c r="H440" s="82" t="s">
        <v>49</v>
      </c>
      <c r="I440" s="82">
        <v>1</v>
      </c>
      <c r="J440" s="82">
        <v>3906.3</v>
      </c>
      <c r="K440" s="82">
        <v>3906.3</v>
      </c>
      <c r="L440" s="26">
        <f t="shared" si="41"/>
        <v>1</v>
      </c>
      <c r="M440" s="26">
        <f t="shared" si="42"/>
        <v>0</v>
      </c>
      <c r="N440" s="26"/>
      <c r="O440" s="26"/>
      <c r="P440" s="26"/>
      <c r="Q440" s="26"/>
      <c r="R440" s="26"/>
      <c r="S440" s="26"/>
      <c r="T440" s="26">
        <v>2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>
        <v>2</v>
      </c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67" t="e">
        <f>SUMIFS([3]Up!$J:$J,[3]Up!$D:$D,D440)</f>
        <v>#VALUE!</v>
      </c>
      <c r="BS440" s="82" t="s">
        <v>3079</v>
      </c>
      <c r="BT440" s="82" t="str">
        <f t="shared" si="44"/>
        <v>PL6</v>
      </c>
      <c r="BU440" s="53" t="str">
        <f t="shared" si="43"/>
        <v>Thừa 3</v>
      </c>
      <c r="BV440" s="53" t="s">
        <v>50</v>
      </c>
      <c r="BW440" s="53"/>
      <c r="BX440" s="53"/>
      <c r="BY440" s="53" t="s">
        <v>51</v>
      </c>
      <c r="BZ440" s="53">
        <v>1</v>
      </c>
      <c r="CA440" s="83"/>
      <c r="CB440" s="53"/>
      <c r="CC440" s="53"/>
    </row>
    <row r="441" spans="3:81" ht="14.25" hidden="1" customHeight="1">
      <c r="C441" s="82" t="s">
        <v>14</v>
      </c>
      <c r="D441" s="82" t="s">
        <v>589</v>
      </c>
      <c r="E441" s="82" t="s">
        <v>590</v>
      </c>
      <c r="F441" s="82" t="s">
        <v>66</v>
      </c>
      <c r="G441" s="82">
        <v>812</v>
      </c>
      <c r="H441" s="82" t="s">
        <v>55</v>
      </c>
      <c r="I441" s="82">
        <v>16</v>
      </c>
      <c r="J441" s="82">
        <v>22.3</v>
      </c>
      <c r="K441" s="82">
        <v>356.8</v>
      </c>
      <c r="L441" s="26">
        <f t="shared" si="41"/>
        <v>16</v>
      </c>
      <c r="M441" s="26">
        <f t="shared" si="42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16</v>
      </c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67" t="e">
        <f>SUMIFS([3]Up!$J:$J,[3]Up!$D:$D,D441)</f>
        <v>#VALUE!</v>
      </c>
      <c r="BS441" s="82"/>
      <c r="BT441" s="82" t="str">
        <f t="shared" si="44"/>
        <v>PL20</v>
      </c>
      <c r="BU441" s="53" t="str">
        <f t="shared" si="43"/>
        <v/>
      </c>
      <c r="BV441" s="53" t="s">
        <v>50</v>
      </c>
      <c r="BW441" s="53" t="s">
        <v>591</v>
      </c>
      <c r="BX441" s="53"/>
      <c r="BY441" s="53" t="s">
        <v>592</v>
      </c>
      <c r="BZ441" s="53">
        <v>16</v>
      </c>
      <c r="CA441" s="83">
        <v>46128</v>
      </c>
      <c r="CB441" s="53"/>
      <c r="CC441" s="53"/>
    </row>
    <row r="442" spans="3:81" ht="14.25" hidden="1" customHeight="1">
      <c r="C442" s="82" t="s">
        <v>14</v>
      </c>
      <c r="D442" s="82" t="s">
        <v>585</v>
      </c>
      <c r="E442" s="82" t="s">
        <v>586</v>
      </c>
      <c r="F442" s="82" t="s">
        <v>66</v>
      </c>
      <c r="G442" s="82">
        <v>900</v>
      </c>
      <c r="H442" s="82" t="s">
        <v>55</v>
      </c>
      <c r="I442" s="82">
        <v>2</v>
      </c>
      <c r="J442" s="82">
        <v>70.099999999999994</v>
      </c>
      <c r="K442" s="82">
        <v>140.19999999999999</v>
      </c>
      <c r="L442" s="26">
        <f t="shared" si="41"/>
        <v>2</v>
      </c>
      <c r="M442" s="26">
        <f t="shared" si="42"/>
        <v>0</v>
      </c>
      <c r="N442" s="26"/>
      <c r="O442" s="26"/>
      <c r="P442" s="26"/>
      <c r="Q442" s="26">
        <v>2</v>
      </c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67" t="e">
        <f>SUMIFS([3]Up!$J:$J,[3]Up!$D:$D,D442)</f>
        <v>#VALUE!</v>
      </c>
      <c r="BS442" s="82"/>
      <c r="BT442" s="82" t="str">
        <f t="shared" si="44"/>
        <v>PL25</v>
      </c>
      <c r="BU442" s="53" t="str">
        <f t="shared" si="43"/>
        <v/>
      </c>
      <c r="BV442" s="53" t="s">
        <v>50</v>
      </c>
      <c r="BW442" s="84" t="s">
        <v>587</v>
      </c>
      <c r="BX442" s="53"/>
      <c r="BY442" s="53" t="s">
        <v>588</v>
      </c>
      <c r="BZ442" s="53">
        <v>2</v>
      </c>
      <c r="CA442" s="83">
        <v>46128</v>
      </c>
      <c r="CB442" s="53"/>
      <c r="CC442" s="53"/>
    </row>
    <row r="443" spans="3:81" ht="14.25" hidden="1" customHeight="1">
      <c r="C443" s="82" t="s">
        <v>14</v>
      </c>
      <c r="D443" s="82" t="s">
        <v>583</v>
      </c>
      <c r="E443" s="82" t="s">
        <v>584</v>
      </c>
      <c r="F443" s="82" t="s">
        <v>66</v>
      </c>
      <c r="G443" s="82">
        <v>270</v>
      </c>
      <c r="H443" s="82" t="s">
        <v>97</v>
      </c>
      <c r="I443" s="82">
        <v>5</v>
      </c>
      <c r="J443" s="82">
        <v>7.2</v>
      </c>
      <c r="K443" s="82">
        <v>36</v>
      </c>
      <c r="L443" s="26">
        <f t="shared" si="41"/>
        <v>5</v>
      </c>
      <c r="M443" s="26">
        <f t="shared" si="42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>
        <v>5</v>
      </c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67" t="e">
        <f>SUMIFS([3]Up!$J:$J,[3]Up!$D:$D,D443)</f>
        <v>#VALUE!</v>
      </c>
      <c r="BS443" s="82"/>
      <c r="BT443" s="82" t="str">
        <f t="shared" si="44"/>
        <v>PL19</v>
      </c>
      <c r="BU443" s="53" t="str">
        <f t="shared" si="43"/>
        <v/>
      </c>
      <c r="BV443" s="53" t="s">
        <v>50</v>
      </c>
      <c r="BW443" s="53" t="s">
        <v>565</v>
      </c>
      <c r="BX443" s="53"/>
      <c r="BY443" s="53" t="s">
        <v>566</v>
      </c>
      <c r="BZ443" s="53">
        <v>5</v>
      </c>
      <c r="CA443" s="83">
        <v>46128</v>
      </c>
      <c r="CB443" s="53"/>
      <c r="CC443" s="53"/>
    </row>
    <row r="444" spans="3:81" ht="14.25" hidden="1" customHeight="1">
      <c r="C444" s="82" t="s">
        <v>14</v>
      </c>
      <c r="D444" s="82" t="s">
        <v>581</v>
      </c>
      <c r="E444" s="82" t="s">
        <v>582</v>
      </c>
      <c r="F444" s="82" t="s">
        <v>66</v>
      </c>
      <c r="G444" s="82">
        <v>612</v>
      </c>
      <c r="H444" s="82" t="s">
        <v>49</v>
      </c>
      <c r="I444" s="82">
        <v>16</v>
      </c>
      <c r="J444" s="82">
        <v>8.8000000000000007</v>
      </c>
      <c r="K444" s="82">
        <v>140.80000000000001</v>
      </c>
      <c r="L444" s="26">
        <f t="shared" si="41"/>
        <v>16</v>
      </c>
      <c r="M444" s="26">
        <f t="shared" si="42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16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67" t="e">
        <f>SUMIFS([3]Up!$J:$J,[3]Up!$D:$D,D444)</f>
        <v>#VALUE!</v>
      </c>
      <c r="BS444" s="82"/>
      <c r="BT444" s="82" t="str">
        <f t="shared" si="44"/>
        <v>PL10</v>
      </c>
      <c r="BU444" s="53" t="str">
        <f t="shared" si="43"/>
        <v/>
      </c>
      <c r="BV444" s="53" t="s">
        <v>50</v>
      </c>
      <c r="BW444" s="84" t="s">
        <v>130</v>
      </c>
      <c r="BX444" s="53"/>
      <c r="BY444" s="53" t="s">
        <v>131</v>
      </c>
      <c r="BZ444" s="53">
        <v>16</v>
      </c>
      <c r="CA444" s="83">
        <v>46128</v>
      </c>
      <c r="CB444" s="53"/>
      <c r="CC444" s="53"/>
    </row>
    <row r="445" spans="3:81" ht="14.25" hidden="1" customHeight="1">
      <c r="C445" s="82" t="s">
        <v>14</v>
      </c>
      <c r="D445" s="82" t="s">
        <v>577</v>
      </c>
      <c r="E445" s="82" t="s">
        <v>578</v>
      </c>
      <c r="F445" s="82" t="s">
        <v>66</v>
      </c>
      <c r="G445" s="82">
        <v>182</v>
      </c>
      <c r="H445" s="82" t="s">
        <v>49</v>
      </c>
      <c r="I445" s="82">
        <v>37</v>
      </c>
      <c r="J445" s="82">
        <v>1.7</v>
      </c>
      <c r="K445" s="82">
        <v>62.9</v>
      </c>
      <c r="L445" s="26">
        <f t="shared" si="41"/>
        <v>37</v>
      </c>
      <c r="M445" s="26">
        <f t="shared" si="42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>
        <v>37</v>
      </c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67" t="e">
        <f>SUMIFS([3]Up!$J:$J,[3]Up!$D:$D,D445)</f>
        <v>#VALUE!</v>
      </c>
      <c r="BS445" s="82"/>
      <c r="BT445" s="82" t="str">
        <f t="shared" si="44"/>
        <v>PL8</v>
      </c>
      <c r="BU445" s="53" t="str">
        <f t="shared" si="43"/>
        <v/>
      </c>
      <c r="BV445" s="53" t="s">
        <v>50</v>
      </c>
      <c r="BW445" s="53" t="s">
        <v>579</v>
      </c>
      <c r="BX445" s="53"/>
      <c r="BY445" s="53" t="s">
        <v>580</v>
      </c>
      <c r="BZ445" s="53">
        <v>37</v>
      </c>
      <c r="CA445" s="83">
        <v>46128</v>
      </c>
      <c r="CB445" s="53"/>
      <c r="CC445" s="53"/>
    </row>
    <row r="446" spans="3:81" ht="14.25" hidden="1" customHeight="1">
      <c r="C446" s="82" t="s">
        <v>14</v>
      </c>
      <c r="D446" s="82" t="s">
        <v>575</v>
      </c>
      <c r="E446" s="82" t="s">
        <v>576</v>
      </c>
      <c r="F446" s="82" t="s">
        <v>66</v>
      </c>
      <c r="G446" s="82">
        <v>229</v>
      </c>
      <c r="H446" s="82" t="s">
        <v>49</v>
      </c>
      <c r="I446" s="82">
        <v>1</v>
      </c>
      <c r="J446" s="82">
        <v>2.7</v>
      </c>
      <c r="K446" s="82">
        <v>2.7</v>
      </c>
      <c r="L446" s="26">
        <f t="shared" si="41"/>
        <v>1</v>
      </c>
      <c r="M446" s="26">
        <f t="shared" si="42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>
        <v>1</v>
      </c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67" t="e">
        <f>SUMIFS([3]Up!$J:$J,[3]Up!$D:$D,D446)</f>
        <v>#VALUE!</v>
      </c>
      <c r="BS446" s="82"/>
      <c r="BT446" s="82" t="str">
        <f t="shared" si="44"/>
        <v>PL10</v>
      </c>
      <c r="BU446" s="53" t="str">
        <f t="shared" si="43"/>
        <v/>
      </c>
      <c r="BV446" s="53" t="s">
        <v>50</v>
      </c>
      <c r="BW446" s="84" t="s">
        <v>130</v>
      </c>
      <c r="BX446" s="53"/>
      <c r="BY446" s="53" t="s">
        <v>131</v>
      </c>
      <c r="BZ446" s="53">
        <v>1</v>
      </c>
      <c r="CA446" s="83">
        <v>46128</v>
      </c>
      <c r="CB446" s="53"/>
      <c r="CC446" s="53"/>
    </row>
    <row r="447" spans="3:81" ht="14.25" hidden="1" customHeight="1">
      <c r="C447" s="82" t="s">
        <v>14</v>
      </c>
      <c r="D447" s="82" t="s">
        <v>573</v>
      </c>
      <c r="E447" s="82" t="s">
        <v>574</v>
      </c>
      <c r="F447" s="82" t="s">
        <v>66</v>
      </c>
      <c r="G447" s="82">
        <v>152</v>
      </c>
      <c r="H447" s="82" t="s">
        <v>49</v>
      </c>
      <c r="I447" s="82">
        <v>2</v>
      </c>
      <c r="J447" s="82">
        <v>1.3</v>
      </c>
      <c r="K447" s="82">
        <v>2.6</v>
      </c>
      <c r="L447" s="26">
        <f t="shared" si="41"/>
        <v>2</v>
      </c>
      <c r="M447" s="26">
        <f t="shared" si="42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2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67" t="e">
        <f>SUMIFS([3]Up!$J:$J,[3]Up!$D:$D,D447)</f>
        <v>#VALUE!</v>
      </c>
      <c r="BS447" s="82"/>
      <c r="BT447" s="82" t="str">
        <f t="shared" si="44"/>
        <v>PL10</v>
      </c>
      <c r="BU447" s="53" t="str">
        <f t="shared" si="43"/>
        <v/>
      </c>
      <c r="BV447" s="53" t="s">
        <v>50</v>
      </c>
      <c r="BW447" s="84" t="s">
        <v>130</v>
      </c>
      <c r="BX447" s="53"/>
      <c r="BY447" s="53" t="s">
        <v>131</v>
      </c>
      <c r="BZ447" s="53">
        <v>2</v>
      </c>
      <c r="CA447" s="83">
        <v>46128</v>
      </c>
      <c r="CB447" s="53"/>
      <c r="CC447" s="53"/>
    </row>
    <row r="448" spans="3:81" ht="14.25" hidden="1" customHeight="1">
      <c r="C448" s="82" t="s">
        <v>14</v>
      </c>
      <c r="D448" s="82" t="s">
        <v>568</v>
      </c>
      <c r="E448" s="82" t="s">
        <v>569</v>
      </c>
      <c r="F448" s="82" t="s">
        <v>570</v>
      </c>
      <c r="G448" s="82">
        <v>162</v>
      </c>
      <c r="H448" s="82" t="s">
        <v>55</v>
      </c>
      <c r="I448" s="82">
        <v>32</v>
      </c>
      <c r="J448" s="82">
        <v>0.3</v>
      </c>
      <c r="K448" s="82">
        <v>9.6</v>
      </c>
      <c r="L448" s="26">
        <f t="shared" si="41"/>
        <v>32</v>
      </c>
      <c r="M448" s="26">
        <f t="shared" si="42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>
        <v>32</v>
      </c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67" t="e">
        <f>SUMIFS([3]Up!$J:$J,[3]Up!$D:$D,D448)</f>
        <v>#VALUE!</v>
      </c>
      <c r="BS448" s="82"/>
      <c r="BT448" s="82" t="str">
        <f t="shared" si="44"/>
        <v>PL10</v>
      </c>
      <c r="BU448" s="53" t="str">
        <f t="shared" si="43"/>
        <v/>
      </c>
      <c r="BV448" s="53" t="s">
        <v>50</v>
      </c>
      <c r="BW448" s="53" t="s">
        <v>571</v>
      </c>
      <c r="BX448" s="53"/>
      <c r="BY448" s="53" t="s">
        <v>572</v>
      </c>
      <c r="BZ448" s="53">
        <v>32</v>
      </c>
      <c r="CA448" s="83">
        <v>46128</v>
      </c>
      <c r="CB448" s="53"/>
      <c r="CC448" s="53"/>
    </row>
    <row r="449" spans="3:81" ht="14.25" hidden="1" customHeight="1">
      <c r="C449" s="82" t="s">
        <v>14</v>
      </c>
      <c r="D449" s="82" t="s">
        <v>567</v>
      </c>
      <c r="E449" s="82" t="s">
        <v>562</v>
      </c>
      <c r="F449" s="82" t="s">
        <v>66</v>
      </c>
      <c r="G449" s="82">
        <v>220</v>
      </c>
      <c r="H449" s="82" t="s">
        <v>55</v>
      </c>
      <c r="I449" s="82">
        <v>4</v>
      </c>
      <c r="J449" s="82">
        <v>13.2</v>
      </c>
      <c r="K449" s="82">
        <v>52.8</v>
      </c>
      <c r="L449" s="26">
        <f t="shared" si="41"/>
        <v>4</v>
      </c>
      <c r="M449" s="26">
        <f t="shared" si="42"/>
        <v>0</v>
      </c>
      <c r="N449" s="26"/>
      <c r="O449" s="26"/>
      <c r="P449" s="26"/>
      <c r="Q449" s="26"/>
      <c r="R449" s="26">
        <v>4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67" t="e">
        <f>SUMIFS([3]Up!$J:$J,[3]Up!$D:$D,D449)</f>
        <v>#VALUE!</v>
      </c>
      <c r="BS449" s="82"/>
      <c r="BT449" s="82" t="str">
        <f t="shared" si="44"/>
        <v>PL60</v>
      </c>
      <c r="BU449" s="53" t="str">
        <f t="shared" si="43"/>
        <v/>
      </c>
      <c r="BV449" s="53" t="s">
        <v>50</v>
      </c>
      <c r="BW449" s="53" t="s">
        <v>551</v>
      </c>
      <c r="BX449" s="53"/>
      <c r="BY449" s="53" t="s">
        <v>552</v>
      </c>
      <c r="BZ449" s="53">
        <v>4</v>
      </c>
      <c r="CA449" s="83">
        <v>46128</v>
      </c>
      <c r="CB449" s="53"/>
      <c r="CC449" s="53"/>
    </row>
    <row r="450" spans="3:81" ht="14.25" hidden="1" customHeight="1">
      <c r="C450" s="82" t="s">
        <v>14</v>
      </c>
      <c r="D450" s="82" t="s">
        <v>563</v>
      </c>
      <c r="E450" s="82" t="s">
        <v>564</v>
      </c>
      <c r="F450" s="82" t="s">
        <v>66</v>
      </c>
      <c r="G450" s="82">
        <v>181</v>
      </c>
      <c r="H450" s="82" t="s">
        <v>97</v>
      </c>
      <c r="I450" s="82">
        <v>5</v>
      </c>
      <c r="J450" s="82">
        <v>1.5</v>
      </c>
      <c r="K450" s="82">
        <v>7.5</v>
      </c>
      <c r="L450" s="26">
        <f t="shared" si="41"/>
        <v>5</v>
      </c>
      <c r="M450" s="26">
        <f t="shared" si="42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>
        <v>5</v>
      </c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67" t="e">
        <f>SUMIFS([3]Up!$J:$J,[3]Up!$D:$D,D450)</f>
        <v>#VALUE!</v>
      </c>
      <c r="BS450" s="82"/>
      <c r="BT450" s="82" t="str">
        <f t="shared" si="44"/>
        <v>PL19</v>
      </c>
      <c r="BU450" s="53" t="str">
        <f t="shared" si="43"/>
        <v/>
      </c>
      <c r="BV450" s="53" t="s">
        <v>50</v>
      </c>
      <c r="BW450" s="53" t="s">
        <v>565</v>
      </c>
      <c r="BX450" s="53"/>
      <c r="BY450" s="53" t="s">
        <v>566</v>
      </c>
      <c r="BZ450" s="53">
        <v>5</v>
      </c>
      <c r="CA450" s="83">
        <v>46128</v>
      </c>
      <c r="CB450" s="53"/>
      <c r="CC450" s="53"/>
    </row>
    <row r="451" spans="3:81" ht="14.25" hidden="1" customHeight="1">
      <c r="C451" s="82" t="s">
        <v>14</v>
      </c>
      <c r="D451" s="82" t="s">
        <v>561</v>
      </c>
      <c r="E451" s="82" t="s">
        <v>562</v>
      </c>
      <c r="F451" s="82" t="s">
        <v>66</v>
      </c>
      <c r="G451" s="82">
        <v>1000</v>
      </c>
      <c r="H451" s="82" t="s">
        <v>55</v>
      </c>
      <c r="I451" s="82">
        <v>2</v>
      </c>
      <c r="J451" s="82">
        <v>59.8</v>
      </c>
      <c r="K451" s="82">
        <v>119.6</v>
      </c>
      <c r="L451" s="26">
        <f t="shared" si="41"/>
        <v>2</v>
      </c>
      <c r="M451" s="26">
        <f t="shared" si="42"/>
        <v>0</v>
      </c>
      <c r="N451" s="26"/>
      <c r="O451" s="26"/>
      <c r="P451" s="26"/>
      <c r="Q451" s="26"/>
      <c r="R451" s="26">
        <v>2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67" t="e">
        <f>SUMIFS([3]Up!$J:$J,[3]Up!$D:$D,D451)</f>
        <v>#VALUE!</v>
      </c>
      <c r="BS451" s="82"/>
      <c r="BT451" s="82" t="str">
        <f t="shared" si="44"/>
        <v>PL60</v>
      </c>
      <c r="BU451" s="53" t="str">
        <f t="shared" si="43"/>
        <v/>
      </c>
      <c r="BV451" s="53" t="s">
        <v>50</v>
      </c>
      <c r="BW451" s="53" t="s">
        <v>551</v>
      </c>
      <c r="BX451" s="53"/>
      <c r="BY451" s="53" t="s">
        <v>552</v>
      </c>
      <c r="BZ451" s="53">
        <v>2</v>
      </c>
      <c r="CA451" s="83">
        <v>46128</v>
      </c>
      <c r="CB451" s="53"/>
      <c r="CC451" s="53"/>
    </row>
    <row r="452" spans="3:81" ht="14.25" hidden="1" customHeight="1">
      <c r="C452" s="82"/>
      <c r="D452" s="82" t="s">
        <v>560</v>
      </c>
      <c r="E452" s="82"/>
      <c r="F452" s="82"/>
      <c r="G452" s="82"/>
      <c r="H452" s="82"/>
      <c r="I452" s="82">
        <v>0</v>
      </c>
      <c r="J452" s="82">
        <v>0</v>
      </c>
      <c r="K452" s="82">
        <v>0</v>
      </c>
      <c r="L452" s="26">
        <f t="shared" si="41"/>
        <v>0</v>
      </c>
      <c r="M452" s="26">
        <f t="shared" si="42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67" t="e">
        <f>SUMIFS([3]Up!$J:$J,[3]Up!$D:$D,D452)</f>
        <v>#VALUE!</v>
      </c>
      <c r="BS452" s="82"/>
      <c r="BT452" s="82" t="str">
        <f t="shared" si="44"/>
        <v/>
      </c>
      <c r="BU452" s="53" t="str">
        <f t="shared" si="43"/>
        <v/>
      </c>
      <c r="BV452" s="53"/>
      <c r="BW452" s="53"/>
      <c r="BX452" s="53"/>
      <c r="BY452" s="53"/>
      <c r="BZ452" s="53"/>
      <c r="CA452" s="83"/>
      <c r="CB452" s="53"/>
      <c r="CC452" s="53"/>
    </row>
    <row r="453" spans="3:81" ht="14.25" hidden="1" customHeight="1">
      <c r="C453" s="82"/>
      <c r="D453" s="82" t="s">
        <v>559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1"/>
        <v>0</v>
      </c>
      <c r="M453" s="26">
        <f t="shared" si="42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67" t="e">
        <f>SUMIFS([3]Up!$J:$J,[3]Up!$D:$D,D453)</f>
        <v>#VALUE!</v>
      </c>
      <c r="BS453" s="82"/>
      <c r="BT453" s="82" t="str">
        <f t="shared" si="44"/>
        <v/>
      </c>
      <c r="BU453" s="53" t="str">
        <f t="shared" si="43"/>
        <v/>
      </c>
      <c r="BV453" s="53"/>
      <c r="BW453" s="53"/>
      <c r="BX453" s="53"/>
      <c r="BY453" s="53"/>
      <c r="BZ453" s="53"/>
      <c r="CA453" s="83"/>
      <c r="CB453" s="53"/>
      <c r="CC453" s="53"/>
    </row>
    <row r="454" spans="3:81" ht="14.25" hidden="1" customHeight="1">
      <c r="C454" s="82"/>
      <c r="D454" s="82" t="s">
        <v>558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1"/>
        <v>0</v>
      </c>
      <c r="M454" s="26">
        <f t="shared" si="42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67" t="e">
        <f>SUMIFS([3]Up!$J:$J,[3]Up!$D:$D,D454)</f>
        <v>#VALUE!</v>
      </c>
      <c r="BS454" s="82"/>
      <c r="BT454" s="82" t="str">
        <f t="shared" si="44"/>
        <v/>
      </c>
      <c r="BU454" s="53" t="str">
        <f t="shared" si="43"/>
        <v/>
      </c>
      <c r="BV454" s="53"/>
      <c r="BW454" s="53"/>
      <c r="BX454" s="53"/>
      <c r="BY454" s="53"/>
      <c r="BZ454" s="53"/>
      <c r="CA454" s="83"/>
      <c r="CB454" s="53"/>
      <c r="CC454" s="53"/>
    </row>
    <row r="455" spans="3:81" ht="14.25" hidden="1" customHeight="1">
      <c r="C455" s="82"/>
      <c r="D455" s="82" t="s">
        <v>557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1"/>
        <v>0</v>
      </c>
      <c r="M455" s="26">
        <f t="shared" si="42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67" t="e">
        <f>SUMIFS([3]Up!$J:$J,[3]Up!$D:$D,D455)</f>
        <v>#VALUE!</v>
      </c>
      <c r="BS455" s="82"/>
      <c r="BT455" s="82" t="str">
        <f t="shared" si="44"/>
        <v/>
      </c>
      <c r="BU455" s="53" t="str">
        <f t="shared" si="43"/>
        <v/>
      </c>
      <c r="BV455" s="53"/>
      <c r="BW455" s="53"/>
      <c r="BX455" s="53"/>
      <c r="BY455" s="53"/>
      <c r="BZ455" s="53"/>
      <c r="CA455" s="83"/>
      <c r="CB455" s="53"/>
      <c r="CC455" s="53"/>
    </row>
    <row r="456" spans="3:81" ht="14.25" hidden="1" customHeight="1">
      <c r="C456" s="82"/>
      <c r="D456" s="82" t="s">
        <v>556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1"/>
        <v>0</v>
      </c>
      <c r="M456" s="26">
        <f t="shared" si="42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67" t="e">
        <f>SUMIFS([3]Up!$J:$J,[3]Up!$D:$D,D456)</f>
        <v>#VALUE!</v>
      </c>
      <c r="BS456" s="82"/>
      <c r="BT456" s="82" t="str">
        <f t="shared" si="44"/>
        <v/>
      </c>
      <c r="BU456" s="53" t="str">
        <f t="shared" si="43"/>
        <v/>
      </c>
      <c r="BV456" s="53"/>
      <c r="BW456" s="53"/>
      <c r="BX456" s="53"/>
      <c r="BY456" s="53"/>
      <c r="BZ456" s="53"/>
      <c r="CA456" s="83"/>
      <c r="CB456" s="53"/>
      <c r="CC456" s="53"/>
    </row>
    <row r="457" spans="3:81" ht="14.25" hidden="1" customHeight="1">
      <c r="C457" s="82" t="s">
        <v>14</v>
      </c>
      <c r="D457" s="82" t="s">
        <v>553</v>
      </c>
      <c r="E457" s="82" t="s">
        <v>554</v>
      </c>
      <c r="F457" s="82" t="s">
        <v>66</v>
      </c>
      <c r="G457" s="82">
        <v>102</v>
      </c>
      <c r="H457" s="82" t="s">
        <v>49</v>
      </c>
      <c r="I457" s="82">
        <v>1</v>
      </c>
      <c r="J457" s="82">
        <v>0.7</v>
      </c>
      <c r="K457" s="82">
        <v>0.7</v>
      </c>
      <c r="L457" s="26">
        <f t="shared" si="41"/>
        <v>1</v>
      </c>
      <c r="M457" s="26">
        <f t="shared" si="42"/>
        <v>0</v>
      </c>
      <c r="N457" s="26"/>
      <c r="O457" s="26"/>
      <c r="P457" s="26"/>
      <c r="Q457" s="26"/>
      <c r="R457" s="26"/>
      <c r="S457" s="26"/>
      <c r="T457" s="26"/>
      <c r="U457" s="26">
        <v>1</v>
      </c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>
        <v>1</v>
      </c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67" t="e">
        <f>SUMIFS([3]Up!$J:$J,[3]Up!$D:$D,D457)</f>
        <v>#VALUE!</v>
      </c>
      <c r="BS457" s="82"/>
      <c r="BT457" s="82" t="str">
        <f t="shared" si="44"/>
        <v>PL12</v>
      </c>
      <c r="BU457" s="53" t="str">
        <f t="shared" si="43"/>
        <v>Thừa 1</v>
      </c>
      <c r="BV457" s="53" t="s">
        <v>82</v>
      </c>
      <c r="BW457" s="53" t="s">
        <v>432</v>
      </c>
      <c r="BX457" s="53"/>
      <c r="BY457" s="53" t="s">
        <v>555</v>
      </c>
      <c r="BZ457" s="53">
        <v>1</v>
      </c>
      <c r="CA457" s="83">
        <v>46149</v>
      </c>
      <c r="CB457" s="53"/>
      <c r="CC457" s="53"/>
    </row>
    <row r="458" spans="3:81" ht="14.25" hidden="1" customHeight="1">
      <c r="C458" s="82" t="s">
        <v>14</v>
      </c>
      <c r="D458" s="82" t="s">
        <v>548</v>
      </c>
      <c r="E458" s="82" t="s">
        <v>549</v>
      </c>
      <c r="F458" s="82" t="s">
        <v>550</v>
      </c>
      <c r="G458" s="82">
        <v>1000</v>
      </c>
      <c r="H458" s="82" t="s">
        <v>55</v>
      </c>
      <c r="I458" s="82">
        <v>2</v>
      </c>
      <c r="J458" s="82">
        <v>235.5</v>
      </c>
      <c r="K458" s="82">
        <v>471</v>
      </c>
      <c r="L458" s="26">
        <f t="shared" si="41"/>
        <v>2</v>
      </c>
      <c r="M458" s="26">
        <f t="shared" si="42"/>
        <v>0</v>
      </c>
      <c r="N458" s="26"/>
      <c r="O458" s="26"/>
      <c r="P458" s="26"/>
      <c r="Q458" s="26"/>
      <c r="R458" s="26"/>
      <c r="S458" s="26"/>
      <c r="T458" s="26"/>
      <c r="U458" s="26">
        <v>2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67" t="e">
        <f>SUMIFS([3]Up!$J:$J,[3]Up!$D:$D,D458)</f>
        <v>#VALUE!</v>
      </c>
      <c r="BS458" s="82"/>
      <c r="BT458" s="82" t="str">
        <f t="shared" si="44"/>
        <v>PL60</v>
      </c>
      <c r="BU458" s="53" t="str">
        <f t="shared" si="43"/>
        <v/>
      </c>
      <c r="BV458" s="53" t="s">
        <v>50</v>
      </c>
      <c r="BW458" s="53" t="s">
        <v>551</v>
      </c>
      <c r="BX458" s="53"/>
      <c r="BY458" s="53" t="s">
        <v>552</v>
      </c>
      <c r="BZ458" s="53">
        <v>2</v>
      </c>
      <c r="CA458" s="83">
        <v>46128</v>
      </c>
      <c r="CB458" s="53"/>
      <c r="CC458" s="53"/>
    </row>
    <row r="459" spans="3:81" ht="14.25" hidden="1" customHeight="1">
      <c r="C459" s="82" t="s">
        <v>14</v>
      </c>
      <c r="D459" s="82" t="s">
        <v>545</v>
      </c>
      <c r="E459" s="82" t="s">
        <v>546</v>
      </c>
      <c r="F459" s="82" t="s">
        <v>547</v>
      </c>
      <c r="G459" s="82">
        <v>229</v>
      </c>
      <c r="H459" s="82" t="s">
        <v>55</v>
      </c>
      <c r="I459" s="82">
        <v>4</v>
      </c>
      <c r="J459" s="82">
        <v>14</v>
      </c>
      <c r="K459" s="82">
        <v>56</v>
      </c>
      <c r="L459" s="26">
        <f t="shared" si="41"/>
        <v>4</v>
      </c>
      <c r="M459" s="26">
        <f t="shared" si="42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>
        <v>3</v>
      </c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>
        <v>1</v>
      </c>
      <c r="BN459" s="26"/>
      <c r="BO459" s="26"/>
      <c r="BP459" s="26"/>
      <c r="BQ459" s="26"/>
      <c r="BR459" s="67" t="e">
        <f>SUMIFS([3]Up!$J:$J,[3]Up!$D:$D,D459)</f>
        <v>#VALUE!</v>
      </c>
      <c r="BS459" s="82"/>
      <c r="BT459" s="82" t="str">
        <f t="shared" si="44"/>
        <v>PL38</v>
      </c>
      <c r="BU459" s="53" t="str">
        <f t="shared" si="43"/>
        <v/>
      </c>
      <c r="BV459" s="53" t="s">
        <v>50</v>
      </c>
      <c r="BW459" s="84" t="s">
        <v>67</v>
      </c>
      <c r="BX459" s="53"/>
      <c r="BY459" s="53" t="s">
        <v>68</v>
      </c>
      <c r="BZ459" s="53">
        <v>4</v>
      </c>
      <c r="CA459" s="83">
        <v>46128</v>
      </c>
      <c r="CB459" s="53"/>
      <c r="CC459" s="53"/>
    </row>
    <row r="460" spans="3:81" ht="14.25" hidden="1" customHeight="1">
      <c r="C460" s="82" t="s">
        <v>14</v>
      </c>
      <c r="D460" s="82" t="s">
        <v>542</v>
      </c>
      <c r="E460" s="82" t="s">
        <v>543</v>
      </c>
      <c r="F460" s="82" t="s">
        <v>66</v>
      </c>
      <c r="G460" s="82">
        <v>152</v>
      </c>
      <c r="H460" s="82" t="s">
        <v>49</v>
      </c>
      <c r="I460" s="82">
        <v>2</v>
      </c>
      <c r="J460" s="82">
        <v>2.9</v>
      </c>
      <c r="K460" s="82">
        <v>5.8</v>
      </c>
      <c r="L460" s="26">
        <f t="shared" si="41"/>
        <v>2</v>
      </c>
      <c r="M460" s="26">
        <f t="shared" si="42"/>
        <v>0</v>
      </c>
      <c r="N460" s="26"/>
      <c r="O460" s="26"/>
      <c r="P460" s="26"/>
      <c r="Q460" s="26"/>
      <c r="R460" s="26"/>
      <c r="S460" s="26">
        <v>2</v>
      </c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67" t="e">
        <f>SUMIFS([3]Up!$J:$J,[3]Up!$D:$D,D460)</f>
        <v>#VALUE!</v>
      </c>
      <c r="BS460" s="82"/>
      <c r="BT460" s="82" t="str">
        <f t="shared" si="44"/>
        <v>PL16</v>
      </c>
      <c r="BU460" s="53" t="str">
        <f t="shared" si="43"/>
        <v/>
      </c>
      <c r="BV460" s="53" t="s">
        <v>50</v>
      </c>
      <c r="BW460" s="53" t="s">
        <v>432</v>
      </c>
      <c r="BX460" s="53"/>
      <c r="BY460" s="53" t="s">
        <v>544</v>
      </c>
      <c r="BZ460" s="53">
        <v>2</v>
      </c>
      <c r="CA460" s="83">
        <v>46149</v>
      </c>
      <c r="CB460" s="53"/>
      <c r="CC460" s="53"/>
    </row>
    <row r="461" spans="3:81" ht="14.25" customHeight="1">
      <c r="C461" s="82" t="s">
        <v>12</v>
      </c>
      <c r="D461" s="82" t="s">
        <v>541</v>
      </c>
      <c r="E461" s="82" t="s">
        <v>504</v>
      </c>
      <c r="F461" s="82" t="s">
        <v>151</v>
      </c>
      <c r="G461" s="82">
        <v>86</v>
      </c>
      <c r="H461" s="82" t="s">
        <v>407</v>
      </c>
      <c r="I461" s="82">
        <v>1</v>
      </c>
      <c r="J461" s="82">
        <v>0.2</v>
      </c>
      <c r="K461" s="82">
        <v>0.2</v>
      </c>
      <c r="L461" s="26">
        <f t="shared" si="41"/>
        <v>0</v>
      </c>
      <c r="M461" s="26">
        <f t="shared" si="42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67" t="e">
        <f>SUMIFS([3]Up!$J:$J,[3]Up!$D:$D,D461)</f>
        <v>#VALUE!</v>
      </c>
      <c r="BS461" s="82"/>
      <c r="BT461" s="82" t="str">
        <f t="shared" si="44"/>
        <v/>
      </c>
      <c r="BU461" s="53" t="str">
        <f t="shared" si="43"/>
        <v/>
      </c>
      <c r="BV461" s="53" t="s">
        <v>82</v>
      </c>
      <c r="BW461" s="53"/>
      <c r="BX461" s="53"/>
      <c r="BY461" s="53"/>
      <c r="BZ461" s="53"/>
      <c r="CA461" s="83"/>
      <c r="CB461" s="53"/>
      <c r="CC461" s="53"/>
    </row>
    <row r="462" spans="3:81" ht="14.25" hidden="1" customHeight="1">
      <c r="C462" s="82" t="s">
        <v>12</v>
      </c>
      <c r="D462" s="82" t="s">
        <v>540</v>
      </c>
      <c r="E462" s="82" t="s">
        <v>58</v>
      </c>
      <c r="F462" s="82" t="s">
        <v>59</v>
      </c>
      <c r="G462" s="82">
        <v>3023</v>
      </c>
      <c r="H462" s="82" t="s">
        <v>49</v>
      </c>
      <c r="I462" s="82">
        <v>9</v>
      </c>
      <c r="J462" s="82">
        <v>69.2</v>
      </c>
      <c r="K462" s="82">
        <v>622.80000000000007</v>
      </c>
      <c r="L462" s="26">
        <f t="shared" si="41"/>
        <v>9</v>
      </c>
      <c r="M462" s="26">
        <f t="shared" si="42"/>
        <v>0</v>
      </c>
      <c r="N462" s="26">
        <v>7</v>
      </c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>
        <v>2</v>
      </c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67" t="e">
        <f>SUMIFS([3]Up!$J:$J,[3]Up!$D:$D,D462)</f>
        <v>#VALUE!</v>
      </c>
      <c r="BS462" s="82"/>
      <c r="BT462" s="82" t="str">
        <f t="shared" si="44"/>
        <v/>
      </c>
      <c r="BU462" s="53" t="str">
        <f t="shared" si="43"/>
        <v/>
      </c>
      <c r="BV462" s="53" t="s">
        <v>50</v>
      </c>
      <c r="BW462" s="84" t="s">
        <v>60</v>
      </c>
      <c r="BX462" s="53"/>
      <c r="BY462" s="53" t="s">
        <v>61</v>
      </c>
      <c r="BZ462" s="53">
        <v>9</v>
      </c>
      <c r="CA462" s="83">
        <v>46134</v>
      </c>
      <c r="CB462" s="53"/>
      <c r="CC462" s="53"/>
    </row>
    <row r="463" spans="3:81" ht="14.25" hidden="1" customHeight="1">
      <c r="C463" s="82" t="s">
        <v>12</v>
      </c>
      <c r="D463" s="82" t="s">
        <v>539</v>
      </c>
      <c r="E463" s="82" t="s">
        <v>175</v>
      </c>
      <c r="F463" s="82" t="s">
        <v>59</v>
      </c>
      <c r="G463" s="82">
        <v>3023</v>
      </c>
      <c r="H463" s="82" t="s">
        <v>49</v>
      </c>
      <c r="I463" s="82">
        <v>8</v>
      </c>
      <c r="J463" s="82">
        <v>97.9</v>
      </c>
      <c r="K463" s="82">
        <v>783.2</v>
      </c>
      <c r="L463" s="26">
        <f t="shared" si="41"/>
        <v>8</v>
      </c>
      <c r="M463" s="26">
        <f t="shared" si="42"/>
        <v>0</v>
      </c>
      <c r="N463" s="26"/>
      <c r="O463" s="26"/>
      <c r="P463" s="26">
        <f>6+2</f>
        <v>8</v>
      </c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67" t="e">
        <f>SUMIFS([3]Up!$J:$J,[3]Up!$D:$D,D463)</f>
        <v>#VALUE!</v>
      </c>
      <c r="BS463" s="82"/>
      <c r="BT463" s="82" t="str">
        <f t="shared" si="44"/>
        <v/>
      </c>
      <c r="BU463" s="53" t="str">
        <f t="shared" si="43"/>
        <v/>
      </c>
      <c r="BV463" s="53" t="s">
        <v>50</v>
      </c>
      <c r="BW463" s="84" t="s">
        <v>176</v>
      </c>
      <c r="BX463" s="53"/>
      <c r="BY463" s="53" t="s">
        <v>177</v>
      </c>
      <c r="BZ463" s="53">
        <v>8</v>
      </c>
      <c r="CA463" s="83">
        <v>46133</v>
      </c>
      <c r="CB463" s="53"/>
      <c r="CC463" s="53"/>
    </row>
    <row r="464" spans="3:81" ht="14.25" hidden="1" customHeight="1">
      <c r="C464" s="82" t="s">
        <v>12</v>
      </c>
      <c r="D464" s="82" t="s">
        <v>538</v>
      </c>
      <c r="E464" s="82" t="s">
        <v>58</v>
      </c>
      <c r="F464" s="82" t="s">
        <v>59</v>
      </c>
      <c r="G464" s="82">
        <v>1998</v>
      </c>
      <c r="H464" s="82" t="s">
        <v>49</v>
      </c>
      <c r="I464" s="82">
        <v>1</v>
      </c>
      <c r="J464" s="82">
        <v>47.5</v>
      </c>
      <c r="K464" s="82">
        <v>47.5</v>
      </c>
      <c r="L464" s="26">
        <f t="shared" si="41"/>
        <v>1</v>
      </c>
      <c r="M464" s="26">
        <f t="shared" si="42"/>
        <v>0</v>
      </c>
      <c r="N464" s="26">
        <v>1</v>
      </c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67" t="e">
        <f>SUMIFS([3]Up!$J:$J,[3]Up!$D:$D,D464)</f>
        <v>#VALUE!</v>
      </c>
      <c r="BS464" s="82"/>
      <c r="BT464" s="82" t="str">
        <f t="shared" si="44"/>
        <v/>
      </c>
      <c r="BU464" s="53" t="str">
        <f t="shared" si="43"/>
        <v/>
      </c>
      <c r="BV464" s="53" t="s">
        <v>50</v>
      </c>
      <c r="BW464" s="84" t="s">
        <v>60</v>
      </c>
      <c r="BX464" s="53"/>
      <c r="BY464" s="53" t="s">
        <v>61</v>
      </c>
      <c r="BZ464" s="53">
        <v>1</v>
      </c>
      <c r="CA464" s="83">
        <v>46134</v>
      </c>
      <c r="CB464" s="53"/>
      <c r="CC464" s="53"/>
    </row>
    <row r="465" spans="3:81" ht="14.25" hidden="1" customHeight="1">
      <c r="C465" s="82" t="s">
        <v>12</v>
      </c>
      <c r="D465" s="82" t="s">
        <v>537</v>
      </c>
      <c r="E465" s="82" t="s">
        <v>53</v>
      </c>
      <c r="F465" s="82" t="s">
        <v>54</v>
      </c>
      <c r="G465" s="82">
        <v>33116</v>
      </c>
      <c r="H465" s="82" t="s">
        <v>55</v>
      </c>
      <c r="I465" s="82">
        <v>1</v>
      </c>
      <c r="J465" s="82">
        <v>13257.8</v>
      </c>
      <c r="K465" s="82">
        <v>13257.8</v>
      </c>
      <c r="L465" s="26">
        <f t="shared" si="41"/>
        <v>1</v>
      </c>
      <c r="M465" s="26">
        <f t="shared" si="42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85">
        <f>17119/G465</f>
        <v>0.51694045174537984</v>
      </c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  <c r="AV465" s="85"/>
      <c r="AW465" s="85"/>
      <c r="AX465" s="85"/>
      <c r="AY465" s="85"/>
      <c r="AZ465" s="85"/>
      <c r="BA465" s="85"/>
      <c r="BB465" s="85"/>
      <c r="BC465" s="85"/>
      <c r="BD465" s="85"/>
      <c r="BE465" s="85"/>
      <c r="BF465" s="85"/>
      <c r="BG465" s="85"/>
      <c r="BH465" s="85"/>
      <c r="BI465" s="85"/>
      <c r="BJ465" s="85"/>
      <c r="BK465" s="85"/>
      <c r="BL465" s="85"/>
      <c r="BM465" s="85"/>
      <c r="BN465" s="85"/>
      <c r="BO465" s="85"/>
      <c r="BP465" s="85"/>
      <c r="BQ465" s="26">
        <v>0.52</v>
      </c>
      <c r="BR465" s="67" t="e">
        <f>SUMIFS([3]Up!$J:$J,[3]Up!$D:$D,D465)</f>
        <v>#VALUE!</v>
      </c>
      <c r="BS465" s="82"/>
      <c r="BT465" s="82" t="str">
        <f t="shared" si="44"/>
        <v/>
      </c>
      <c r="BU465" s="53" t="str">
        <f t="shared" si="43"/>
        <v/>
      </c>
      <c r="BV465" s="53" t="s">
        <v>56</v>
      </c>
      <c r="BW465" s="53"/>
      <c r="BX465" s="53"/>
      <c r="BY465" s="53" t="s">
        <v>51</v>
      </c>
      <c r="BZ465" s="53">
        <v>2</v>
      </c>
      <c r="CA465" s="83"/>
      <c r="CB465" s="53"/>
      <c r="CC465" s="53"/>
    </row>
    <row r="466" spans="3:81" ht="14.25" hidden="1" customHeight="1">
      <c r="C466" s="82" t="s">
        <v>12</v>
      </c>
      <c r="D466" s="82" t="s">
        <v>536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1"/>
        <v>1</v>
      </c>
      <c r="M466" s="26">
        <f t="shared" si="42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15996/G466</f>
        <v>0.4830293513709385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85"/>
      <c r="BO466" s="85"/>
      <c r="BP466" s="85"/>
      <c r="BQ466" s="26">
        <v>1</v>
      </c>
      <c r="BR466" s="67" t="e">
        <f>SUMIFS([3]Up!$J:$J,[3]Up!$D:$D,D466)</f>
        <v>#VALUE!</v>
      </c>
      <c r="BS466" s="82"/>
      <c r="BT466" s="82" t="str">
        <f t="shared" si="44"/>
        <v/>
      </c>
      <c r="BU466" s="53" t="str">
        <f t="shared" si="43"/>
        <v/>
      </c>
      <c r="BV466" s="53" t="s">
        <v>56</v>
      </c>
      <c r="BW466" s="53"/>
      <c r="BX466" s="53"/>
      <c r="BY466" s="53" t="s">
        <v>51</v>
      </c>
      <c r="BZ466" s="53">
        <v>2</v>
      </c>
      <c r="CA466" s="83"/>
      <c r="CB466" s="53"/>
      <c r="CC466" s="53"/>
    </row>
    <row r="467" spans="3:81" ht="14.25" hidden="1" customHeight="1">
      <c r="C467" s="82" t="s">
        <v>12</v>
      </c>
      <c r="D467" s="82" t="s">
        <v>535</v>
      </c>
      <c r="E467" s="82" t="s">
        <v>385</v>
      </c>
      <c r="F467" s="82" t="s">
        <v>48</v>
      </c>
      <c r="G467" s="82">
        <v>3448</v>
      </c>
      <c r="H467" s="82" t="s">
        <v>49</v>
      </c>
      <c r="I467" s="82">
        <v>1</v>
      </c>
      <c r="J467" s="82">
        <v>46</v>
      </c>
      <c r="K467" s="82">
        <v>46</v>
      </c>
      <c r="L467" s="26">
        <f t="shared" si="41"/>
        <v>1</v>
      </c>
      <c r="M467" s="26">
        <f t="shared" si="42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>
        <v>1</v>
      </c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v>1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67" t="e">
        <f>SUMIFS([3]Up!$J:$J,[3]Up!$D:$D,D467)</f>
        <v>#VALUE!</v>
      </c>
      <c r="BS467" s="82"/>
      <c r="BT467" s="82" t="str">
        <f t="shared" si="44"/>
        <v/>
      </c>
      <c r="BU467" s="53" t="str">
        <f t="shared" si="43"/>
        <v>Thừa 1</v>
      </c>
      <c r="BV467" s="53" t="s">
        <v>50</v>
      </c>
      <c r="BW467" s="84" t="s">
        <v>486</v>
      </c>
      <c r="BX467" s="53"/>
      <c r="BY467" s="53" t="s">
        <v>487</v>
      </c>
      <c r="BZ467" s="53">
        <v>1</v>
      </c>
      <c r="CA467" s="83">
        <v>46149</v>
      </c>
      <c r="CB467" s="53"/>
      <c r="CC467" s="53"/>
    </row>
    <row r="468" spans="3:81" ht="14.25" hidden="1" customHeight="1">
      <c r="C468" s="82" t="s">
        <v>12</v>
      </c>
      <c r="D468" s="82" t="s">
        <v>534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1"/>
        <v>1</v>
      </c>
      <c r="M468" s="26">
        <f t="shared" si="42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67" t="e">
        <f>SUMIFS([3]Up!$J:$J,[3]Up!$D:$D,D468)</f>
        <v>#VALUE!</v>
      </c>
      <c r="BS468" s="82"/>
      <c r="BT468" s="82" t="str">
        <f t="shared" si="44"/>
        <v/>
      </c>
      <c r="BU468" s="53" t="str">
        <f t="shared" si="43"/>
        <v>Thừa 1</v>
      </c>
      <c r="BV468" s="53" t="s">
        <v>50</v>
      </c>
      <c r="BW468" s="84" t="s">
        <v>486</v>
      </c>
      <c r="BX468" s="53"/>
      <c r="BY468" s="53" t="s">
        <v>487</v>
      </c>
      <c r="BZ468" s="53">
        <v>1</v>
      </c>
      <c r="CA468" s="83">
        <v>46149</v>
      </c>
      <c r="CB468" s="53"/>
      <c r="CC468" s="53"/>
    </row>
    <row r="469" spans="3:81" ht="14.25" hidden="1" customHeight="1">
      <c r="C469" s="82" t="s">
        <v>12</v>
      </c>
      <c r="D469" s="82" t="s">
        <v>533</v>
      </c>
      <c r="E469" s="82" t="s">
        <v>47</v>
      </c>
      <c r="F469" s="82" t="s">
        <v>48</v>
      </c>
      <c r="G469" s="82">
        <v>24619</v>
      </c>
      <c r="H469" s="82" t="s">
        <v>49</v>
      </c>
      <c r="I469" s="82">
        <v>1</v>
      </c>
      <c r="J469" s="82">
        <v>203.9</v>
      </c>
      <c r="K469" s="82">
        <v>203.9</v>
      </c>
      <c r="L469" s="26">
        <f t="shared" si="41"/>
        <v>1</v>
      </c>
      <c r="M469" s="26">
        <f t="shared" si="42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67" t="e">
        <f>SUMIFS([3]Up!$J:$J,[3]Up!$D:$D,D469)</f>
        <v>#VALUE!</v>
      </c>
      <c r="BS469" s="82"/>
      <c r="BT469" s="82" t="str">
        <f t="shared" si="44"/>
        <v/>
      </c>
      <c r="BU469" s="53" t="str">
        <f t="shared" si="43"/>
        <v/>
      </c>
      <c r="BV469" s="53" t="s">
        <v>50</v>
      </c>
      <c r="BW469" s="53"/>
      <c r="BX469" s="53"/>
      <c r="BY469" s="53" t="s">
        <v>51</v>
      </c>
      <c r="BZ469" s="53">
        <v>1</v>
      </c>
      <c r="CA469" s="83"/>
      <c r="CB469" s="53"/>
      <c r="CC469" s="53"/>
    </row>
    <row r="470" spans="3:81" ht="14.25" hidden="1" customHeight="1">
      <c r="C470" s="82" t="s">
        <v>12</v>
      </c>
      <c r="D470" s="82" t="s">
        <v>532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1"/>
        <v>1</v>
      </c>
      <c r="M470" s="26">
        <f t="shared" si="42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67" t="e">
        <f>SUMIFS([3]Up!$J:$J,[3]Up!$D:$D,D470)</f>
        <v>#VALUE!</v>
      </c>
      <c r="BS470" s="82"/>
      <c r="BT470" s="82" t="str">
        <f t="shared" si="44"/>
        <v/>
      </c>
      <c r="BU470" s="53" t="str">
        <f t="shared" si="43"/>
        <v/>
      </c>
      <c r="BV470" s="53" t="s">
        <v>50</v>
      </c>
      <c r="BW470" s="53"/>
      <c r="BX470" s="53"/>
      <c r="BY470" s="53" t="s">
        <v>51</v>
      </c>
      <c r="BZ470" s="53">
        <v>1</v>
      </c>
      <c r="CA470" s="83"/>
      <c r="CB470" s="53"/>
      <c r="CC470" s="53"/>
    </row>
    <row r="471" spans="3:81" ht="14.25" hidden="1" customHeight="1">
      <c r="C471" s="82" t="s">
        <v>14</v>
      </c>
      <c r="D471" s="82" t="s">
        <v>531</v>
      </c>
      <c r="E471" s="82" t="s">
        <v>483</v>
      </c>
      <c r="F471" s="82" t="s">
        <v>142</v>
      </c>
      <c r="G471" s="82">
        <v>12293</v>
      </c>
      <c r="H471" s="82" t="s">
        <v>49</v>
      </c>
      <c r="I471" s="82">
        <v>1</v>
      </c>
      <c r="J471" s="82">
        <v>1465.3</v>
      </c>
      <c r="K471" s="82">
        <v>1465.3</v>
      </c>
      <c r="L471" s="26">
        <f t="shared" si="41"/>
        <v>1</v>
      </c>
      <c r="M471" s="26">
        <f t="shared" si="42"/>
        <v>0</v>
      </c>
      <c r="N471" s="26"/>
      <c r="O471" s="26"/>
      <c r="P471" s="26"/>
      <c r="Q471" s="26"/>
      <c r="R471" s="26"/>
      <c r="S471" s="26"/>
      <c r="T471" s="26">
        <v>2</v>
      </c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67" t="e">
        <f>SUMIFS([3]Up!$J:$J,[3]Up!$D:$D,D471)</f>
        <v>#VALUE!</v>
      </c>
      <c r="BS471" s="82" t="s">
        <v>143</v>
      </c>
      <c r="BT471" s="82" t="str">
        <f t="shared" si="44"/>
        <v>PL6</v>
      </c>
      <c r="BU471" s="53" t="str">
        <f t="shared" si="43"/>
        <v>Thừa 1</v>
      </c>
      <c r="BV471" s="53" t="s">
        <v>50</v>
      </c>
      <c r="BW471" s="53"/>
      <c r="BX471" s="53"/>
      <c r="BY471" s="53" t="s">
        <v>51</v>
      </c>
      <c r="BZ471" s="53">
        <v>1</v>
      </c>
      <c r="CA471" s="83"/>
      <c r="CB471" s="53"/>
      <c r="CC471" s="53"/>
    </row>
    <row r="472" spans="3:81" ht="14.25" hidden="1" customHeight="1">
      <c r="C472" s="82" t="s">
        <v>14</v>
      </c>
      <c r="D472" s="82" t="s">
        <v>530</v>
      </c>
      <c r="E472" s="82" t="s">
        <v>479</v>
      </c>
      <c r="F472" s="82" t="s">
        <v>66</v>
      </c>
      <c r="G472" s="82">
        <v>141</v>
      </c>
      <c r="H472" s="82" t="s">
        <v>49</v>
      </c>
      <c r="I472" s="82">
        <v>9</v>
      </c>
      <c r="J472" s="82">
        <v>1.2</v>
      </c>
      <c r="K472" s="82">
        <v>10.799999999999999</v>
      </c>
      <c r="L472" s="26">
        <f t="shared" si="41"/>
        <v>9</v>
      </c>
      <c r="M472" s="26">
        <f t="shared" si="42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>
        <v>9</v>
      </c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67" t="e">
        <f>SUMIFS([3]Up!$J:$J,[3]Up!$D:$D,D472)</f>
        <v>#VALUE!</v>
      </c>
      <c r="BS472" s="82"/>
      <c r="BT472" s="82" t="str">
        <f t="shared" si="44"/>
        <v>PL12</v>
      </c>
      <c r="BU472" s="53" t="str">
        <f t="shared" si="43"/>
        <v/>
      </c>
      <c r="BV472" s="53" t="s">
        <v>50</v>
      </c>
      <c r="BW472" s="53" t="s">
        <v>480</v>
      </c>
      <c r="BX472" s="53"/>
      <c r="BY472" s="53" t="s">
        <v>481</v>
      </c>
      <c r="BZ472" s="53">
        <v>9</v>
      </c>
      <c r="CA472" s="83">
        <v>46128</v>
      </c>
      <c r="CB472" s="53"/>
      <c r="CC472" s="53"/>
    </row>
    <row r="473" spans="3:81" ht="14.25" hidden="1" customHeight="1">
      <c r="C473" s="82" t="s">
        <v>14</v>
      </c>
      <c r="D473" s="82" t="s">
        <v>529</v>
      </c>
      <c r="E473" s="82" t="s">
        <v>477</v>
      </c>
      <c r="F473" s="82" t="s">
        <v>66</v>
      </c>
      <c r="G473" s="82">
        <v>184</v>
      </c>
      <c r="H473" s="82" t="s">
        <v>49</v>
      </c>
      <c r="I473" s="82">
        <v>8</v>
      </c>
      <c r="J473" s="82">
        <v>1</v>
      </c>
      <c r="K473" s="82">
        <v>8</v>
      </c>
      <c r="L473" s="26">
        <f t="shared" si="41"/>
        <v>8</v>
      </c>
      <c r="M473" s="26">
        <f t="shared" si="42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>
        <v>8</v>
      </c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67" t="e">
        <f>SUMIFS([3]Up!$J:$J,[3]Up!$D:$D,D473)</f>
        <v>#VALUE!</v>
      </c>
      <c r="BS473" s="82"/>
      <c r="BT473" s="82" t="str">
        <f t="shared" si="44"/>
        <v>PL10</v>
      </c>
      <c r="BU473" s="53" t="str">
        <f t="shared" si="43"/>
        <v/>
      </c>
      <c r="BV473" s="53" t="s">
        <v>50</v>
      </c>
      <c r="BW473" s="84" t="s">
        <v>130</v>
      </c>
      <c r="BX473" s="53"/>
      <c r="BY473" s="53" t="s">
        <v>131</v>
      </c>
      <c r="BZ473" s="53">
        <v>8</v>
      </c>
      <c r="CA473" s="83">
        <v>46128</v>
      </c>
      <c r="CB473" s="53"/>
      <c r="CC473" s="53"/>
    </row>
    <row r="474" spans="3:81" ht="14.25" hidden="1" customHeight="1">
      <c r="C474" s="82" t="s">
        <v>14</v>
      </c>
      <c r="D474" s="82" t="s">
        <v>528</v>
      </c>
      <c r="E474" s="82" t="s">
        <v>475</v>
      </c>
      <c r="F474" s="82" t="s">
        <v>66</v>
      </c>
      <c r="G474" s="82">
        <v>64</v>
      </c>
      <c r="H474" s="82" t="s">
        <v>97</v>
      </c>
      <c r="I474" s="82">
        <v>16</v>
      </c>
      <c r="J474" s="82">
        <v>0.3</v>
      </c>
      <c r="K474" s="82">
        <v>4.8</v>
      </c>
      <c r="L474" s="26">
        <f t="shared" si="41"/>
        <v>16</v>
      </c>
      <c r="M474" s="26">
        <f t="shared" si="42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>
        <v>16</v>
      </c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67" t="e">
        <f>SUMIFS([3]Up!$J:$J,[3]Up!$D:$D,D474)</f>
        <v>#VALUE!</v>
      </c>
      <c r="BS474" s="82"/>
      <c r="BT474" s="82" t="str">
        <f t="shared" si="44"/>
        <v>PL12</v>
      </c>
      <c r="BU474" s="53" t="str">
        <f t="shared" si="43"/>
        <v/>
      </c>
      <c r="BV474" s="53" t="s">
        <v>50</v>
      </c>
      <c r="BW474" s="53" t="s">
        <v>98</v>
      </c>
      <c r="BX474" s="53"/>
      <c r="BY474" s="53" t="s">
        <v>99</v>
      </c>
      <c r="BZ474" s="53">
        <v>16</v>
      </c>
      <c r="CA474" s="83">
        <v>46128</v>
      </c>
      <c r="CB474" s="53"/>
      <c r="CC474" s="53"/>
    </row>
    <row r="475" spans="3:81" ht="14.25" hidden="1" customHeight="1">
      <c r="C475" s="82" t="s">
        <v>14</v>
      </c>
      <c r="D475" s="82" t="s">
        <v>527</v>
      </c>
      <c r="E475" s="82" t="s">
        <v>473</v>
      </c>
      <c r="F475" s="82" t="s">
        <v>66</v>
      </c>
      <c r="G475" s="82">
        <v>305</v>
      </c>
      <c r="H475" s="82" t="s">
        <v>97</v>
      </c>
      <c r="I475" s="82">
        <v>4</v>
      </c>
      <c r="J475" s="82">
        <v>10.1</v>
      </c>
      <c r="K475" s="82">
        <v>40.4</v>
      </c>
      <c r="L475" s="26">
        <f t="shared" si="41"/>
        <v>4</v>
      </c>
      <c r="M475" s="26">
        <f t="shared" si="42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4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67" t="e">
        <f>SUMIFS([3]Up!$J:$J,[3]Up!$D:$D,D475)</f>
        <v>#VALUE!</v>
      </c>
      <c r="BS475" s="82"/>
      <c r="BT475" s="82" t="str">
        <f t="shared" si="44"/>
        <v>PL25</v>
      </c>
      <c r="BU475" s="53" t="str">
        <f t="shared" si="43"/>
        <v/>
      </c>
      <c r="BV475" s="53" t="s">
        <v>50</v>
      </c>
      <c r="BW475" s="53" t="s">
        <v>3658</v>
      </c>
      <c r="BX475" s="53"/>
      <c r="BY475" s="53" t="s">
        <v>194</v>
      </c>
      <c r="BZ475" s="53">
        <v>4</v>
      </c>
      <c r="CA475" s="83">
        <v>46212</v>
      </c>
      <c r="CB475" s="53"/>
      <c r="CC475" s="53"/>
    </row>
    <row r="476" spans="3:81" ht="14.25" hidden="1" customHeight="1">
      <c r="C476" s="82"/>
      <c r="D476" s="82" t="s">
        <v>526</v>
      </c>
      <c r="E476" s="82"/>
      <c r="F476" s="82"/>
      <c r="G476" s="82"/>
      <c r="H476" s="82"/>
      <c r="I476" s="82">
        <v>0</v>
      </c>
      <c r="J476" s="82">
        <v>0</v>
      </c>
      <c r="K476" s="82">
        <v>0</v>
      </c>
      <c r="L476" s="26">
        <f t="shared" si="41"/>
        <v>0</v>
      </c>
      <c r="M476" s="26">
        <f t="shared" si="42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67" t="e">
        <f>SUMIFS([3]Up!$J:$J,[3]Up!$D:$D,D476)</f>
        <v>#VALUE!</v>
      </c>
      <c r="BS476" s="82"/>
      <c r="BT476" s="82" t="str">
        <f t="shared" si="44"/>
        <v/>
      </c>
      <c r="BU476" s="53" t="str">
        <f t="shared" si="43"/>
        <v/>
      </c>
      <c r="BV476" s="53"/>
      <c r="BW476" s="53"/>
      <c r="BX476" s="53"/>
      <c r="BY476" s="53"/>
      <c r="BZ476" s="53"/>
      <c r="CA476" s="83"/>
      <c r="CB476" s="53"/>
      <c r="CC476" s="53"/>
    </row>
    <row r="477" spans="3:81" ht="14.25" hidden="1" customHeight="1">
      <c r="C477" s="82"/>
      <c r="D477" s="82" t="s">
        <v>525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1"/>
        <v>0</v>
      </c>
      <c r="M477" s="26">
        <f t="shared" si="42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67" t="e">
        <f>SUMIFS([3]Up!$J:$J,[3]Up!$D:$D,D477)</f>
        <v>#VALUE!</v>
      </c>
      <c r="BS477" s="82"/>
      <c r="BT477" s="82" t="str">
        <f t="shared" si="44"/>
        <v/>
      </c>
      <c r="BU477" s="53" t="str">
        <f t="shared" si="43"/>
        <v/>
      </c>
      <c r="BV477" s="53"/>
      <c r="BW477" s="53"/>
      <c r="BX477" s="53"/>
      <c r="BY477" s="53"/>
      <c r="BZ477" s="53"/>
      <c r="CA477" s="83"/>
      <c r="CB477" s="53"/>
      <c r="CC477" s="53"/>
    </row>
    <row r="478" spans="3:81" ht="14.25" hidden="1" customHeight="1">
      <c r="C478" s="82"/>
      <c r="D478" s="82" t="s">
        <v>524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ref="L478:L541" si="45">MIN(SUM(N478:BQ478),I478)</f>
        <v>0</v>
      </c>
      <c r="M478" s="26">
        <f t="shared" ref="M478:M541" si="46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67" t="e">
        <f>SUMIFS([3]Up!$J:$J,[3]Up!$D:$D,D478)</f>
        <v>#VALUE!</v>
      </c>
      <c r="BS478" s="82"/>
      <c r="BT478" s="82" t="str">
        <f t="shared" si="44"/>
        <v/>
      </c>
      <c r="BU478" s="53" t="str">
        <f t="shared" ref="BU478:BU541" si="47">IF(ROUND(SUM(N478:BQ478)-I478,0)&gt;0,"Thừa "&amp;SUM(N478:BQ478)-I478,"")</f>
        <v/>
      </c>
      <c r="BV478" s="53"/>
      <c r="BW478" s="53"/>
      <c r="BX478" s="53"/>
      <c r="BY478" s="53"/>
      <c r="BZ478" s="53"/>
      <c r="CA478" s="83"/>
      <c r="CB478" s="53"/>
      <c r="CC478" s="53"/>
    </row>
    <row r="479" spans="3:81" ht="14.25" hidden="1" customHeight="1">
      <c r="C479" s="82"/>
      <c r="D479" s="82" t="s">
        <v>523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si="45"/>
        <v>0</v>
      </c>
      <c r="M479" s="26">
        <f t="shared" si="46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67" t="e">
        <f>SUMIFS([3]Up!$J:$J,[3]Up!$D:$D,D479)</f>
        <v>#VALUE!</v>
      </c>
      <c r="BS479" s="82"/>
      <c r="BT479" s="82" t="str">
        <f t="shared" si="44"/>
        <v/>
      </c>
      <c r="BU479" s="53" t="str">
        <f t="shared" si="47"/>
        <v/>
      </c>
      <c r="BV479" s="53"/>
      <c r="BW479" s="53"/>
      <c r="BX479" s="53"/>
      <c r="BY479" s="53"/>
      <c r="BZ479" s="53"/>
      <c r="CA479" s="83"/>
      <c r="CB479" s="53"/>
      <c r="CC479" s="53"/>
    </row>
    <row r="480" spans="3:81" ht="14.25" hidden="1" customHeight="1">
      <c r="C480" s="82"/>
      <c r="D480" s="82" t="s">
        <v>522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45"/>
        <v>0</v>
      </c>
      <c r="M480" s="26">
        <f t="shared" si="46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67" t="e">
        <f>SUMIFS([3]Up!$J:$J,[3]Up!$D:$D,D480)</f>
        <v>#VALUE!</v>
      </c>
      <c r="BS480" s="82"/>
      <c r="BT480" s="82" t="str">
        <f t="shared" si="44"/>
        <v/>
      </c>
      <c r="BU480" s="53" t="str">
        <f t="shared" si="47"/>
        <v/>
      </c>
      <c r="BV480" s="53"/>
      <c r="BW480" s="53"/>
      <c r="BX480" s="53"/>
      <c r="BY480" s="53"/>
      <c r="BZ480" s="53"/>
      <c r="CA480" s="83"/>
      <c r="CB480" s="53"/>
      <c r="CC480" s="53"/>
    </row>
    <row r="481" spans="3:81" ht="14.25" hidden="1" customHeight="1">
      <c r="C481" s="82"/>
      <c r="D481" s="82" t="s">
        <v>521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45"/>
        <v>0</v>
      </c>
      <c r="M481" s="26">
        <f t="shared" si="46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67" t="e">
        <f>SUMIFS([3]Up!$J:$J,[3]Up!$D:$D,D481)</f>
        <v>#VALUE!</v>
      </c>
      <c r="BS481" s="82"/>
      <c r="BT481" s="82" t="str">
        <f t="shared" si="44"/>
        <v/>
      </c>
      <c r="BU481" s="53" t="str">
        <f t="shared" si="47"/>
        <v/>
      </c>
      <c r="BV481" s="53"/>
      <c r="BW481" s="53"/>
      <c r="BX481" s="53"/>
      <c r="BY481" s="53"/>
      <c r="BZ481" s="53"/>
      <c r="CA481" s="83"/>
      <c r="CB481" s="53"/>
      <c r="CC481" s="53"/>
    </row>
    <row r="482" spans="3:81" ht="14.25" hidden="1" customHeight="1">
      <c r="C482" s="82"/>
      <c r="D482" s="82" t="s">
        <v>520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45"/>
        <v>0</v>
      </c>
      <c r="M482" s="26">
        <f t="shared" si="46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67" t="e">
        <f>SUMIFS([3]Up!$J:$J,[3]Up!$D:$D,D482)</f>
        <v>#VALUE!</v>
      </c>
      <c r="BS482" s="82"/>
      <c r="BT482" s="82" t="str">
        <f t="shared" si="44"/>
        <v/>
      </c>
      <c r="BU482" s="53" t="str">
        <f t="shared" si="47"/>
        <v/>
      </c>
      <c r="BV482" s="53"/>
      <c r="BW482" s="53"/>
      <c r="BX482" s="53"/>
      <c r="BY482" s="53"/>
      <c r="BZ482" s="53"/>
      <c r="CA482" s="83"/>
      <c r="CB482" s="53"/>
      <c r="CC482" s="53"/>
    </row>
    <row r="483" spans="3:81" ht="14.25" hidden="1" customHeight="1">
      <c r="C483" s="82"/>
      <c r="D483" s="82" t="s">
        <v>519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45"/>
        <v>0</v>
      </c>
      <c r="M483" s="26">
        <f t="shared" si="46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67" t="e">
        <f>SUMIFS([3]Up!$J:$J,[3]Up!$D:$D,D483)</f>
        <v>#VALUE!</v>
      </c>
      <c r="BS483" s="82"/>
      <c r="BT483" s="82" t="str">
        <f t="shared" si="44"/>
        <v/>
      </c>
      <c r="BU483" s="53" t="str">
        <f t="shared" si="47"/>
        <v/>
      </c>
      <c r="BV483" s="53"/>
      <c r="BW483" s="53"/>
      <c r="BX483" s="53"/>
      <c r="BY483" s="53"/>
      <c r="BZ483" s="53"/>
      <c r="CA483" s="83"/>
      <c r="CB483" s="53"/>
      <c r="CC483" s="53"/>
    </row>
    <row r="484" spans="3:81" ht="14.25" hidden="1" customHeight="1">
      <c r="C484" s="82"/>
      <c r="D484" s="82" t="s">
        <v>518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45"/>
        <v>0</v>
      </c>
      <c r="M484" s="26">
        <f t="shared" si="46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67" t="e">
        <f>SUMIFS([3]Up!$J:$J,[3]Up!$D:$D,D484)</f>
        <v>#VALUE!</v>
      </c>
      <c r="BS484" s="82"/>
      <c r="BT484" s="82" t="str">
        <f t="shared" si="44"/>
        <v/>
      </c>
      <c r="BU484" s="53" t="str">
        <f t="shared" si="47"/>
        <v/>
      </c>
      <c r="BV484" s="53"/>
      <c r="BW484" s="53"/>
      <c r="BX484" s="53"/>
      <c r="BY484" s="53"/>
      <c r="BZ484" s="53"/>
      <c r="CA484" s="83"/>
      <c r="CB484" s="53"/>
      <c r="CC484" s="53"/>
    </row>
    <row r="485" spans="3:81" ht="14.25" hidden="1" customHeight="1">
      <c r="C485" s="82"/>
      <c r="D485" s="82" t="s">
        <v>515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45"/>
        <v>0</v>
      </c>
      <c r="M485" s="26">
        <f t="shared" si="46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67" t="e">
        <f>SUMIFS([3]Up!$J:$J,[3]Up!$D:$D,D485)</f>
        <v>#VALUE!</v>
      </c>
      <c r="BS485" s="82"/>
      <c r="BT485" s="82" t="str">
        <f t="shared" si="44"/>
        <v/>
      </c>
      <c r="BU485" s="53" t="str">
        <f t="shared" si="47"/>
        <v/>
      </c>
      <c r="BV485" s="53"/>
      <c r="BW485" s="53"/>
      <c r="BX485" s="53"/>
      <c r="BY485" s="53"/>
      <c r="BZ485" s="53"/>
      <c r="CA485" s="83"/>
      <c r="CB485" s="53"/>
      <c r="CC485" s="53"/>
    </row>
    <row r="486" spans="3:81" ht="14.25" hidden="1" customHeight="1">
      <c r="C486" s="82"/>
      <c r="D486" s="82" t="s">
        <v>512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45"/>
        <v>0</v>
      </c>
      <c r="M486" s="26">
        <f t="shared" si="46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67" t="e">
        <f>SUMIFS([3]Up!$J:$J,[3]Up!$D:$D,D486)</f>
        <v>#VALUE!</v>
      </c>
      <c r="BS486" s="82"/>
      <c r="BT486" s="82" t="str">
        <f t="shared" si="44"/>
        <v/>
      </c>
      <c r="BU486" s="53" t="str">
        <f t="shared" si="47"/>
        <v/>
      </c>
      <c r="BV486" s="53"/>
      <c r="BW486" s="53"/>
      <c r="BX486" s="53"/>
      <c r="BY486" s="53"/>
      <c r="BZ486" s="53"/>
      <c r="CA486" s="83"/>
      <c r="CB486" s="53"/>
      <c r="CC486" s="53"/>
    </row>
    <row r="487" spans="3:81" ht="14.25" hidden="1" customHeight="1">
      <c r="C487" s="82"/>
      <c r="D487" s="82" t="s">
        <v>511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45"/>
        <v>0</v>
      </c>
      <c r="M487" s="26">
        <f t="shared" si="46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67" t="e">
        <f>SUMIFS([3]Up!$J:$J,[3]Up!$D:$D,D487)</f>
        <v>#VALUE!</v>
      </c>
      <c r="BS487" s="82"/>
      <c r="BT487" s="82" t="str">
        <f t="shared" si="44"/>
        <v/>
      </c>
      <c r="BU487" s="53" t="str">
        <f t="shared" si="47"/>
        <v/>
      </c>
      <c r="BV487" s="53"/>
      <c r="BW487" s="53"/>
      <c r="BX487" s="53"/>
      <c r="BY487" s="53"/>
      <c r="BZ487" s="53"/>
      <c r="CA487" s="83"/>
      <c r="CB487" s="53"/>
      <c r="CC487" s="53"/>
    </row>
    <row r="488" spans="3:81" ht="14.25" hidden="1" customHeight="1">
      <c r="C488" s="82" t="s">
        <v>14</v>
      </c>
      <c r="D488" s="82" t="s">
        <v>510</v>
      </c>
      <c r="E488" s="82" t="s">
        <v>430</v>
      </c>
      <c r="F488" s="82" t="s">
        <v>66</v>
      </c>
      <c r="G488" s="82">
        <v>60</v>
      </c>
      <c r="H488" s="82" t="s">
        <v>431</v>
      </c>
      <c r="I488" s="82">
        <v>1</v>
      </c>
      <c r="J488" s="82">
        <v>0.1</v>
      </c>
      <c r="K488" s="82">
        <v>0.1</v>
      </c>
      <c r="L488" s="26">
        <f t="shared" si="45"/>
        <v>1</v>
      </c>
      <c r="M488" s="26">
        <f t="shared" si="46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>
        <v>1</v>
      </c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67" t="e">
        <f>SUMIFS([3]Up!$J:$J,[3]Up!$D:$D,D488)</f>
        <v>#VALUE!</v>
      </c>
      <c r="BS488" s="82"/>
      <c r="BT488" s="82" t="str">
        <f t="shared" si="44"/>
        <v>PL6</v>
      </c>
      <c r="BU488" s="53" t="str">
        <f t="shared" si="47"/>
        <v/>
      </c>
      <c r="BV488" s="53" t="s">
        <v>50</v>
      </c>
      <c r="BW488" s="53" t="s">
        <v>432</v>
      </c>
      <c r="BX488" s="53"/>
      <c r="BY488" s="53" t="s">
        <v>433</v>
      </c>
      <c r="BZ488" s="53">
        <v>1</v>
      </c>
      <c r="CA488" s="83">
        <v>46149</v>
      </c>
      <c r="CB488" s="53"/>
      <c r="CC488" s="53"/>
    </row>
    <row r="489" spans="3:81" ht="14.25" hidden="1" customHeight="1">
      <c r="C489" s="82" t="s">
        <v>14</v>
      </c>
      <c r="D489" s="82" t="s">
        <v>508</v>
      </c>
      <c r="E489" s="82" t="s">
        <v>509</v>
      </c>
      <c r="F489" s="82" t="s">
        <v>66</v>
      </c>
      <c r="G489" s="82">
        <v>229</v>
      </c>
      <c r="H489" s="82" t="s">
        <v>49</v>
      </c>
      <c r="I489" s="82">
        <v>9</v>
      </c>
      <c r="J489" s="82">
        <v>2.2999999999999998</v>
      </c>
      <c r="K489" s="82">
        <v>20.7</v>
      </c>
      <c r="L489" s="26">
        <f t="shared" si="45"/>
        <v>9</v>
      </c>
      <c r="M489" s="26">
        <f t="shared" si="46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>
        <v>9</v>
      </c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67" t="e">
        <f>SUMIFS([3]Up!$J:$J,[3]Up!$D:$D,D489)</f>
        <v>#VALUE!</v>
      </c>
      <c r="BS489" s="82"/>
      <c r="BT489" s="82" t="str">
        <f t="shared" si="44"/>
        <v>PL10</v>
      </c>
      <c r="BU489" s="53" t="str">
        <f t="shared" si="47"/>
        <v/>
      </c>
      <c r="BV489" s="53" t="s">
        <v>50</v>
      </c>
      <c r="BW489" s="84" t="s">
        <v>130</v>
      </c>
      <c r="BX489" s="53"/>
      <c r="BY489" s="53" t="s">
        <v>131</v>
      </c>
      <c r="BZ489" s="53">
        <v>9</v>
      </c>
      <c r="CA489" s="83">
        <v>46128</v>
      </c>
      <c r="CB489" s="53"/>
      <c r="CC489" s="53"/>
    </row>
    <row r="490" spans="3:81" ht="14.25" hidden="1" customHeight="1">
      <c r="C490" s="82" t="s">
        <v>14</v>
      </c>
      <c r="D490" s="82" t="s">
        <v>507</v>
      </c>
      <c r="E490" s="82" t="s">
        <v>428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45"/>
        <v>9</v>
      </c>
      <c r="M490" s="26">
        <f t="shared" si="46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67" t="e">
        <f>SUMIFS([3]Up!$J:$J,[3]Up!$D:$D,D490)</f>
        <v>#VALUE!</v>
      </c>
      <c r="BS490" s="82"/>
      <c r="BT490" s="82" t="str">
        <f t="shared" si="44"/>
        <v>PL10</v>
      </c>
      <c r="BU490" s="53" t="str">
        <f t="shared" si="47"/>
        <v/>
      </c>
      <c r="BV490" s="53" t="s">
        <v>50</v>
      </c>
      <c r="BW490" s="84" t="s">
        <v>130</v>
      </c>
      <c r="BX490" s="53"/>
      <c r="BY490" s="53" t="s">
        <v>131</v>
      </c>
      <c r="BZ490" s="53">
        <v>9</v>
      </c>
      <c r="CA490" s="83">
        <v>46128</v>
      </c>
      <c r="CB490" s="53"/>
      <c r="CC490" s="53"/>
    </row>
    <row r="491" spans="3:81" ht="14.25" hidden="1" customHeight="1">
      <c r="C491" s="82" t="s">
        <v>14</v>
      </c>
      <c r="D491" s="82" t="s">
        <v>506</v>
      </c>
      <c r="E491" s="82" t="s">
        <v>422</v>
      </c>
      <c r="F491" s="82" t="s">
        <v>66</v>
      </c>
      <c r="G491" s="82">
        <v>229</v>
      </c>
      <c r="H491" s="82" t="s">
        <v>49</v>
      </c>
      <c r="I491" s="82">
        <v>1</v>
      </c>
      <c r="J491" s="82">
        <v>2.5</v>
      </c>
      <c r="K491" s="82">
        <v>2.5</v>
      </c>
      <c r="L491" s="26">
        <f t="shared" si="45"/>
        <v>1</v>
      </c>
      <c r="M491" s="26">
        <f t="shared" si="46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>
        <v>1</v>
      </c>
      <c r="BP491" s="26"/>
      <c r="BQ491" s="26"/>
      <c r="BR491" s="67" t="e">
        <f>SUMIFS([3]Up!$J:$J,[3]Up!$D:$D,D491)</f>
        <v>#VALUE!</v>
      </c>
      <c r="BS491" s="82"/>
      <c r="BT491" s="82" t="str">
        <f t="shared" si="44"/>
        <v>PL10</v>
      </c>
      <c r="BU491" s="53" t="str">
        <f t="shared" si="47"/>
        <v/>
      </c>
      <c r="BV491" s="53" t="s">
        <v>50</v>
      </c>
      <c r="BW491" s="53" t="s">
        <v>423</v>
      </c>
      <c r="BX491" s="53"/>
      <c r="BY491" s="53" t="s">
        <v>424</v>
      </c>
      <c r="BZ491" s="53">
        <v>1</v>
      </c>
      <c r="CA491" s="83">
        <v>46149</v>
      </c>
      <c r="CB491" s="53"/>
      <c r="CC491" s="53"/>
    </row>
    <row r="492" spans="3:81" ht="14.25" hidden="1" customHeight="1">
      <c r="C492" s="82" t="s">
        <v>14</v>
      </c>
      <c r="D492" s="82" t="s">
        <v>505</v>
      </c>
      <c r="E492" s="82" t="s">
        <v>420</v>
      </c>
      <c r="F492" s="82" t="s">
        <v>66</v>
      </c>
      <c r="G492" s="82">
        <v>229</v>
      </c>
      <c r="H492" s="82" t="s">
        <v>49</v>
      </c>
      <c r="I492" s="82">
        <v>29</v>
      </c>
      <c r="J492" s="82">
        <v>2.7</v>
      </c>
      <c r="K492" s="82">
        <v>78.300000000000011</v>
      </c>
      <c r="L492" s="26">
        <f t="shared" si="45"/>
        <v>29</v>
      </c>
      <c r="M492" s="26">
        <f t="shared" si="46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>
        <v>30</v>
      </c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67" t="e">
        <f>SUMIFS([3]Up!$J:$J,[3]Up!$D:$D,D492)</f>
        <v>#VALUE!</v>
      </c>
      <c r="BS492" s="82"/>
      <c r="BT492" s="82" t="str">
        <f t="shared" si="44"/>
        <v>PL10</v>
      </c>
      <c r="BU492" s="53" t="str">
        <f t="shared" si="47"/>
        <v>Thừa 1</v>
      </c>
      <c r="BV492" s="53" t="s">
        <v>50</v>
      </c>
      <c r="BW492" s="84" t="s">
        <v>130</v>
      </c>
      <c r="BX492" s="53"/>
      <c r="BY492" s="53" t="s">
        <v>131</v>
      </c>
      <c r="BZ492" s="53">
        <v>30</v>
      </c>
      <c r="CA492" s="83">
        <v>46128</v>
      </c>
      <c r="CB492" s="53"/>
      <c r="CC492" s="53"/>
    </row>
    <row r="493" spans="3:81" ht="14.25" customHeight="1">
      <c r="C493" s="82" t="s">
        <v>12</v>
      </c>
      <c r="D493" s="82" t="s">
        <v>503</v>
      </c>
      <c r="E493" s="82" t="s">
        <v>504</v>
      </c>
      <c r="F493" s="82" t="s">
        <v>151</v>
      </c>
      <c r="G493" s="82">
        <v>86</v>
      </c>
      <c r="H493" s="82" t="s">
        <v>407</v>
      </c>
      <c r="I493" s="82">
        <v>2</v>
      </c>
      <c r="J493" s="82">
        <v>0.2</v>
      </c>
      <c r="K493" s="82">
        <v>0.4</v>
      </c>
      <c r="L493" s="26">
        <f t="shared" si="45"/>
        <v>0</v>
      </c>
      <c r="M493" s="26">
        <f t="shared" si="46"/>
        <v>2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67" t="e">
        <f>SUMIFS([3]Up!$J:$J,[3]Up!$D:$D,D493)</f>
        <v>#VALUE!</v>
      </c>
      <c r="BS493" s="82"/>
      <c r="BT493" s="82" t="str">
        <f t="shared" ref="BT493:BT556" si="48">IFERROR(IF(C493="Plate",LEFT(E493,FIND("*",E493,1)-1),""),IF(C493="Plate",LEFT(E493,FIND("x",E493,1)-1),""))</f>
        <v/>
      </c>
      <c r="BU493" s="53" t="str">
        <f t="shared" si="47"/>
        <v/>
      </c>
      <c r="BV493" s="53" t="s">
        <v>82</v>
      </c>
      <c r="BW493" s="53"/>
      <c r="BX493" s="53"/>
      <c r="BY493" s="53"/>
      <c r="BZ493" s="53"/>
      <c r="CA493" s="83"/>
      <c r="CB493" s="53"/>
      <c r="CC493" s="53"/>
    </row>
    <row r="494" spans="3:81" ht="14.25" customHeight="1">
      <c r="C494" s="82" t="s">
        <v>12</v>
      </c>
      <c r="D494" s="82" t="s">
        <v>502</v>
      </c>
      <c r="E494" s="82" t="s">
        <v>416</v>
      </c>
      <c r="F494" s="82" t="s">
        <v>151</v>
      </c>
      <c r="G494" s="82">
        <v>86</v>
      </c>
      <c r="H494" s="82" t="s">
        <v>403</v>
      </c>
      <c r="I494" s="82">
        <v>1</v>
      </c>
      <c r="J494" s="82">
        <v>0.5</v>
      </c>
      <c r="K494" s="82">
        <v>0.5</v>
      </c>
      <c r="L494" s="26">
        <f t="shared" si="45"/>
        <v>0</v>
      </c>
      <c r="M494" s="26">
        <f t="shared" si="46"/>
        <v>1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67" t="e">
        <f>SUMIFS([3]Up!$J:$J,[3]Up!$D:$D,D494)</f>
        <v>#VALUE!</v>
      </c>
      <c r="BS494" s="82"/>
      <c r="BT494" s="82" t="str">
        <f t="shared" si="48"/>
        <v/>
      </c>
      <c r="BU494" s="53" t="str">
        <f t="shared" si="47"/>
        <v/>
      </c>
      <c r="BV494" s="53" t="s">
        <v>82</v>
      </c>
      <c r="BW494" s="53" t="s">
        <v>417</v>
      </c>
      <c r="BX494" s="53"/>
      <c r="BY494" s="53" t="s">
        <v>418</v>
      </c>
      <c r="BZ494" s="53">
        <v>1</v>
      </c>
      <c r="CA494" s="83">
        <v>46133</v>
      </c>
      <c r="CB494" s="53"/>
      <c r="CC494" s="53"/>
    </row>
    <row r="495" spans="3:81" ht="14.25" hidden="1" customHeight="1">
      <c r="C495" s="82" t="s">
        <v>12</v>
      </c>
      <c r="D495" s="82" t="s">
        <v>501</v>
      </c>
      <c r="E495" s="82" t="s">
        <v>411</v>
      </c>
      <c r="F495" s="82" t="s">
        <v>151</v>
      </c>
      <c r="G495" s="82">
        <v>436</v>
      </c>
      <c r="H495" s="82" t="s">
        <v>412</v>
      </c>
      <c r="I495" s="82">
        <v>48</v>
      </c>
      <c r="J495" s="82">
        <v>4.8</v>
      </c>
      <c r="K495" s="82">
        <v>230.39999999999998</v>
      </c>
      <c r="L495" s="26">
        <f t="shared" si="45"/>
        <v>48</v>
      </c>
      <c r="M495" s="26">
        <f t="shared" si="46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>
        <v>48</v>
      </c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67" t="e">
        <f>SUMIFS([3]Up!$J:$J,[3]Up!$D:$D,D495)</f>
        <v>#VALUE!</v>
      </c>
      <c r="BS495" s="82"/>
      <c r="BT495" s="82" t="str">
        <f t="shared" si="48"/>
        <v/>
      </c>
      <c r="BU495" s="53" t="str">
        <f t="shared" si="47"/>
        <v/>
      </c>
      <c r="BV495" s="53" t="s">
        <v>50</v>
      </c>
      <c r="BW495" s="53" t="s">
        <v>413</v>
      </c>
      <c r="BX495" s="53"/>
      <c r="BY495" s="53" t="s">
        <v>414</v>
      </c>
      <c r="BZ495" s="53">
        <v>48</v>
      </c>
      <c r="CA495" s="83">
        <v>46133</v>
      </c>
      <c r="CB495" s="53"/>
      <c r="CC495" s="53"/>
    </row>
    <row r="496" spans="3:81" ht="14.25" hidden="1" customHeight="1">
      <c r="C496" s="82" t="s">
        <v>12</v>
      </c>
      <c r="D496" s="82" t="s">
        <v>500</v>
      </c>
      <c r="E496" s="82" t="s">
        <v>402</v>
      </c>
      <c r="F496" s="82" t="s">
        <v>151</v>
      </c>
      <c r="G496" s="82">
        <v>309</v>
      </c>
      <c r="H496" s="82" t="s">
        <v>407</v>
      </c>
      <c r="I496" s="82">
        <v>4</v>
      </c>
      <c r="J496" s="82">
        <v>4.9000000000000004</v>
      </c>
      <c r="K496" s="82">
        <v>19.600000000000001</v>
      </c>
      <c r="L496" s="26">
        <f t="shared" si="45"/>
        <v>4</v>
      </c>
      <c r="M496" s="26">
        <f t="shared" si="46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67" t="e">
        <f>SUMIFS([3]Up!$J:$J,[3]Up!$D:$D,D496)</f>
        <v>#VALUE!</v>
      </c>
      <c r="BS496" s="82"/>
      <c r="BT496" s="82" t="str">
        <f t="shared" si="48"/>
        <v/>
      </c>
      <c r="BU496" s="53" t="str">
        <f t="shared" si="47"/>
        <v/>
      </c>
      <c r="BV496" s="53" t="s">
        <v>50</v>
      </c>
      <c r="BW496" s="84" t="s">
        <v>408</v>
      </c>
      <c r="BX496" s="53"/>
      <c r="BY496" s="53" t="s">
        <v>409</v>
      </c>
      <c r="BZ496" s="53">
        <v>4</v>
      </c>
      <c r="CA496" s="83">
        <v>46133</v>
      </c>
      <c r="CB496" s="53"/>
      <c r="CC496" s="53"/>
    </row>
    <row r="497" spans="3:81" ht="14.25" hidden="1" customHeight="1">
      <c r="C497" s="82" t="s">
        <v>12</v>
      </c>
      <c r="D497" s="82" t="s">
        <v>499</v>
      </c>
      <c r="E497" s="82" t="s">
        <v>58</v>
      </c>
      <c r="F497" s="82" t="s">
        <v>59</v>
      </c>
      <c r="G497" s="82">
        <v>838</v>
      </c>
      <c r="H497" s="82" t="s">
        <v>49</v>
      </c>
      <c r="I497" s="82">
        <v>1</v>
      </c>
      <c r="J497" s="82">
        <v>20.3</v>
      </c>
      <c r="K497" s="82">
        <v>20.3</v>
      </c>
      <c r="L497" s="26">
        <f t="shared" si="45"/>
        <v>1</v>
      </c>
      <c r="M497" s="26">
        <f t="shared" si="46"/>
        <v>0</v>
      </c>
      <c r="N497" s="26">
        <v>1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>
        <v>1</v>
      </c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67" t="e">
        <f>SUMIFS([3]Up!$J:$J,[3]Up!$D:$D,D497)</f>
        <v>#VALUE!</v>
      </c>
      <c r="BS497" s="82"/>
      <c r="BT497" s="82" t="str">
        <f t="shared" si="48"/>
        <v/>
      </c>
      <c r="BU497" s="53" t="str">
        <f t="shared" si="47"/>
        <v>Thừa 1</v>
      </c>
      <c r="BV497" s="53" t="s">
        <v>50</v>
      </c>
      <c r="BW497" s="84" t="s">
        <v>3655</v>
      </c>
      <c r="BX497" s="53"/>
      <c r="BY497" s="53" t="s">
        <v>3656</v>
      </c>
      <c r="BZ497" s="53">
        <v>1</v>
      </c>
      <c r="CA497" s="83">
        <v>46200</v>
      </c>
      <c r="CB497" s="53"/>
      <c r="CC497" s="53"/>
    </row>
    <row r="498" spans="3:81" ht="14.25" hidden="1" customHeight="1">
      <c r="C498" s="82" t="s">
        <v>12</v>
      </c>
      <c r="D498" s="82" t="s">
        <v>498</v>
      </c>
      <c r="E498" s="82" t="s">
        <v>58</v>
      </c>
      <c r="F498" s="82" t="s">
        <v>59</v>
      </c>
      <c r="G498" s="82">
        <v>1301</v>
      </c>
      <c r="H498" s="82" t="s">
        <v>49</v>
      </c>
      <c r="I498" s="82">
        <v>1</v>
      </c>
      <c r="J498" s="82">
        <v>29.4</v>
      </c>
      <c r="K498" s="82">
        <v>29.4</v>
      </c>
      <c r="L498" s="26">
        <f t="shared" si="45"/>
        <v>1</v>
      </c>
      <c r="M498" s="26">
        <f t="shared" si="46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67" t="e">
        <f>SUMIFS([3]Up!$J:$J,[3]Up!$D:$D,D498)</f>
        <v>#VALUE!</v>
      </c>
      <c r="BS498" s="82"/>
      <c r="BT498" s="82" t="str">
        <f t="shared" si="48"/>
        <v/>
      </c>
      <c r="BU498" s="53" t="str">
        <f t="shared" si="47"/>
        <v/>
      </c>
      <c r="BV498" s="53" t="s">
        <v>50</v>
      </c>
      <c r="BW498" s="84" t="s">
        <v>60</v>
      </c>
      <c r="BX498" s="53"/>
      <c r="BY498" s="53" t="s">
        <v>61</v>
      </c>
      <c r="BZ498" s="53">
        <v>1</v>
      </c>
      <c r="CA498" s="83">
        <v>46134</v>
      </c>
      <c r="CB498" s="53"/>
      <c r="CC498" s="53"/>
    </row>
    <row r="499" spans="3:81" ht="14.25" hidden="1" customHeight="1">
      <c r="C499" s="82" t="s">
        <v>12</v>
      </c>
      <c r="D499" s="82" t="s">
        <v>497</v>
      </c>
      <c r="E499" s="82" t="s">
        <v>58</v>
      </c>
      <c r="F499" s="82" t="s">
        <v>59</v>
      </c>
      <c r="G499" s="82">
        <v>1263</v>
      </c>
      <c r="H499" s="82" t="s">
        <v>49</v>
      </c>
      <c r="I499" s="82">
        <v>2</v>
      </c>
      <c r="J499" s="82">
        <v>29.2</v>
      </c>
      <c r="K499" s="82">
        <v>58.4</v>
      </c>
      <c r="L499" s="26">
        <f t="shared" si="45"/>
        <v>2</v>
      </c>
      <c r="M499" s="26">
        <f t="shared" si="46"/>
        <v>0</v>
      </c>
      <c r="N499" s="26">
        <v>2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67" t="e">
        <f>SUMIFS([3]Up!$J:$J,[3]Up!$D:$D,D499)</f>
        <v>#VALUE!</v>
      </c>
      <c r="BS499" s="82"/>
      <c r="BT499" s="82" t="str">
        <f t="shared" si="48"/>
        <v/>
      </c>
      <c r="BU499" s="53" t="str">
        <f t="shared" si="47"/>
        <v/>
      </c>
      <c r="BV499" s="53" t="s">
        <v>50</v>
      </c>
      <c r="BW499" s="84" t="s">
        <v>60</v>
      </c>
      <c r="BX499" s="53"/>
      <c r="BY499" s="53" t="s">
        <v>61</v>
      </c>
      <c r="BZ499" s="53">
        <v>2</v>
      </c>
      <c r="CA499" s="83">
        <v>46134</v>
      </c>
      <c r="CB499" s="53"/>
      <c r="CC499" s="53"/>
    </row>
    <row r="500" spans="3:81" ht="14.25" hidden="1" customHeight="1">
      <c r="C500" s="82" t="s">
        <v>12</v>
      </c>
      <c r="D500" s="82" t="s">
        <v>496</v>
      </c>
      <c r="E500" s="82" t="s">
        <v>58</v>
      </c>
      <c r="F500" s="82" t="s">
        <v>59</v>
      </c>
      <c r="G500" s="82">
        <v>455</v>
      </c>
      <c r="H500" s="82" t="s">
        <v>49</v>
      </c>
      <c r="I500" s="82">
        <v>9</v>
      </c>
      <c r="J500" s="82">
        <v>10</v>
      </c>
      <c r="K500" s="82">
        <v>90</v>
      </c>
      <c r="L500" s="26">
        <f t="shared" si="45"/>
        <v>9</v>
      </c>
      <c r="M500" s="26">
        <f t="shared" si="46"/>
        <v>0</v>
      </c>
      <c r="N500" s="26">
        <v>9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67" t="e">
        <f>SUMIFS([3]Up!$J:$J,[3]Up!$D:$D,D500)</f>
        <v>#VALUE!</v>
      </c>
      <c r="BS500" s="82"/>
      <c r="BT500" s="82" t="str">
        <f t="shared" si="48"/>
        <v/>
      </c>
      <c r="BU500" s="53" t="str">
        <f t="shared" si="47"/>
        <v/>
      </c>
      <c r="BV500" s="53" t="s">
        <v>50</v>
      </c>
      <c r="BW500" s="84" t="s">
        <v>60</v>
      </c>
      <c r="BX500" s="53"/>
      <c r="BY500" s="53" t="s">
        <v>61</v>
      </c>
      <c r="BZ500" s="53">
        <v>9</v>
      </c>
      <c r="CA500" s="83">
        <v>46134</v>
      </c>
      <c r="CB500" s="53"/>
      <c r="CC500" s="53"/>
    </row>
    <row r="501" spans="3:81" ht="14.25" hidden="1" customHeight="1">
      <c r="C501" s="82" t="s">
        <v>12</v>
      </c>
      <c r="D501" s="82" t="s">
        <v>495</v>
      </c>
      <c r="E501" s="82" t="s">
        <v>58</v>
      </c>
      <c r="F501" s="82" t="s">
        <v>59</v>
      </c>
      <c r="G501" s="82">
        <v>295</v>
      </c>
      <c r="H501" s="82" t="s">
        <v>49</v>
      </c>
      <c r="I501" s="82">
        <v>9</v>
      </c>
      <c r="J501" s="82">
        <v>6.2</v>
      </c>
      <c r="K501" s="82">
        <v>55.800000000000004</v>
      </c>
      <c r="L501" s="26">
        <f t="shared" si="45"/>
        <v>9</v>
      </c>
      <c r="M501" s="26">
        <f t="shared" si="46"/>
        <v>0</v>
      </c>
      <c r="N501" s="26">
        <v>2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>
        <v>7</v>
      </c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67" t="e">
        <f>SUMIFS([3]Up!$J:$J,[3]Up!$D:$D,D501)</f>
        <v>#VALUE!</v>
      </c>
      <c r="BS501" s="82"/>
      <c r="BT501" s="82" t="str">
        <f t="shared" si="48"/>
        <v/>
      </c>
      <c r="BU501" s="53" t="str">
        <f t="shared" si="47"/>
        <v/>
      </c>
      <c r="BV501" s="53" t="s">
        <v>50</v>
      </c>
      <c r="BW501" s="84" t="s">
        <v>60</v>
      </c>
      <c r="BX501" s="53"/>
      <c r="BY501" s="53" t="s">
        <v>61</v>
      </c>
      <c r="BZ501" s="53">
        <v>9</v>
      </c>
      <c r="CA501" s="83">
        <v>46134</v>
      </c>
      <c r="CB501" s="53"/>
      <c r="CC501" s="53"/>
    </row>
    <row r="502" spans="3:81" ht="14.25" hidden="1" customHeight="1">
      <c r="C502" s="82" t="s">
        <v>12</v>
      </c>
      <c r="D502" s="82" t="s">
        <v>494</v>
      </c>
      <c r="E502" s="82" t="s">
        <v>58</v>
      </c>
      <c r="F502" s="82" t="s">
        <v>59</v>
      </c>
      <c r="G502" s="82">
        <v>1864</v>
      </c>
      <c r="H502" s="82" t="s">
        <v>49</v>
      </c>
      <c r="I502" s="82">
        <v>9</v>
      </c>
      <c r="J502" s="82">
        <v>42.5</v>
      </c>
      <c r="K502" s="82">
        <v>382.5</v>
      </c>
      <c r="L502" s="26">
        <f t="shared" si="45"/>
        <v>9</v>
      </c>
      <c r="M502" s="26">
        <f t="shared" si="46"/>
        <v>0</v>
      </c>
      <c r="N502" s="26">
        <v>7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2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67" t="e">
        <f>SUMIFS([3]Up!$J:$J,[3]Up!$D:$D,D502)</f>
        <v>#VALUE!</v>
      </c>
      <c r="BS502" s="82"/>
      <c r="BT502" s="82" t="str">
        <f t="shared" si="48"/>
        <v/>
      </c>
      <c r="BU502" s="53" t="str">
        <f t="shared" si="47"/>
        <v/>
      </c>
      <c r="BV502" s="53" t="s">
        <v>50</v>
      </c>
      <c r="BW502" s="84" t="s">
        <v>60</v>
      </c>
      <c r="BX502" s="53"/>
      <c r="BY502" s="53" t="s">
        <v>61</v>
      </c>
      <c r="BZ502" s="53">
        <v>9</v>
      </c>
      <c r="CA502" s="83">
        <v>46134</v>
      </c>
      <c r="CB502" s="53"/>
      <c r="CC502" s="53"/>
    </row>
    <row r="503" spans="3:81" ht="14.25" hidden="1" customHeight="1">
      <c r="C503" s="82" t="s">
        <v>12</v>
      </c>
      <c r="D503" s="82" t="s">
        <v>493</v>
      </c>
      <c r="E503" s="82" t="s">
        <v>58</v>
      </c>
      <c r="F503" s="82" t="s">
        <v>59</v>
      </c>
      <c r="G503" s="82">
        <v>12306</v>
      </c>
      <c r="H503" s="82" t="s">
        <v>49</v>
      </c>
      <c r="I503" s="82">
        <v>1</v>
      </c>
      <c r="J503" s="82">
        <v>298.2</v>
      </c>
      <c r="K503" s="82">
        <v>298.2</v>
      </c>
      <c r="L503" s="26">
        <f t="shared" si="45"/>
        <v>1</v>
      </c>
      <c r="M503" s="26">
        <f t="shared" si="46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1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67" t="e">
        <f>SUMIFS([3]Up!$J:$J,[3]Up!$D:$D,D503)</f>
        <v>#VALUE!</v>
      </c>
      <c r="BS503" s="82"/>
      <c r="BT503" s="82" t="str">
        <f t="shared" si="48"/>
        <v/>
      </c>
      <c r="BU503" s="53" t="str">
        <f t="shared" si="47"/>
        <v/>
      </c>
      <c r="BV503" s="53" t="s">
        <v>50</v>
      </c>
      <c r="BW503" s="53"/>
      <c r="BX503" s="53"/>
      <c r="BY503" s="53" t="s">
        <v>51</v>
      </c>
      <c r="BZ503" s="53">
        <v>1</v>
      </c>
      <c r="CA503" s="83"/>
      <c r="CB503" s="53"/>
      <c r="CC503" s="53"/>
    </row>
    <row r="504" spans="3:81" ht="14.25" hidden="1" customHeight="1">
      <c r="C504" s="82" t="s">
        <v>12</v>
      </c>
      <c r="D504" s="82" t="s">
        <v>492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45"/>
        <v>1</v>
      </c>
      <c r="M504" s="26">
        <f t="shared" si="46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67" t="e">
        <f>SUMIFS([3]Up!$J:$J,[3]Up!$D:$D,D504)</f>
        <v>#VALUE!</v>
      </c>
      <c r="BS504" s="82"/>
      <c r="BT504" s="82" t="str">
        <f t="shared" si="48"/>
        <v/>
      </c>
      <c r="BU504" s="53" t="str">
        <f t="shared" si="47"/>
        <v/>
      </c>
      <c r="BV504" s="53" t="s">
        <v>50</v>
      </c>
      <c r="BW504" s="53"/>
      <c r="BX504" s="53"/>
      <c r="BY504" s="53" t="s">
        <v>51</v>
      </c>
      <c r="BZ504" s="53">
        <v>1</v>
      </c>
      <c r="CA504" s="83"/>
      <c r="CB504" s="53"/>
      <c r="CC504" s="53"/>
    </row>
    <row r="505" spans="3:81" ht="14.25" hidden="1" customHeight="1">
      <c r="C505" s="82" t="s">
        <v>12</v>
      </c>
      <c r="D505" s="82" t="s">
        <v>491</v>
      </c>
      <c r="E505" s="82" t="s">
        <v>389</v>
      </c>
      <c r="F505" s="82" t="s">
        <v>245</v>
      </c>
      <c r="G505" s="82">
        <v>12325</v>
      </c>
      <c r="H505" s="82" t="s">
        <v>49</v>
      </c>
      <c r="I505" s="82">
        <v>1</v>
      </c>
      <c r="J505" s="82">
        <v>537.20000000000005</v>
      </c>
      <c r="K505" s="82">
        <v>537.20000000000005</v>
      </c>
      <c r="L505" s="26">
        <f t="shared" si="45"/>
        <v>1</v>
      </c>
      <c r="M505" s="26">
        <f t="shared" si="46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>
        <v>1</v>
      </c>
      <c r="BK505" s="26"/>
      <c r="BL505" s="26"/>
      <c r="BM505" s="26"/>
      <c r="BN505" s="26"/>
      <c r="BO505" s="26"/>
      <c r="BP505" s="26"/>
      <c r="BQ505" s="26"/>
      <c r="BR505" s="67" t="e">
        <f>SUMIFS([3]Up!$J:$J,[3]Up!$D:$D,D505)</f>
        <v>#VALUE!</v>
      </c>
      <c r="BS505" s="82"/>
      <c r="BT505" s="82" t="str">
        <f t="shared" si="48"/>
        <v/>
      </c>
      <c r="BU505" s="53" t="str">
        <f t="shared" si="47"/>
        <v/>
      </c>
      <c r="BV505" s="53" t="s">
        <v>50</v>
      </c>
      <c r="BW505" s="53"/>
      <c r="BX505" s="53"/>
      <c r="BY505" s="53" t="s">
        <v>51</v>
      </c>
      <c r="BZ505" s="53">
        <v>1</v>
      </c>
      <c r="CA505" s="83"/>
      <c r="CB505" s="53"/>
      <c r="CC505" s="53"/>
    </row>
    <row r="506" spans="3:81" ht="14.25" hidden="1" customHeight="1">
      <c r="C506" s="82" t="s">
        <v>12</v>
      </c>
      <c r="D506" s="82" t="s">
        <v>488</v>
      </c>
      <c r="E506" s="82" t="s">
        <v>145</v>
      </c>
      <c r="F506" s="82" t="s">
        <v>48</v>
      </c>
      <c r="G506" s="82">
        <v>2629</v>
      </c>
      <c r="H506" s="82" t="s">
        <v>49</v>
      </c>
      <c r="I506" s="82">
        <v>1</v>
      </c>
      <c r="J506" s="82">
        <v>18</v>
      </c>
      <c r="K506" s="82">
        <v>18</v>
      </c>
      <c r="L506" s="26">
        <f t="shared" si="45"/>
        <v>1</v>
      </c>
      <c r="M506" s="26">
        <f t="shared" si="46"/>
        <v>0</v>
      </c>
      <c r="N506" s="26"/>
      <c r="O506" s="26"/>
      <c r="P506" s="26"/>
      <c r="Q506" s="26"/>
      <c r="R506" s="26"/>
      <c r="S506" s="26"/>
      <c r="T506" s="26"/>
      <c r="U506" s="26"/>
      <c r="V506" s="26">
        <v>1</v>
      </c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67" t="e">
        <f>SUMIFS([3]Up!$J:$J,[3]Up!$D:$D,D506)</f>
        <v>#VALUE!</v>
      </c>
      <c r="BS506" s="82"/>
      <c r="BT506" s="82" t="str">
        <f t="shared" si="48"/>
        <v/>
      </c>
      <c r="BU506" s="53" t="str">
        <f t="shared" si="47"/>
        <v/>
      </c>
      <c r="BV506" s="53" t="s">
        <v>50</v>
      </c>
      <c r="BW506" s="84" t="s">
        <v>489</v>
      </c>
      <c r="BX506" s="53"/>
      <c r="BY506" s="53" t="s">
        <v>490</v>
      </c>
      <c r="BZ506" s="53">
        <v>1</v>
      </c>
      <c r="CA506" s="83">
        <v>46134</v>
      </c>
      <c r="CB506" s="53"/>
      <c r="CC506" s="53"/>
    </row>
    <row r="507" spans="3:81" ht="14.25" hidden="1" customHeight="1">
      <c r="C507" s="82" t="s">
        <v>12</v>
      </c>
      <c r="D507" s="82" t="s">
        <v>485</v>
      </c>
      <c r="E507" s="82" t="s">
        <v>385</v>
      </c>
      <c r="F507" s="82" t="s">
        <v>48</v>
      </c>
      <c r="G507" s="82">
        <v>2786</v>
      </c>
      <c r="H507" s="82" t="s">
        <v>49</v>
      </c>
      <c r="I507" s="82">
        <v>1</v>
      </c>
      <c r="J507" s="82">
        <v>37.200000000000003</v>
      </c>
      <c r="K507" s="82">
        <v>37.200000000000003</v>
      </c>
      <c r="L507" s="26">
        <f t="shared" si="45"/>
        <v>1</v>
      </c>
      <c r="M507" s="26">
        <f t="shared" si="46"/>
        <v>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>
        <v>1</v>
      </c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>
        <v>1</v>
      </c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67" t="e">
        <f>SUMIFS([3]Up!$J:$J,[3]Up!$D:$D,D507)</f>
        <v>#VALUE!</v>
      </c>
      <c r="BS507" s="82"/>
      <c r="BT507" s="82" t="str">
        <f t="shared" si="48"/>
        <v/>
      </c>
      <c r="BU507" s="53" t="str">
        <f t="shared" si="47"/>
        <v>Thừa 1</v>
      </c>
      <c r="BV507" s="53" t="s">
        <v>50</v>
      </c>
      <c r="BW507" s="84" t="s">
        <v>486</v>
      </c>
      <c r="BX507" s="53"/>
      <c r="BY507" s="53" t="s">
        <v>487</v>
      </c>
      <c r="BZ507" s="53">
        <v>1</v>
      </c>
      <c r="CA507" s="83">
        <v>46149</v>
      </c>
      <c r="CB507" s="53"/>
      <c r="CC507" s="53"/>
    </row>
    <row r="508" spans="3:81" ht="14.25" hidden="1" customHeight="1">
      <c r="C508" s="82" t="s">
        <v>12</v>
      </c>
      <c r="D508" s="82" t="s">
        <v>484</v>
      </c>
      <c r="E508" s="82" t="s">
        <v>383</v>
      </c>
      <c r="F508" s="82" t="s">
        <v>48</v>
      </c>
      <c r="G508" s="82">
        <v>12306</v>
      </c>
      <c r="H508" s="82" t="s">
        <v>49</v>
      </c>
      <c r="I508" s="82">
        <v>1</v>
      </c>
      <c r="J508" s="82">
        <v>183.5</v>
      </c>
      <c r="K508" s="82">
        <v>183.5</v>
      </c>
      <c r="L508" s="26">
        <f t="shared" si="45"/>
        <v>1</v>
      </c>
      <c r="M508" s="26">
        <f t="shared" si="46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>
        <f>10500/G508</f>
        <v>0.85324232081911267</v>
      </c>
      <c r="X508" s="26">
        <f>1821/G508</f>
        <v>0.14797659678205755</v>
      </c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67" t="e">
        <f>SUMIFS([3]Up!$J:$J,[3]Up!$D:$D,D508)</f>
        <v>#VALUE!</v>
      </c>
      <c r="BS508" s="82"/>
      <c r="BT508" s="82" t="str">
        <f t="shared" si="48"/>
        <v/>
      </c>
      <c r="BU508" s="53" t="str">
        <f t="shared" si="47"/>
        <v/>
      </c>
      <c r="BV508" s="53" t="s">
        <v>50</v>
      </c>
      <c r="BW508" s="53"/>
      <c r="BX508" s="53"/>
      <c r="BY508" s="53" t="s">
        <v>51</v>
      </c>
      <c r="BZ508" s="53">
        <v>1</v>
      </c>
      <c r="CA508" s="83"/>
      <c r="CB508" s="53"/>
      <c r="CC508" s="53"/>
    </row>
    <row r="509" spans="3:81" ht="14.25" hidden="1" customHeight="1">
      <c r="C509" s="82" t="s">
        <v>14</v>
      </c>
      <c r="D509" s="82" t="s">
        <v>482</v>
      </c>
      <c r="E509" s="82" t="s">
        <v>483</v>
      </c>
      <c r="F509" s="82" t="s">
        <v>142</v>
      </c>
      <c r="G509" s="82">
        <v>12300</v>
      </c>
      <c r="H509" s="82" t="s">
        <v>49</v>
      </c>
      <c r="I509" s="82">
        <v>1</v>
      </c>
      <c r="J509" s="82">
        <v>1413.5</v>
      </c>
      <c r="K509" s="82">
        <v>1413.5</v>
      </c>
      <c r="L509" s="26">
        <f t="shared" si="45"/>
        <v>1</v>
      </c>
      <c r="M509" s="26">
        <f t="shared" si="46"/>
        <v>0</v>
      </c>
      <c r="N509" s="26"/>
      <c r="O509" s="26"/>
      <c r="P509" s="26"/>
      <c r="Q509" s="26"/>
      <c r="R509" s="26"/>
      <c r="S509" s="26"/>
      <c r="T509" s="26">
        <v>2</v>
      </c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67" t="e">
        <f>SUMIFS([3]Up!$J:$J,[3]Up!$D:$D,D509)</f>
        <v>#VALUE!</v>
      </c>
      <c r="BS509" s="82" t="s">
        <v>143</v>
      </c>
      <c r="BT509" s="82" t="str">
        <f t="shared" si="48"/>
        <v>PL6</v>
      </c>
      <c r="BU509" s="53" t="str">
        <f t="shared" si="47"/>
        <v>Thừa 1</v>
      </c>
      <c r="BV509" s="53" t="s">
        <v>50</v>
      </c>
      <c r="BW509" s="53"/>
      <c r="BX509" s="53"/>
      <c r="BY509" s="53" t="s">
        <v>51</v>
      </c>
      <c r="BZ509" s="53">
        <v>1</v>
      </c>
      <c r="CA509" s="83"/>
      <c r="CB509" s="53"/>
      <c r="CC509" s="53"/>
    </row>
    <row r="510" spans="3:81" ht="14.25" hidden="1" customHeight="1">
      <c r="C510" s="82" t="s">
        <v>14</v>
      </c>
      <c r="D510" s="82" t="s">
        <v>478</v>
      </c>
      <c r="E510" s="82" t="s">
        <v>479</v>
      </c>
      <c r="F510" s="82" t="s">
        <v>66</v>
      </c>
      <c r="G510" s="82">
        <v>141</v>
      </c>
      <c r="H510" s="82" t="s">
        <v>49</v>
      </c>
      <c r="I510" s="82">
        <v>10</v>
      </c>
      <c r="J510" s="82">
        <v>1.2</v>
      </c>
      <c r="K510" s="82">
        <v>12</v>
      </c>
      <c r="L510" s="26">
        <f t="shared" si="45"/>
        <v>10</v>
      </c>
      <c r="M510" s="26">
        <f t="shared" si="46"/>
        <v>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>
        <v>10</v>
      </c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67" t="e">
        <f>SUMIFS([3]Up!$J:$J,[3]Up!$D:$D,D510)</f>
        <v>#VALUE!</v>
      </c>
      <c r="BS510" s="82"/>
      <c r="BT510" s="82" t="str">
        <f t="shared" si="48"/>
        <v>PL12</v>
      </c>
      <c r="BU510" s="53" t="str">
        <f t="shared" si="47"/>
        <v/>
      </c>
      <c r="BV510" s="53" t="s">
        <v>50</v>
      </c>
      <c r="BW510" s="53" t="s">
        <v>480</v>
      </c>
      <c r="BX510" s="53"/>
      <c r="BY510" s="53" t="s">
        <v>481</v>
      </c>
      <c r="BZ510" s="53">
        <v>10</v>
      </c>
      <c r="CA510" s="83">
        <v>46128</v>
      </c>
      <c r="CB510" s="53"/>
      <c r="CC510" s="53"/>
    </row>
    <row r="511" spans="3:81" ht="14.25" hidden="1" customHeight="1">
      <c r="C511" s="82" t="s">
        <v>14</v>
      </c>
      <c r="D511" s="82" t="s">
        <v>476</v>
      </c>
      <c r="E511" s="82" t="s">
        <v>477</v>
      </c>
      <c r="F511" s="82" t="s">
        <v>66</v>
      </c>
      <c r="G511" s="82">
        <v>184</v>
      </c>
      <c r="H511" s="82" t="s">
        <v>49</v>
      </c>
      <c r="I511" s="82">
        <v>8</v>
      </c>
      <c r="J511" s="82">
        <v>1</v>
      </c>
      <c r="K511" s="82">
        <v>8</v>
      </c>
      <c r="L511" s="26">
        <f t="shared" si="45"/>
        <v>8</v>
      </c>
      <c r="M511" s="26">
        <f t="shared" si="46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>
        <v>8</v>
      </c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67" t="e">
        <f>SUMIFS([3]Up!$J:$J,[3]Up!$D:$D,D511)</f>
        <v>#VALUE!</v>
      </c>
      <c r="BS511" s="82"/>
      <c r="BT511" s="82" t="str">
        <f t="shared" si="48"/>
        <v>PL10</v>
      </c>
      <c r="BU511" s="53" t="str">
        <f t="shared" si="47"/>
        <v/>
      </c>
      <c r="BV511" s="53" t="s">
        <v>50</v>
      </c>
      <c r="BW511" s="84" t="s">
        <v>130</v>
      </c>
      <c r="BX511" s="53"/>
      <c r="BY511" s="53" t="s">
        <v>131</v>
      </c>
      <c r="BZ511" s="53">
        <v>8</v>
      </c>
      <c r="CA511" s="83">
        <v>46128</v>
      </c>
      <c r="CB511" s="53"/>
      <c r="CC511" s="53"/>
    </row>
    <row r="512" spans="3:81" ht="14.25" hidden="1" customHeight="1">
      <c r="C512" s="82" t="s">
        <v>14</v>
      </c>
      <c r="D512" s="82" t="s">
        <v>474</v>
      </c>
      <c r="E512" s="82" t="s">
        <v>475</v>
      </c>
      <c r="F512" s="82" t="s">
        <v>66</v>
      </c>
      <c r="G512" s="82">
        <v>64</v>
      </c>
      <c r="H512" s="82" t="s">
        <v>97</v>
      </c>
      <c r="I512" s="82">
        <v>8</v>
      </c>
      <c r="J512" s="82">
        <v>0.3</v>
      </c>
      <c r="K512" s="82">
        <v>2.4</v>
      </c>
      <c r="L512" s="26">
        <f t="shared" si="45"/>
        <v>8</v>
      </c>
      <c r="M512" s="26">
        <f t="shared" si="46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>
        <v>8</v>
      </c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67" t="e">
        <f>SUMIFS([3]Up!$J:$J,[3]Up!$D:$D,D512)</f>
        <v>#VALUE!</v>
      </c>
      <c r="BS512" s="82"/>
      <c r="BT512" s="82" t="str">
        <f t="shared" si="48"/>
        <v>PL12</v>
      </c>
      <c r="BU512" s="53" t="str">
        <f t="shared" si="47"/>
        <v/>
      </c>
      <c r="BV512" s="53" t="s">
        <v>50</v>
      </c>
      <c r="BW512" s="53" t="s">
        <v>98</v>
      </c>
      <c r="BX512" s="53"/>
      <c r="BY512" s="53" t="s">
        <v>99</v>
      </c>
      <c r="BZ512" s="53">
        <v>8</v>
      </c>
      <c r="CA512" s="83">
        <v>46128</v>
      </c>
      <c r="CB512" s="53"/>
      <c r="CC512" s="53"/>
    </row>
    <row r="513" spans="3:81" ht="14.25" hidden="1" customHeight="1">
      <c r="C513" s="82" t="s">
        <v>14</v>
      </c>
      <c r="D513" s="82" t="s">
        <v>472</v>
      </c>
      <c r="E513" s="82" t="s">
        <v>473</v>
      </c>
      <c r="F513" s="82" t="s">
        <v>66</v>
      </c>
      <c r="G513" s="82">
        <v>305</v>
      </c>
      <c r="H513" s="82" t="s">
        <v>97</v>
      </c>
      <c r="I513" s="82">
        <v>2</v>
      </c>
      <c r="J513" s="82">
        <v>10.1</v>
      </c>
      <c r="K513" s="82">
        <v>20.2</v>
      </c>
      <c r="L513" s="26">
        <f t="shared" si="45"/>
        <v>2</v>
      </c>
      <c r="M513" s="26">
        <f t="shared" si="46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2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67" t="e">
        <f>SUMIFS([3]Up!$J:$J,[3]Up!$D:$D,D513)</f>
        <v>#VALUE!</v>
      </c>
      <c r="BS513" s="82"/>
      <c r="BT513" s="82" t="str">
        <f t="shared" si="48"/>
        <v>PL25</v>
      </c>
      <c r="BU513" s="53" t="str">
        <f t="shared" si="47"/>
        <v/>
      </c>
      <c r="BV513" s="53" t="s">
        <v>50</v>
      </c>
      <c r="BW513" s="53" t="s">
        <v>3658</v>
      </c>
      <c r="BX513" s="53"/>
      <c r="BY513" s="53" t="s">
        <v>194</v>
      </c>
      <c r="BZ513" s="53">
        <v>2</v>
      </c>
      <c r="CA513" s="83">
        <v>46212</v>
      </c>
      <c r="CB513" s="53"/>
      <c r="CC513" s="53"/>
    </row>
    <row r="514" spans="3:81" ht="14.25" hidden="1" customHeight="1">
      <c r="C514" s="82"/>
      <c r="D514" s="82" t="s">
        <v>468</v>
      </c>
      <c r="E514" s="82"/>
      <c r="F514" s="82"/>
      <c r="G514" s="82"/>
      <c r="H514" s="82"/>
      <c r="I514" s="82">
        <v>0</v>
      </c>
      <c r="J514" s="82">
        <v>0</v>
      </c>
      <c r="K514" s="82">
        <v>0</v>
      </c>
      <c r="L514" s="26">
        <f t="shared" si="45"/>
        <v>0</v>
      </c>
      <c r="M514" s="26">
        <f t="shared" si="46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67" t="e">
        <f>SUMIFS([3]Up!$J:$J,[3]Up!$D:$D,D514)</f>
        <v>#VALUE!</v>
      </c>
      <c r="BS514" s="82"/>
      <c r="BT514" s="82" t="str">
        <f t="shared" si="48"/>
        <v/>
      </c>
      <c r="BU514" s="53" t="str">
        <f t="shared" si="47"/>
        <v/>
      </c>
      <c r="BV514" s="53"/>
      <c r="BW514" s="53"/>
      <c r="BX514" s="53"/>
      <c r="BY514" s="53"/>
      <c r="BZ514" s="53"/>
      <c r="CA514" s="83"/>
      <c r="CB514" s="53"/>
      <c r="CC514" s="53"/>
    </row>
    <row r="515" spans="3:81" ht="14.25" hidden="1" customHeight="1">
      <c r="C515" s="82"/>
      <c r="D515" s="82" t="s">
        <v>463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45"/>
        <v>0</v>
      </c>
      <c r="M515" s="26">
        <f t="shared" si="46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67" t="e">
        <f>SUMIFS([3]Up!$J:$J,[3]Up!$D:$D,D515)</f>
        <v>#VALUE!</v>
      </c>
      <c r="BS515" s="82"/>
      <c r="BT515" s="82" t="str">
        <f t="shared" si="48"/>
        <v/>
      </c>
      <c r="BU515" s="53" t="str">
        <f t="shared" si="47"/>
        <v/>
      </c>
      <c r="BV515" s="53"/>
      <c r="BW515" s="53"/>
      <c r="BX515" s="53"/>
      <c r="BY515" s="53"/>
      <c r="BZ515" s="53"/>
      <c r="CA515" s="83"/>
      <c r="CB515" s="53"/>
      <c r="CC515" s="53"/>
    </row>
    <row r="516" spans="3:81" ht="14.25" hidden="1" customHeight="1">
      <c r="C516" s="82"/>
      <c r="D516" s="82" t="s">
        <v>462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45"/>
        <v>0</v>
      </c>
      <c r="M516" s="26">
        <f t="shared" si="46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67" t="e">
        <f>SUMIFS([3]Up!$J:$J,[3]Up!$D:$D,D516)</f>
        <v>#VALUE!</v>
      </c>
      <c r="BS516" s="82"/>
      <c r="BT516" s="82" t="str">
        <f t="shared" si="48"/>
        <v/>
      </c>
      <c r="BU516" s="53" t="str">
        <f t="shared" si="47"/>
        <v/>
      </c>
      <c r="BV516" s="53"/>
      <c r="BW516" s="53"/>
      <c r="BX516" s="53"/>
      <c r="BY516" s="53"/>
      <c r="BZ516" s="53"/>
      <c r="CA516" s="83"/>
      <c r="CB516" s="53"/>
      <c r="CC516" s="53"/>
    </row>
    <row r="517" spans="3:81" ht="14.25" hidden="1" customHeight="1">
      <c r="C517" s="82"/>
      <c r="D517" s="82" t="s">
        <v>460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45"/>
        <v>0</v>
      </c>
      <c r="M517" s="26">
        <f t="shared" si="46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67" t="e">
        <f>SUMIFS([3]Up!$J:$J,[3]Up!$D:$D,D517)</f>
        <v>#VALUE!</v>
      </c>
      <c r="BS517" s="82"/>
      <c r="BT517" s="82" t="str">
        <f t="shared" si="48"/>
        <v/>
      </c>
      <c r="BU517" s="53" t="str">
        <f t="shared" si="47"/>
        <v/>
      </c>
      <c r="BV517" s="53"/>
      <c r="BW517" s="53"/>
      <c r="BX517" s="53"/>
      <c r="BY517" s="53"/>
      <c r="BZ517" s="53"/>
      <c r="CA517" s="83"/>
      <c r="CB517" s="53"/>
      <c r="CC517" s="53"/>
    </row>
    <row r="518" spans="3:81" ht="14.25" hidden="1" customHeight="1">
      <c r="C518" s="82"/>
      <c r="D518" s="82" t="s">
        <v>459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45"/>
        <v>0</v>
      </c>
      <c r="M518" s="26">
        <f t="shared" si="46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67" t="e">
        <f>SUMIFS([3]Up!$J:$J,[3]Up!$D:$D,D518)</f>
        <v>#VALUE!</v>
      </c>
      <c r="BS518" s="82"/>
      <c r="BT518" s="82" t="str">
        <f t="shared" si="48"/>
        <v/>
      </c>
      <c r="BU518" s="53" t="str">
        <f t="shared" si="47"/>
        <v/>
      </c>
      <c r="BV518" s="53"/>
      <c r="BW518" s="53"/>
      <c r="BX518" s="53"/>
      <c r="BY518" s="53"/>
      <c r="BZ518" s="53"/>
      <c r="CA518" s="83"/>
      <c r="CB518" s="53"/>
      <c r="CC518" s="53"/>
    </row>
    <row r="519" spans="3:81" ht="14.25" hidden="1" customHeight="1">
      <c r="C519" s="82"/>
      <c r="D519" s="82" t="s">
        <v>455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45"/>
        <v>0</v>
      </c>
      <c r="M519" s="26">
        <f t="shared" si="46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67" t="e">
        <f>SUMIFS([3]Up!$J:$J,[3]Up!$D:$D,D519)</f>
        <v>#VALUE!</v>
      </c>
      <c r="BS519" s="82"/>
      <c r="BT519" s="82" t="str">
        <f t="shared" si="48"/>
        <v/>
      </c>
      <c r="BU519" s="53" t="str">
        <f t="shared" si="47"/>
        <v/>
      </c>
      <c r="BV519" s="53"/>
      <c r="BW519" s="53"/>
      <c r="BX519" s="53"/>
      <c r="BY519" s="53"/>
      <c r="BZ519" s="53"/>
      <c r="CA519" s="83"/>
      <c r="CB519" s="53"/>
      <c r="CC519" s="53"/>
    </row>
    <row r="520" spans="3:81" ht="14.25" hidden="1" customHeight="1">
      <c r="C520" s="82"/>
      <c r="D520" s="82" t="s">
        <v>452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45"/>
        <v>0</v>
      </c>
      <c r="M520" s="26">
        <f t="shared" si="46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67" t="e">
        <f>SUMIFS([3]Up!$J:$J,[3]Up!$D:$D,D520)</f>
        <v>#VALUE!</v>
      </c>
      <c r="BS520" s="82"/>
      <c r="BT520" s="82" t="str">
        <f t="shared" si="48"/>
        <v/>
      </c>
      <c r="BU520" s="53" t="str">
        <f t="shared" si="47"/>
        <v/>
      </c>
      <c r="BV520" s="53"/>
      <c r="BW520" s="53"/>
      <c r="BX520" s="53"/>
      <c r="BY520" s="53"/>
      <c r="BZ520" s="53"/>
      <c r="CA520" s="83"/>
      <c r="CB520" s="53"/>
      <c r="CC520" s="53"/>
    </row>
    <row r="521" spans="3:81" ht="14.25" hidden="1" customHeight="1">
      <c r="C521" s="82"/>
      <c r="D521" s="82" t="s">
        <v>448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45"/>
        <v>0</v>
      </c>
      <c r="M521" s="26">
        <f t="shared" si="46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67" t="e">
        <f>SUMIFS([3]Up!$J:$J,[3]Up!$D:$D,D521)</f>
        <v>#VALUE!</v>
      </c>
      <c r="BS521" s="82"/>
      <c r="BT521" s="82" t="str">
        <f t="shared" si="48"/>
        <v/>
      </c>
      <c r="BU521" s="53" t="str">
        <f t="shared" si="47"/>
        <v/>
      </c>
      <c r="BV521" s="53"/>
      <c r="BW521" s="53"/>
      <c r="BX521" s="53"/>
      <c r="BY521" s="53"/>
      <c r="BZ521" s="53"/>
      <c r="CA521" s="83"/>
      <c r="CB521" s="53"/>
      <c r="CC521" s="53"/>
    </row>
    <row r="522" spans="3:81" ht="14.25" hidden="1" customHeight="1">
      <c r="C522" s="82"/>
      <c r="D522" s="82" t="s">
        <v>443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45"/>
        <v>0</v>
      </c>
      <c r="M522" s="26">
        <f t="shared" si="46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67" t="e">
        <f>SUMIFS([3]Up!$J:$J,[3]Up!$D:$D,D522)</f>
        <v>#VALUE!</v>
      </c>
      <c r="BS522" s="82"/>
      <c r="BT522" s="82" t="str">
        <f t="shared" si="48"/>
        <v/>
      </c>
      <c r="BU522" s="53" t="str">
        <f t="shared" si="47"/>
        <v/>
      </c>
      <c r="BV522" s="53"/>
      <c r="BW522" s="53"/>
      <c r="BX522" s="53"/>
      <c r="BY522" s="53"/>
      <c r="BZ522" s="53"/>
      <c r="CA522" s="83"/>
      <c r="CB522" s="53"/>
      <c r="CC522" s="53"/>
    </row>
    <row r="523" spans="3:81" ht="14.25" hidden="1" customHeight="1">
      <c r="C523" s="82"/>
      <c r="D523" s="82" t="s">
        <v>438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45"/>
        <v>0</v>
      </c>
      <c r="M523" s="26">
        <f t="shared" si="46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67" t="e">
        <f>SUMIFS([3]Up!$J:$J,[3]Up!$D:$D,D523)</f>
        <v>#VALUE!</v>
      </c>
      <c r="BS523" s="82"/>
      <c r="BT523" s="82" t="str">
        <f t="shared" si="48"/>
        <v/>
      </c>
      <c r="BU523" s="53" t="str">
        <f t="shared" si="47"/>
        <v/>
      </c>
      <c r="BV523" s="53"/>
      <c r="BW523" s="53"/>
      <c r="BX523" s="53"/>
      <c r="BY523" s="53"/>
      <c r="BZ523" s="53"/>
      <c r="CA523" s="83"/>
      <c r="CB523" s="53"/>
      <c r="CC523" s="53"/>
    </row>
    <row r="524" spans="3:81" ht="14.25" hidden="1" customHeight="1">
      <c r="C524" s="82" t="s">
        <v>12</v>
      </c>
      <c r="D524" s="82" t="s">
        <v>434</v>
      </c>
      <c r="E524" s="82" t="s">
        <v>435</v>
      </c>
      <c r="F524" s="82" t="s">
        <v>75</v>
      </c>
      <c r="G524" s="82">
        <v>2261</v>
      </c>
      <c r="H524" s="82" t="s">
        <v>49</v>
      </c>
      <c r="I524" s="82">
        <v>1</v>
      </c>
      <c r="J524" s="82">
        <v>67.599999999999994</v>
      </c>
      <c r="K524" s="82">
        <v>67.599999999999994</v>
      </c>
      <c r="L524" s="26">
        <f t="shared" si="45"/>
        <v>1</v>
      </c>
      <c r="M524" s="26">
        <f t="shared" si="46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>
        <v>1</v>
      </c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67" t="e">
        <f>SUMIFS([3]Up!$J:$J,[3]Up!$D:$D,D524)</f>
        <v>#VALUE!</v>
      </c>
      <c r="BS524" s="82"/>
      <c r="BT524" s="82" t="str">
        <f t="shared" si="48"/>
        <v/>
      </c>
      <c r="BU524" s="53" t="str">
        <f t="shared" si="47"/>
        <v/>
      </c>
      <c r="BV524" s="53" t="s">
        <v>50</v>
      </c>
      <c r="BW524" s="84" t="s">
        <v>436</v>
      </c>
      <c r="BX524" s="53"/>
      <c r="BY524" s="53" t="s">
        <v>437</v>
      </c>
      <c r="BZ524" s="53">
        <v>1</v>
      </c>
      <c r="CA524" s="83">
        <v>46133</v>
      </c>
      <c r="CB524" s="53"/>
      <c r="CC524" s="53"/>
    </row>
    <row r="525" spans="3:81" ht="14.25" hidden="1" customHeight="1">
      <c r="C525" s="82" t="s">
        <v>14</v>
      </c>
      <c r="D525" s="82" t="s">
        <v>429</v>
      </c>
      <c r="E525" s="82" t="s">
        <v>430</v>
      </c>
      <c r="F525" s="82" t="s">
        <v>66</v>
      </c>
      <c r="G525" s="82">
        <v>60</v>
      </c>
      <c r="H525" s="82" t="s">
        <v>431</v>
      </c>
      <c r="I525" s="82">
        <v>2</v>
      </c>
      <c r="J525" s="82">
        <v>0.1</v>
      </c>
      <c r="K525" s="82">
        <v>0.2</v>
      </c>
      <c r="L525" s="26">
        <f t="shared" si="45"/>
        <v>2</v>
      </c>
      <c r="M525" s="26">
        <f t="shared" si="46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>
        <v>2</v>
      </c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67" t="e">
        <f>SUMIFS([3]Up!$J:$J,[3]Up!$D:$D,D525)</f>
        <v>#VALUE!</v>
      </c>
      <c r="BS525" s="82"/>
      <c r="BT525" s="82" t="str">
        <f t="shared" si="48"/>
        <v>PL6</v>
      </c>
      <c r="BU525" s="53" t="str">
        <f t="shared" si="47"/>
        <v/>
      </c>
      <c r="BV525" s="53" t="s">
        <v>50</v>
      </c>
      <c r="BW525" s="53" t="s">
        <v>432</v>
      </c>
      <c r="BX525" s="53"/>
      <c r="BY525" s="53" t="s">
        <v>433</v>
      </c>
      <c r="BZ525" s="53">
        <v>2</v>
      </c>
      <c r="CA525" s="83">
        <v>46149</v>
      </c>
      <c r="CB525" s="53"/>
      <c r="CC525" s="53"/>
    </row>
    <row r="526" spans="3:81" ht="14.25" hidden="1" customHeight="1">
      <c r="C526" s="82" t="s">
        <v>14</v>
      </c>
      <c r="D526" s="82" t="s">
        <v>427</v>
      </c>
      <c r="E526" s="82" t="s">
        <v>428</v>
      </c>
      <c r="F526" s="82" t="s">
        <v>66</v>
      </c>
      <c r="G526" s="82">
        <v>229</v>
      </c>
      <c r="H526" s="82" t="s">
        <v>49</v>
      </c>
      <c r="I526" s="82">
        <v>9</v>
      </c>
      <c r="J526" s="82">
        <v>2.2999999999999998</v>
      </c>
      <c r="K526" s="82">
        <v>20.7</v>
      </c>
      <c r="L526" s="26">
        <f t="shared" si="45"/>
        <v>9</v>
      </c>
      <c r="M526" s="26">
        <f t="shared" si="46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>
        <v>9</v>
      </c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67" t="e">
        <f>SUMIFS([3]Up!$J:$J,[3]Up!$D:$D,D526)</f>
        <v>#VALUE!</v>
      </c>
      <c r="BS526" s="82"/>
      <c r="BT526" s="82" t="str">
        <f t="shared" si="48"/>
        <v>PL10</v>
      </c>
      <c r="BU526" s="53" t="str">
        <f t="shared" si="47"/>
        <v/>
      </c>
      <c r="BV526" s="53" t="s">
        <v>50</v>
      </c>
      <c r="BW526" s="84" t="s">
        <v>130</v>
      </c>
      <c r="BX526" s="53"/>
      <c r="BY526" s="53" t="s">
        <v>131</v>
      </c>
      <c r="BZ526" s="53">
        <v>9</v>
      </c>
      <c r="CA526" s="83">
        <v>46128</v>
      </c>
      <c r="CB526" s="53"/>
      <c r="CC526" s="53"/>
    </row>
    <row r="527" spans="3:81" ht="14.25" hidden="1" customHeight="1">
      <c r="C527" s="82" t="s">
        <v>14</v>
      </c>
      <c r="D527" s="82" t="s">
        <v>425</v>
      </c>
      <c r="E527" s="82" t="s">
        <v>426</v>
      </c>
      <c r="F527" s="82" t="s">
        <v>66</v>
      </c>
      <c r="G527" s="82">
        <v>229</v>
      </c>
      <c r="H527" s="82" t="s">
        <v>49</v>
      </c>
      <c r="I527" s="82">
        <v>10</v>
      </c>
      <c r="J527" s="82">
        <v>2.2999999999999998</v>
      </c>
      <c r="K527" s="82">
        <v>23</v>
      </c>
      <c r="L527" s="26">
        <f t="shared" si="45"/>
        <v>10</v>
      </c>
      <c r="M527" s="26">
        <f t="shared" si="46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10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67" t="e">
        <f>SUMIFS([3]Up!$J:$J,[3]Up!$D:$D,D527)</f>
        <v>#VALUE!</v>
      </c>
      <c r="BS527" s="82"/>
      <c r="BT527" s="82" t="str">
        <f t="shared" si="48"/>
        <v>PL10</v>
      </c>
      <c r="BU527" s="53" t="str">
        <f t="shared" si="47"/>
        <v/>
      </c>
      <c r="BV527" s="53" t="s">
        <v>50</v>
      </c>
      <c r="BW527" s="84" t="s">
        <v>130</v>
      </c>
      <c r="BX527" s="53"/>
      <c r="BY527" s="53" t="s">
        <v>131</v>
      </c>
      <c r="BZ527" s="53">
        <v>10</v>
      </c>
      <c r="CA527" s="83">
        <v>46128</v>
      </c>
      <c r="CB527" s="53"/>
      <c r="CC527" s="53"/>
    </row>
    <row r="528" spans="3:81" ht="14.25" hidden="1" customHeight="1">
      <c r="C528" s="82" t="s">
        <v>14</v>
      </c>
      <c r="D528" s="82" t="s">
        <v>421</v>
      </c>
      <c r="E528" s="82" t="s">
        <v>422</v>
      </c>
      <c r="F528" s="82" t="s">
        <v>66</v>
      </c>
      <c r="G528" s="82">
        <v>229</v>
      </c>
      <c r="H528" s="82" t="s">
        <v>49</v>
      </c>
      <c r="I528" s="82">
        <v>1</v>
      </c>
      <c r="J528" s="82">
        <v>2.5</v>
      </c>
      <c r="K528" s="82">
        <v>2.5</v>
      </c>
      <c r="L528" s="26">
        <f t="shared" si="45"/>
        <v>1</v>
      </c>
      <c r="M528" s="26">
        <f t="shared" si="46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>
        <v>1</v>
      </c>
      <c r="BP528" s="26"/>
      <c r="BQ528" s="26"/>
      <c r="BR528" s="67" t="e">
        <f>SUMIFS([3]Up!$J:$J,[3]Up!$D:$D,D528)</f>
        <v>#VALUE!</v>
      </c>
      <c r="BS528" s="82"/>
      <c r="BT528" s="82" t="str">
        <f t="shared" si="48"/>
        <v>PL10</v>
      </c>
      <c r="BU528" s="53" t="str">
        <f t="shared" si="47"/>
        <v/>
      </c>
      <c r="BV528" s="53" t="s">
        <v>50</v>
      </c>
      <c r="BW528" s="53" t="s">
        <v>423</v>
      </c>
      <c r="BX528" s="53"/>
      <c r="BY528" s="53" t="s">
        <v>424</v>
      </c>
      <c r="BZ528" s="53">
        <v>1</v>
      </c>
      <c r="CA528" s="83">
        <v>46149</v>
      </c>
      <c r="CB528" s="53"/>
      <c r="CC528" s="53"/>
    </row>
    <row r="529" spans="3:81" ht="14.25" hidden="1" customHeight="1">
      <c r="C529" s="82" t="s">
        <v>14</v>
      </c>
      <c r="D529" s="82" t="s">
        <v>419</v>
      </c>
      <c r="E529" s="82" t="s">
        <v>420</v>
      </c>
      <c r="F529" s="82" t="s">
        <v>66</v>
      </c>
      <c r="G529" s="82">
        <v>229</v>
      </c>
      <c r="H529" s="82" t="s">
        <v>49</v>
      </c>
      <c r="I529" s="82">
        <v>28</v>
      </c>
      <c r="J529" s="82">
        <v>2.7</v>
      </c>
      <c r="K529" s="82">
        <v>75.600000000000009</v>
      </c>
      <c r="L529" s="26">
        <f t="shared" si="45"/>
        <v>28</v>
      </c>
      <c r="M529" s="26">
        <f t="shared" si="46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>
        <v>7</v>
      </c>
      <c r="AI529" s="26"/>
      <c r="AJ529" s="26"/>
      <c r="AK529" s="26"/>
      <c r="AL529" s="26"/>
      <c r="AM529" s="26">
        <v>22</v>
      </c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67" t="e">
        <f>SUMIFS([3]Up!$J:$J,[3]Up!$D:$D,D529)</f>
        <v>#VALUE!</v>
      </c>
      <c r="BS529" s="82"/>
      <c r="BT529" s="82" t="str">
        <f t="shared" si="48"/>
        <v>PL10</v>
      </c>
      <c r="BU529" s="53" t="str">
        <f t="shared" si="47"/>
        <v>Thừa 1</v>
      </c>
      <c r="BV529" s="53" t="s">
        <v>50</v>
      </c>
      <c r="BW529" s="84" t="s">
        <v>130</v>
      </c>
      <c r="BX529" s="53"/>
      <c r="BY529" s="53" t="s">
        <v>131</v>
      </c>
      <c r="BZ529" s="53">
        <v>29</v>
      </c>
      <c r="CA529" s="83">
        <v>46128</v>
      </c>
      <c r="CB529" s="53"/>
      <c r="CC529" s="53"/>
    </row>
    <row r="530" spans="3:81" ht="14.25" customHeight="1">
      <c r="C530" s="82" t="s">
        <v>12</v>
      </c>
      <c r="D530" s="82" t="s">
        <v>415</v>
      </c>
      <c r="E530" s="82" t="s">
        <v>416</v>
      </c>
      <c r="F530" s="82" t="s">
        <v>151</v>
      </c>
      <c r="G530" s="82">
        <v>86</v>
      </c>
      <c r="H530" s="82" t="s">
        <v>403</v>
      </c>
      <c r="I530" s="82">
        <v>2</v>
      </c>
      <c r="J530" s="82">
        <v>0.5</v>
      </c>
      <c r="K530" s="82">
        <v>1</v>
      </c>
      <c r="L530" s="26">
        <f t="shared" si="45"/>
        <v>0</v>
      </c>
      <c r="M530" s="26">
        <f t="shared" si="46"/>
        <v>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67" t="e">
        <f>SUMIFS([3]Up!$J:$J,[3]Up!$D:$D,D530)</f>
        <v>#VALUE!</v>
      </c>
      <c r="BS530" s="82"/>
      <c r="BT530" s="82" t="str">
        <f t="shared" si="48"/>
        <v/>
      </c>
      <c r="BU530" s="53" t="str">
        <f t="shared" si="47"/>
        <v/>
      </c>
      <c r="BV530" s="53" t="s">
        <v>82</v>
      </c>
      <c r="BW530" s="53" t="s">
        <v>417</v>
      </c>
      <c r="BX530" s="53"/>
      <c r="BY530" s="53" t="s">
        <v>418</v>
      </c>
      <c r="BZ530" s="53">
        <v>2</v>
      </c>
      <c r="CA530" s="83">
        <v>46133</v>
      </c>
      <c r="CB530" s="53"/>
      <c r="CC530" s="53"/>
    </row>
    <row r="531" spans="3:81" ht="14.25" hidden="1" customHeight="1">
      <c r="C531" s="82" t="s">
        <v>12</v>
      </c>
      <c r="D531" s="82" t="s">
        <v>410</v>
      </c>
      <c r="E531" s="82" t="s">
        <v>411</v>
      </c>
      <c r="F531" s="82" t="s">
        <v>151</v>
      </c>
      <c r="G531" s="82">
        <v>436</v>
      </c>
      <c r="H531" s="82" t="s">
        <v>412</v>
      </c>
      <c r="I531" s="82">
        <v>48</v>
      </c>
      <c r="J531" s="82">
        <v>4.8</v>
      </c>
      <c r="K531" s="82">
        <v>230.39999999999998</v>
      </c>
      <c r="L531" s="26">
        <f t="shared" si="45"/>
        <v>48</v>
      </c>
      <c r="M531" s="26">
        <f t="shared" si="46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>
        <v>48</v>
      </c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67" t="e">
        <f>SUMIFS([3]Up!$J:$J,[3]Up!$D:$D,D531)</f>
        <v>#VALUE!</v>
      </c>
      <c r="BS531" s="82"/>
      <c r="BT531" s="82" t="str">
        <f t="shared" si="48"/>
        <v/>
      </c>
      <c r="BU531" s="53" t="str">
        <f t="shared" si="47"/>
        <v/>
      </c>
      <c r="BV531" s="53" t="s">
        <v>50</v>
      </c>
      <c r="BW531" s="53" t="s">
        <v>413</v>
      </c>
      <c r="BX531" s="53"/>
      <c r="BY531" s="53" t="s">
        <v>414</v>
      </c>
      <c r="BZ531" s="53">
        <v>48</v>
      </c>
      <c r="CA531" s="83">
        <v>46133</v>
      </c>
      <c r="CB531" s="53"/>
      <c r="CC531" s="53"/>
    </row>
    <row r="532" spans="3:81" ht="14.25" hidden="1" customHeight="1">
      <c r="C532" s="82" t="s">
        <v>12</v>
      </c>
      <c r="D532" s="82" t="s">
        <v>406</v>
      </c>
      <c r="E532" s="82" t="s">
        <v>402</v>
      </c>
      <c r="F532" s="82" t="s">
        <v>151</v>
      </c>
      <c r="G532" s="82">
        <v>309</v>
      </c>
      <c r="H532" s="82" t="s">
        <v>407</v>
      </c>
      <c r="I532" s="82">
        <v>4</v>
      </c>
      <c r="J532" s="82">
        <v>4.9000000000000004</v>
      </c>
      <c r="K532" s="82">
        <v>19.600000000000001</v>
      </c>
      <c r="L532" s="26">
        <f t="shared" si="45"/>
        <v>4</v>
      </c>
      <c r="M532" s="26">
        <f t="shared" si="46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5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67" t="e">
        <f>SUMIFS([3]Up!$J:$J,[3]Up!$D:$D,D532)</f>
        <v>#VALUE!</v>
      </c>
      <c r="BS532" s="82"/>
      <c r="BT532" s="82" t="str">
        <f t="shared" si="48"/>
        <v/>
      </c>
      <c r="BU532" s="53" t="str">
        <f t="shared" si="47"/>
        <v>Thừa 1</v>
      </c>
      <c r="BV532" s="53" t="s">
        <v>50</v>
      </c>
      <c r="BW532" s="84" t="s">
        <v>408</v>
      </c>
      <c r="BX532" s="53"/>
      <c r="BY532" s="53" t="s">
        <v>409</v>
      </c>
      <c r="BZ532" s="53">
        <v>5</v>
      </c>
      <c r="CA532" s="83">
        <v>46133</v>
      </c>
      <c r="CB532" s="53"/>
      <c r="CC532" s="53"/>
    </row>
    <row r="533" spans="3:81" ht="14.25" hidden="1" customHeight="1">
      <c r="C533" s="82" t="s">
        <v>12</v>
      </c>
      <c r="D533" s="82" t="s">
        <v>401</v>
      </c>
      <c r="E533" s="82" t="s">
        <v>402</v>
      </c>
      <c r="F533" s="82" t="s">
        <v>151</v>
      </c>
      <c r="G533" s="82">
        <v>309</v>
      </c>
      <c r="H533" s="82" t="s">
        <v>403</v>
      </c>
      <c r="I533" s="82">
        <v>1</v>
      </c>
      <c r="J533" s="82">
        <v>4.9000000000000004</v>
      </c>
      <c r="K533" s="82">
        <v>4.9000000000000004</v>
      </c>
      <c r="L533" s="26">
        <f t="shared" si="45"/>
        <v>1</v>
      </c>
      <c r="M533" s="26">
        <f t="shared" si="46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>
        <v>1</v>
      </c>
      <c r="BI533" s="26"/>
      <c r="BJ533" s="26"/>
      <c r="BK533" s="26"/>
      <c r="BL533" s="26"/>
      <c r="BM533" s="26"/>
      <c r="BN533" s="26"/>
      <c r="BO533" s="26"/>
      <c r="BP533" s="26"/>
      <c r="BQ533" s="26">
        <v>1</v>
      </c>
      <c r="BR533" s="67" t="e">
        <f>SUMIFS([3]Up!$J:$J,[3]Up!$D:$D,D533)</f>
        <v>#VALUE!</v>
      </c>
      <c r="BS533" s="82"/>
      <c r="BT533" s="82" t="str">
        <f t="shared" si="48"/>
        <v/>
      </c>
      <c r="BU533" s="53" t="str">
        <f t="shared" si="47"/>
        <v>Thừa 1</v>
      </c>
      <c r="BV533" s="53" t="s">
        <v>50</v>
      </c>
      <c r="BW533" s="53" t="s">
        <v>404</v>
      </c>
      <c r="BX533" s="53"/>
      <c r="BY533" s="53" t="s">
        <v>405</v>
      </c>
      <c r="BZ533" s="53">
        <v>1</v>
      </c>
      <c r="CA533" s="83">
        <v>46149</v>
      </c>
      <c r="CB533" s="53"/>
      <c r="CC533" s="53"/>
    </row>
    <row r="534" spans="3:81" ht="14.25" hidden="1" customHeight="1">
      <c r="C534" s="82" t="s">
        <v>12</v>
      </c>
      <c r="D534" s="82" t="s">
        <v>400</v>
      </c>
      <c r="E534" s="82" t="s">
        <v>58</v>
      </c>
      <c r="F534" s="82" t="s">
        <v>59</v>
      </c>
      <c r="G534" s="82">
        <v>12227</v>
      </c>
      <c r="H534" s="82" t="s">
        <v>49</v>
      </c>
      <c r="I534" s="82">
        <v>1</v>
      </c>
      <c r="J534" s="82">
        <v>295.7</v>
      </c>
      <c r="K534" s="82">
        <v>295.7</v>
      </c>
      <c r="L534" s="26">
        <f t="shared" si="45"/>
        <v>1</v>
      </c>
      <c r="M534" s="26">
        <f t="shared" si="46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>
        <v>1</v>
      </c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67" t="e">
        <f>SUMIFS([3]Up!$J:$J,[3]Up!$D:$D,D534)</f>
        <v>#VALUE!</v>
      </c>
      <c r="BS534" s="82"/>
      <c r="BT534" s="82" t="str">
        <f t="shared" si="48"/>
        <v/>
      </c>
      <c r="BU534" s="53" t="str">
        <f t="shared" si="47"/>
        <v/>
      </c>
      <c r="BV534" s="53" t="s">
        <v>50</v>
      </c>
      <c r="BW534" s="53"/>
      <c r="BX534" s="53"/>
      <c r="BY534" s="53" t="s">
        <v>51</v>
      </c>
      <c r="BZ534" s="53">
        <v>1</v>
      </c>
      <c r="CA534" s="83"/>
      <c r="CB534" s="53"/>
      <c r="CC534" s="53"/>
    </row>
    <row r="535" spans="3:81" ht="14.25" hidden="1" customHeight="1">
      <c r="C535" s="82" t="s">
        <v>12</v>
      </c>
      <c r="D535" s="82" t="s">
        <v>399</v>
      </c>
      <c r="E535" s="82" t="s">
        <v>58</v>
      </c>
      <c r="F535" s="82" t="s">
        <v>59</v>
      </c>
      <c r="G535" s="82">
        <v>10066</v>
      </c>
      <c r="H535" s="82" t="s">
        <v>49</v>
      </c>
      <c r="I535" s="82">
        <v>1</v>
      </c>
      <c r="J535" s="82">
        <v>243</v>
      </c>
      <c r="K535" s="82">
        <v>243</v>
      </c>
      <c r="L535" s="26">
        <f t="shared" si="45"/>
        <v>1</v>
      </c>
      <c r="M535" s="26">
        <f t="shared" si="46"/>
        <v>0</v>
      </c>
      <c r="N535" s="26">
        <v>1</v>
      </c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67" t="e">
        <f>SUMIFS([3]Up!$J:$J,[3]Up!$D:$D,D535)</f>
        <v>#VALUE!</v>
      </c>
      <c r="BS535" s="82"/>
      <c r="BT535" s="82" t="str">
        <f t="shared" si="48"/>
        <v/>
      </c>
      <c r="BU535" s="53" t="str">
        <f t="shared" si="47"/>
        <v/>
      </c>
      <c r="BV535" s="53" t="s">
        <v>50</v>
      </c>
      <c r="BW535" s="84" t="s">
        <v>60</v>
      </c>
      <c r="BX535" s="53"/>
      <c r="BY535" s="53" t="s">
        <v>61</v>
      </c>
      <c r="BZ535" s="53">
        <v>1</v>
      </c>
      <c r="CA535" s="83">
        <v>46134</v>
      </c>
      <c r="CB535" s="53"/>
      <c r="CC535" s="53"/>
    </row>
    <row r="536" spans="3:81" ht="14.25" hidden="1" customHeight="1">
      <c r="C536" s="82" t="s">
        <v>12</v>
      </c>
      <c r="D536" s="82" t="s">
        <v>398</v>
      </c>
      <c r="E536" s="82" t="s">
        <v>58</v>
      </c>
      <c r="F536" s="82" t="s">
        <v>59</v>
      </c>
      <c r="G536" s="82">
        <v>932</v>
      </c>
      <c r="H536" s="82" t="s">
        <v>49</v>
      </c>
      <c r="I536" s="82">
        <v>2</v>
      </c>
      <c r="J536" s="82">
        <v>21.1</v>
      </c>
      <c r="K536" s="82">
        <v>42.2</v>
      </c>
      <c r="L536" s="26">
        <f t="shared" si="45"/>
        <v>2</v>
      </c>
      <c r="M536" s="26">
        <f t="shared" si="46"/>
        <v>0</v>
      </c>
      <c r="N536" s="26">
        <v>2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67" t="e">
        <f>SUMIFS([3]Up!$J:$J,[3]Up!$D:$D,D536)</f>
        <v>#VALUE!</v>
      </c>
      <c r="BS536" s="82"/>
      <c r="BT536" s="82" t="str">
        <f t="shared" si="48"/>
        <v/>
      </c>
      <c r="BU536" s="53" t="str">
        <f t="shared" si="47"/>
        <v/>
      </c>
      <c r="BV536" s="53" t="s">
        <v>50</v>
      </c>
      <c r="BW536" s="84" t="s">
        <v>60</v>
      </c>
      <c r="BX536" s="53"/>
      <c r="BY536" s="53" t="s">
        <v>61</v>
      </c>
      <c r="BZ536" s="53">
        <v>2</v>
      </c>
      <c r="CA536" s="83">
        <v>46134</v>
      </c>
      <c r="CB536" s="53"/>
      <c r="CC536" s="53"/>
    </row>
    <row r="537" spans="3:81" ht="14.25" hidden="1" customHeight="1">
      <c r="C537" s="82" t="s">
        <v>12</v>
      </c>
      <c r="D537" s="82" t="s">
        <v>397</v>
      </c>
      <c r="E537" s="82" t="s">
        <v>58</v>
      </c>
      <c r="F537" s="82" t="s">
        <v>59</v>
      </c>
      <c r="G537" s="82">
        <v>1263</v>
      </c>
      <c r="H537" s="82" t="s">
        <v>49</v>
      </c>
      <c r="I537" s="82">
        <v>2</v>
      </c>
      <c r="J537" s="82">
        <v>29.2</v>
      </c>
      <c r="K537" s="82">
        <v>58.4</v>
      </c>
      <c r="L537" s="26">
        <f t="shared" si="45"/>
        <v>2</v>
      </c>
      <c r="M537" s="26">
        <f t="shared" si="46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67" t="e">
        <f>SUMIFS([3]Up!$J:$J,[3]Up!$D:$D,D537)</f>
        <v>#VALUE!</v>
      </c>
      <c r="BS537" s="82"/>
      <c r="BT537" s="82" t="str">
        <f t="shared" si="48"/>
        <v/>
      </c>
      <c r="BU537" s="53" t="str">
        <f t="shared" si="47"/>
        <v/>
      </c>
      <c r="BV537" s="53" t="s">
        <v>50</v>
      </c>
      <c r="BW537" s="84" t="s">
        <v>60</v>
      </c>
      <c r="BX537" s="53"/>
      <c r="BY537" s="53" t="s">
        <v>61</v>
      </c>
      <c r="BZ537" s="53">
        <v>2</v>
      </c>
      <c r="CA537" s="83">
        <v>46134</v>
      </c>
      <c r="CB537" s="53"/>
      <c r="CC537" s="53"/>
    </row>
    <row r="538" spans="3:81" ht="14.25" hidden="1" customHeight="1">
      <c r="C538" s="82" t="s">
        <v>12</v>
      </c>
      <c r="D538" s="82" t="s">
        <v>396</v>
      </c>
      <c r="E538" s="82" t="s">
        <v>58</v>
      </c>
      <c r="F538" s="82" t="s">
        <v>59</v>
      </c>
      <c r="G538" s="82">
        <v>3295</v>
      </c>
      <c r="H538" s="82" t="s">
        <v>49</v>
      </c>
      <c r="I538" s="82">
        <v>1</v>
      </c>
      <c r="J538" s="82">
        <v>78.5</v>
      </c>
      <c r="K538" s="82">
        <v>78.5</v>
      </c>
      <c r="L538" s="26">
        <f t="shared" si="45"/>
        <v>1</v>
      </c>
      <c r="M538" s="26">
        <f t="shared" si="46"/>
        <v>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>
        <v>1</v>
      </c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67" t="e">
        <f>SUMIFS([3]Up!$J:$J,[3]Up!$D:$D,D538)</f>
        <v>#VALUE!</v>
      </c>
      <c r="BS538" s="82"/>
      <c r="BT538" s="82" t="str">
        <f t="shared" si="48"/>
        <v/>
      </c>
      <c r="BU538" s="53" t="str">
        <f t="shared" si="47"/>
        <v/>
      </c>
      <c r="BV538" s="53" t="s">
        <v>50</v>
      </c>
      <c r="BW538" s="84" t="s">
        <v>60</v>
      </c>
      <c r="BX538" s="53"/>
      <c r="BY538" s="53" t="s">
        <v>61</v>
      </c>
      <c r="BZ538" s="53">
        <v>1</v>
      </c>
      <c r="CA538" s="83">
        <v>46134</v>
      </c>
      <c r="CB538" s="53"/>
      <c r="CC538" s="53"/>
    </row>
    <row r="539" spans="3:81" ht="14.25" hidden="1" customHeight="1">
      <c r="C539" s="82" t="s">
        <v>12</v>
      </c>
      <c r="D539" s="82" t="s">
        <v>395</v>
      </c>
      <c r="E539" s="82" t="s">
        <v>58</v>
      </c>
      <c r="F539" s="82" t="s">
        <v>59</v>
      </c>
      <c r="G539" s="82">
        <v>2629</v>
      </c>
      <c r="H539" s="82" t="s">
        <v>49</v>
      </c>
      <c r="I539" s="82">
        <v>1</v>
      </c>
      <c r="J539" s="82">
        <v>61.5</v>
      </c>
      <c r="K539" s="82">
        <v>61.5</v>
      </c>
      <c r="L539" s="26">
        <f t="shared" si="45"/>
        <v>1</v>
      </c>
      <c r="M539" s="26">
        <f t="shared" si="46"/>
        <v>0</v>
      </c>
      <c r="N539" s="26">
        <v>1</v>
      </c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67" t="e">
        <f>SUMIFS([3]Up!$J:$J,[3]Up!$D:$D,D539)</f>
        <v>#VALUE!</v>
      </c>
      <c r="BS539" s="82"/>
      <c r="BT539" s="82" t="str">
        <f t="shared" si="48"/>
        <v/>
      </c>
      <c r="BU539" s="53" t="str">
        <f t="shared" si="47"/>
        <v/>
      </c>
      <c r="BV539" s="53" t="s">
        <v>50</v>
      </c>
      <c r="BW539" s="84" t="s">
        <v>60</v>
      </c>
      <c r="BX539" s="53"/>
      <c r="BY539" s="53" t="s">
        <v>61</v>
      </c>
      <c r="BZ539" s="53">
        <v>1</v>
      </c>
      <c r="CA539" s="83">
        <v>46134</v>
      </c>
      <c r="CB539" s="53"/>
      <c r="CC539" s="53"/>
    </row>
    <row r="540" spans="3:81" ht="14.25" hidden="1" customHeight="1">
      <c r="C540" s="82" t="s">
        <v>12</v>
      </c>
      <c r="D540" s="82" t="s">
        <v>394</v>
      </c>
      <c r="E540" s="82" t="s">
        <v>58</v>
      </c>
      <c r="F540" s="82" t="s">
        <v>59</v>
      </c>
      <c r="G540" s="82">
        <v>455</v>
      </c>
      <c r="H540" s="82" t="s">
        <v>49</v>
      </c>
      <c r="I540" s="82">
        <v>7</v>
      </c>
      <c r="J540" s="82">
        <v>10</v>
      </c>
      <c r="K540" s="82">
        <v>70</v>
      </c>
      <c r="L540" s="26">
        <f t="shared" si="45"/>
        <v>7</v>
      </c>
      <c r="M540" s="26">
        <f t="shared" si="46"/>
        <v>0</v>
      </c>
      <c r="N540" s="26">
        <v>7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67" t="e">
        <f>SUMIFS([3]Up!$J:$J,[3]Up!$D:$D,D540)</f>
        <v>#VALUE!</v>
      </c>
      <c r="BS540" s="82"/>
      <c r="BT540" s="82" t="str">
        <f t="shared" si="48"/>
        <v/>
      </c>
      <c r="BU540" s="53" t="str">
        <f t="shared" si="47"/>
        <v/>
      </c>
      <c r="BV540" s="53" t="s">
        <v>50</v>
      </c>
      <c r="BW540" s="84" t="s">
        <v>60</v>
      </c>
      <c r="BX540" s="53"/>
      <c r="BY540" s="53" t="s">
        <v>61</v>
      </c>
      <c r="BZ540" s="53">
        <v>7</v>
      </c>
      <c r="CA540" s="83">
        <v>46134</v>
      </c>
      <c r="CB540" s="53"/>
      <c r="CC540" s="53"/>
    </row>
    <row r="541" spans="3:81" ht="14.25" hidden="1" customHeight="1">
      <c r="C541" s="82" t="s">
        <v>12</v>
      </c>
      <c r="D541" s="82" t="s">
        <v>393</v>
      </c>
      <c r="E541" s="82" t="s">
        <v>58</v>
      </c>
      <c r="F541" s="82" t="s">
        <v>59</v>
      </c>
      <c r="G541" s="82">
        <v>1388</v>
      </c>
      <c r="H541" s="82" t="s">
        <v>49</v>
      </c>
      <c r="I541" s="82">
        <v>1</v>
      </c>
      <c r="J541" s="82">
        <v>31.4</v>
      </c>
      <c r="K541" s="82">
        <v>31.4</v>
      </c>
      <c r="L541" s="26">
        <f t="shared" si="45"/>
        <v>1</v>
      </c>
      <c r="M541" s="26">
        <f t="shared" si="46"/>
        <v>0</v>
      </c>
      <c r="N541" s="26">
        <v>1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67" t="e">
        <f>SUMIFS([3]Up!$J:$J,[3]Up!$D:$D,D541)</f>
        <v>#VALUE!</v>
      </c>
      <c r="BS541" s="82"/>
      <c r="BT541" s="82" t="str">
        <f t="shared" si="48"/>
        <v/>
      </c>
      <c r="BU541" s="53" t="str">
        <f t="shared" si="47"/>
        <v/>
      </c>
      <c r="BV541" s="53" t="s">
        <v>50</v>
      </c>
      <c r="BW541" s="84" t="s">
        <v>60</v>
      </c>
      <c r="BX541" s="53"/>
      <c r="BY541" s="53" t="s">
        <v>61</v>
      </c>
      <c r="BZ541" s="53">
        <v>1</v>
      </c>
      <c r="CA541" s="83">
        <v>46134</v>
      </c>
      <c r="CB541" s="53"/>
      <c r="CC541" s="53"/>
    </row>
    <row r="542" spans="3:81" ht="14.25" hidden="1" customHeight="1">
      <c r="C542" s="82" t="s">
        <v>12</v>
      </c>
      <c r="D542" s="82" t="s">
        <v>392</v>
      </c>
      <c r="E542" s="82" t="s">
        <v>58</v>
      </c>
      <c r="F542" s="82" t="s">
        <v>59</v>
      </c>
      <c r="G542" s="82">
        <v>2327</v>
      </c>
      <c r="H542" s="82" t="s">
        <v>49</v>
      </c>
      <c r="I542" s="82">
        <v>1</v>
      </c>
      <c r="J542" s="82">
        <v>54.2</v>
      </c>
      <c r="K542" s="82">
        <v>54.2</v>
      </c>
      <c r="L542" s="26">
        <f t="shared" ref="L542:L605" si="49">MIN(SUM(N542:BQ542),I542)</f>
        <v>1</v>
      </c>
      <c r="M542" s="26">
        <f t="shared" ref="M542:M605" si="50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67" t="e">
        <f>SUMIFS([3]Up!$J:$J,[3]Up!$D:$D,D542)</f>
        <v>#VALUE!</v>
      </c>
      <c r="BS542" s="82"/>
      <c r="BT542" s="82" t="str">
        <f t="shared" si="48"/>
        <v/>
      </c>
      <c r="BU542" s="53" t="str">
        <f t="shared" ref="BU542:BU605" si="51">IF(ROUND(SUM(N542:BQ542)-I542,0)&gt;0,"Thừa "&amp;SUM(N542:BQ542)-I542,"")</f>
        <v/>
      </c>
      <c r="BV542" s="53" t="s">
        <v>50</v>
      </c>
      <c r="BW542" s="84" t="s">
        <v>60</v>
      </c>
      <c r="BX542" s="53"/>
      <c r="BY542" s="53" t="s">
        <v>61</v>
      </c>
      <c r="BZ542" s="53">
        <v>1</v>
      </c>
      <c r="CA542" s="83">
        <v>46134</v>
      </c>
      <c r="CB542" s="53"/>
      <c r="CC542" s="53"/>
    </row>
    <row r="543" spans="3:81" ht="14.25" hidden="1" customHeight="1">
      <c r="C543" s="82" t="s">
        <v>12</v>
      </c>
      <c r="D543" s="82" t="s">
        <v>391</v>
      </c>
      <c r="E543" s="82" t="s">
        <v>58</v>
      </c>
      <c r="F543" s="82" t="s">
        <v>59</v>
      </c>
      <c r="G543" s="82">
        <v>295</v>
      </c>
      <c r="H543" s="82" t="s">
        <v>49</v>
      </c>
      <c r="I543" s="82">
        <v>10</v>
      </c>
      <c r="J543" s="82">
        <v>6.2</v>
      </c>
      <c r="K543" s="82">
        <v>62</v>
      </c>
      <c r="L543" s="26">
        <f t="shared" si="49"/>
        <v>10</v>
      </c>
      <c r="M543" s="26">
        <f t="shared" si="50"/>
        <v>0</v>
      </c>
      <c r="N543" s="26">
        <v>4</v>
      </c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6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67" t="e">
        <f>SUMIFS([3]Up!$J:$J,[3]Up!$D:$D,D543)</f>
        <v>#VALUE!</v>
      </c>
      <c r="BS543" s="82"/>
      <c r="BT543" s="82" t="str">
        <f t="shared" si="48"/>
        <v/>
      </c>
      <c r="BU543" s="53" t="str">
        <f t="shared" si="51"/>
        <v/>
      </c>
      <c r="BV543" s="53" t="s">
        <v>50</v>
      </c>
      <c r="BW543" s="84" t="s">
        <v>60</v>
      </c>
      <c r="BX543" s="53"/>
      <c r="BY543" s="53" t="s">
        <v>61</v>
      </c>
      <c r="BZ543" s="53">
        <v>10</v>
      </c>
      <c r="CA543" s="83">
        <v>46134</v>
      </c>
      <c r="CB543" s="53"/>
      <c r="CC543" s="53"/>
    </row>
    <row r="544" spans="3:81" ht="14.25" hidden="1" customHeight="1">
      <c r="C544" s="82" t="s">
        <v>12</v>
      </c>
      <c r="D544" s="82" t="s">
        <v>390</v>
      </c>
      <c r="E544" s="82" t="s">
        <v>58</v>
      </c>
      <c r="F544" s="82" t="s">
        <v>59</v>
      </c>
      <c r="G544" s="82">
        <v>1864</v>
      </c>
      <c r="H544" s="82" t="s">
        <v>49</v>
      </c>
      <c r="I544" s="82">
        <v>7</v>
      </c>
      <c r="J544" s="82">
        <v>42.5</v>
      </c>
      <c r="K544" s="82">
        <v>297.5</v>
      </c>
      <c r="L544" s="26">
        <f t="shared" si="49"/>
        <v>7</v>
      </c>
      <c r="M544" s="26">
        <f t="shared" si="50"/>
        <v>0</v>
      </c>
      <c r="N544" s="26">
        <v>7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67" t="e">
        <f>SUMIFS([3]Up!$J:$J,[3]Up!$D:$D,D544)</f>
        <v>#VALUE!</v>
      </c>
      <c r="BS544" s="82"/>
      <c r="BT544" s="82" t="str">
        <f t="shared" si="48"/>
        <v/>
      </c>
      <c r="BU544" s="53" t="str">
        <f t="shared" si="51"/>
        <v/>
      </c>
      <c r="BV544" s="53" t="s">
        <v>50</v>
      </c>
      <c r="BW544" s="84" t="s">
        <v>60</v>
      </c>
      <c r="BX544" s="53"/>
      <c r="BY544" s="53" t="s">
        <v>61</v>
      </c>
      <c r="BZ544" s="53">
        <v>7</v>
      </c>
      <c r="CA544" s="83">
        <v>46134</v>
      </c>
      <c r="CB544" s="53"/>
      <c r="CC544" s="53"/>
    </row>
    <row r="545" spans="3:81" ht="14.25" hidden="1" customHeight="1">
      <c r="C545" s="82" t="s">
        <v>12</v>
      </c>
      <c r="D545" s="82" t="s">
        <v>388</v>
      </c>
      <c r="E545" s="82" t="s">
        <v>389</v>
      </c>
      <c r="F545" s="82" t="s">
        <v>245</v>
      </c>
      <c r="G545" s="82">
        <v>12332</v>
      </c>
      <c r="H545" s="82" t="s">
        <v>49</v>
      </c>
      <c r="I545" s="82">
        <v>1</v>
      </c>
      <c r="J545" s="82">
        <v>537.5</v>
      </c>
      <c r="K545" s="82">
        <v>537.5</v>
      </c>
      <c r="L545" s="26">
        <f t="shared" si="49"/>
        <v>1</v>
      </c>
      <c r="M545" s="26">
        <f t="shared" si="50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>
        <v>1</v>
      </c>
      <c r="BK545" s="26"/>
      <c r="BL545" s="26"/>
      <c r="BM545" s="26"/>
      <c r="BN545" s="26"/>
      <c r="BO545" s="26"/>
      <c r="BP545" s="26"/>
      <c r="BQ545" s="26"/>
      <c r="BR545" s="67" t="e">
        <f>SUMIFS([3]Up!$J:$J,[3]Up!$D:$D,D545)</f>
        <v>#VALUE!</v>
      </c>
      <c r="BS545" s="82"/>
      <c r="BT545" s="82" t="str">
        <f t="shared" si="48"/>
        <v/>
      </c>
      <c r="BU545" s="53" t="str">
        <f t="shared" si="51"/>
        <v/>
      </c>
      <c r="BV545" s="53" t="s">
        <v>50</v>
      </c>
      <c r="BW545" s="53"/>
      <c r="BX545" s="53"/>
      <c r="BY545" s="53" t="s">
        <v>51</v>
      </c>
      <c r="BZ545" s="53">
        <v>1</v>
      </c>
      <c r="CA545" s="83"/>
      <c r="CB545" s="53"/>
      <c r="CC545" s="53"/>
    </row>
    <row r="546" spans="3:81" ht="14.25" hidden="1" customHeight="1">
      <c r="C546" s="82" t="s">
        <v>12</v>
      </c>
      <c r="D546" s="82" t="s">
        <v>384</v>
      </c>
      <c r="E546" s="82" t="s">
        <v>385</v>
      </c>
      <c r="F546" s="82" t="s">
        <v>48</v>
      </c>
      <c r="G546" s="82">
        <v>2786</v>
      </c>
      <c r="H546" s="82" t="s">
        <v>49</v>
      </c>
      <c r="I546" s="82">
        <v>1</v>
      </c>
      <c r="J546" s="82">
        <v>37.200000000000003</v>
      </c>
      <c r="K546" s="82">
        <v>37.200000000000003</v>
      </c>
      <c r="L546" s="26">
        <f t="shared" si="49"/>
        <v>1</v>
      </c>
      <c r="M546" s="26">
        <f t="shared" si="50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>
        <v>1</v>
      </c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>
        <v>1</v>
      </c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67" t="e">
        <f>SUMIFS([3]Up!$J:$J,[3]Up!$D:$D,D546)</f>
        <v>#VALUE!</v>
      </c>
      <c r="BS546" s="82"/>
      <c r="BT546" s="82" t="str">
        <f t="shared" si="48"/>
        <v/>
      </c>
      <c r="BU546" s="53" t="str">
        <f t="shared" si="51"/>
        <v>Thừa 1</v>
      </c>
      <c r="BV546" s="53" t="s">
        <v>50</v>
      </c>
      <c r="BW546" s="84" t="s">
        <v>386</v>
      </c>
      <c r="BX546" s="53"/>
      <c r="BY546" s="53" t="s">
        <v>387</v>
      </c>
      <c r="BZ546" s="53">
        <v>1</v>
      </c>
      <c r="CA546" s="83">
        <v>46134</v>
      </c>
      <c r="CB546" s="53"/>
      <c r="CC546" s="53"/>
    </row>
    <row r="547" spans="3:81" ht="14.25" hidden="1" customHeight="1">
      <c r="C547" s="82" t="s">
        <v>12</v>
      </c>
      <c r="D547" s="82" t="s">
        <v>382</v>
      </c>
      <c r="E547" s="82" t="s">
        <v>383</v>
      </c>
      <c r="F547" s="82" t="s">
        <v>48</v>
      </c>
      <c r="G547" s="82">
        <v>12313</v>
      </c>
      <c r="H547" s="82" t="s">
        <v>49</v>
      </c>
      <c r="I547" s="82">
        <v>1</v>
      </c>
      <c r="J547" s="82">
        <v>183.6</v>
      </c>
      <c r="K547" s="82">
        <v>183.6</v>
      </c>
      <c r="L547" s="26">
        <f t="shared" si="49"/>
        <v>1</v>
      </c>
      <c r="M547" s="26">
        <f t="shared" si="50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>
        <f>10500/G547</f>
        <v>0.85275724843661171</v>
      </c>
      <c r="X547" s="26">
        <f>1828/G547</f>
        <v>0.14846097620401202</v>
      </c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67" t="e">
        <f>SUMIFS([3]Up!$J:$J,[3]Up!$D:$D,D547)</f>
        <v>#VALUE!</v>
      </c>
      <c r="BS547" s="82"/>
      <c r="BT547" s="82" t="str">
        <f t="shared" si="48"/>
        <v/>
      </c>
      <c r="BU547" s="53" t="str">
        <f t="shared" si="51"/>
        <v/>
      </c>
      <c r="BV547" s="53" t="s">
        <v>50</v>
      </c>
      <c r="BW547" s="53"/>
      <c r="BX547" s="53"/>
      <c r="BY547" s="53" t="s">
        <v>51</v>
      </c>
      <c r="BZ547" s="53">
        <v>1</v>
      </c>
      <c r="CA547" s="83"/>
      <c r="CB547" s="53"/>
      <c r="CC547" s="53"/>
    </row>
    <row r="548" spans="3:81" ht="14.25" hidden="1" customHeight="1">
      <c r="C548" s="82" t="s">
        <v>12</v>
      </c>
      <c r="D548" s="82" t="s">
        <v>378</v>
      </c>
      <c r="E548" s="82" t="s">
        <v>379</v>
      </c>
      <c r="F548" s="82" t="s">
        <v>48</v>
      </c>
      <c r="G548" s="82">
        <v>152</v>
      </c>
      <c r="H548" s="82" t="s">
        <v>49</v>
      </c>
      <c r="I548" s="82">
        <v>2</v>
      </c>
      <c r="J548" s="82">
        <v>1.6</v>
      </c>
      <c r="K548" s="82">
        <v>3.2</v>
      </c>
      <c r="L548" s="26">
        <f t="shared" si="49"/>
        <v>2</v>
      </c>
      <c r="M548" s="26">
        <f t="shared" si="50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>
        <v>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67" t="e">
        <f>SUMIFS([3]Up!$J:$J,[3]Up!$D:$D,D548)</f>
        <v>#VALUE!</v>
      </c>
      <c r="BS548" s="82"/>
      <c r="BT548" s="82" t="str">
        <f t="shared" si="48"/>
        <v/>
      </c>
      <c r="BU548" s="53" t="str">
        <f t="shared" si="51"/>
        <v/>
      </c>
      <c r="BV548" s="53" t="s">
        <v>50</v>
      </c>
      <c r="BW548" s="53" t="s">
        <v>380</v>
      </c>
      <c r="BX548" s="53"/>
      <c r="BY548" s="53" t="s">
        <v>381</v>
      </c>
      <c r="BZ548" s="53">
        <v>2</v>
      </c>
      <c r="CA548" s="83">
        <v>46133</v>
      </c>
      <c r="CB548" s="53"/>
      <c r="CC548" s="53"/>
    </row>
    <row r="549" spans="3:81" ht="14.25" hidden="1" customHeight="1">
      <c r="C549" s="82" t="s">
        <v>14</v>
      </c>
      <c r="D549" s="82" t="s">
        <v>377</v>
      </c>
      <c r="E549" s="82" t="s">
        <v>305</v>
      </c>
      <c r="F549" s="82" t="s">
        <v>306</v>
      </c>
      <c r="G549" s="82">
        <v>1219</v>
      </c>
      <c r="H549" s="82" t="s">
        <v>49</v>
      </c>
      <c r="I549" s="82">
        <v>68</v>
      </c>
      <c r="J549" s="82">
        <v>8.6999999999999993</v>
      </c>
      <c r="K549" s="82">
        <v>591.59999999999991</v>
      </c>
      <c r="L549" s="26">
        <f t="shared" si="49"/>
        <v>68</v>
      </c>
      <c r="M549" s="26">
        <f t="shared" si="50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>
        <v>61</v>
      </c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>
        <v>7</v>
      </c>
      <c r="BP549" s="26"/>
      <c r="BQ549" s="26"/>
      <c r="BR549" s="67" t="e">
        <f>SUMIFS([3]Up!$J:$J,[3]Up!$D:$D,D549)</f>
        <v>#VALUE!</v>
      </c>
      <c r="BS549" s="82"/>
      <c r="BT549" s="82" t="str">
        <f t="shared" si="48"/>
        <v>PL2</v>
      </c>
      <c r="BU549" s="53" t="str">
        <f t="shared" si="51"/>
        <v/>
      </c>
      <c r="BV549" s="53" t="s">
        <v>50</v>
      </c>
      <c r="BW549" s="53" t="s">
        <v>307</v>
      </c>
      <c r="BX549" s="53"/>
      <c r="BY549" s="53" t="s">
        <v>308</v>
      </c>
      <c r="BZ549" s="53">
        <v>68</v>
      </c>
      <c r="CA549" s="83">
        <v>46128</v>
      </c>
      <c r="CB549" s="53"/>
      <c r="CC549" s="53"/>
    </row>
    <row r="550" spans="3:81" ht="14.25" hidden="1" customHeight="1">
      <c r="C550" s="82" t="s">
        <v>14</v>
      </c>
      <c r="D550" s="82" t="s">
        <v>376</v>
      </c>
      <c r="E550" s="82" t="s">
        <v>305</v>
      </c>
      <c r="F550" s="82" t="s">
        <v>306</v>
      </c>
      <c r="G550" s="82">
        <v>622</v>
      </c>
      <c r="H550" s="82" t="s">
        <v>49</v>
      </c>
      <c r="I550" s="82">
        <v>2</v>
      </c>
      <c r="J550" s="82">
        <v>4.5</v>
      </c>
      <c r="K550" s="82">
        <v>9</v>
      </c>
      <c r="L550" s="26">
        <f t="shared" si="49"/>
        <v>2</v>
      </c>
      <c r="M550" s="26">
        <f t="shared" si="50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>
        <v>2</v>
      </c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67" t="e">
        <f>SUMIFS([3]Up!$J:$J,[3]Up!$D:$D,D550)</f>
        <v>#VALUE!</v>
      </c>
      <c r="BS550" s="82"/>
      <c r="BT550" s="82" t="str">
        <f t="shared" si="48"/>
        <v>PL2</v>
      </c>
      <c r="BU550" s="53" t="str">
        <f t="shared" si="51"/>
        <v/>
      </c>
      <c r="BV550" s="53" t="s">
        <v>50</v>
      </c>
      <c r="BW550" s="53" t="s">
        <v>307</v>
      </c>
      <c r="BX550" s="53"/>
      <c r="BY550" s="53" t="s">
        <v>308</v>
      </c>
      <c r="BZ550" s="53">
        <v>2</v>
      </c>
      <c r="CA550" s="83">
        <v>46128</v>
      </c>
      <c r="CB550" s="53"/>
      <c r="CC550" s="53"/>
    </row>
    <row r="551" spans="3:81" ht="14.25" hidden="1" customHeight="1">
      <c r="C551" s="82" t="s">
        <v>14</v>
      </c>
      <c r="D551" s="82" t="s">
        <v>375</v>
      </c>
      <c r="E551" s="82" t="s">
        <v>305</v>
      </c>
      <c r="F551" s="82" t="s">
        <v>306</v>
      </c>
      <c r="G551" s="82">
        <v>1219</v>
      </c>
      <c r="H551" s="82" t="s">
        <v>49</v>
      </c>
      <c r="I551" s="82">
        <v>1</v>
      </c>
      <c r="J551" s="82">
        <v>8.6999999999999993</v>
      </c>
      <c r="K551" s="82">
        <v>8.6999999999999993</v>
      </c>
      <c r="L551" s="26">
        <f t="shared" si="49"/>
        <v>1</v>
      </c>
      <c r="M551" s="26">
        <f t="shared" si="50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1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67" t="e">
        <f>SUMIFS([3]Up!$J:$J,[3]Up!$D:$D,D551)</f>
        <v>#VALUE!</v>
      </c>
      <c r="BS551" s="82"/>
      <c r="BT551" s="82" t="str">
        <f t="shared" si="48"/>
        <v>PL2</v>
      </c>
      <c r="BU551" s="53" t="str">
        <f t="shared" si="51"/>
        <v/>
      </c>
      <c r="BV551" s="53" t="s">
        <v>50</v>
      </c>
      <c r="BW551" s="53" t="s">
        <v>307</v>
      </c>
      <c r="BX551" s="53"/>
      <c r="BY551" s="53" t="s">
        <v>308</v>
      </c>
      <c r="BZ551" s="53">
        <v>1</v>
      </c>
      <c r="CA551" s="83">
        <v>46128</v>
      </c>
      <c r="CB551" s="53"/>
      <c r="CC551" s="53"/>
    </row>
    <row r="552" spans="3:81" ht="14.25" hidden="1" customHeight="1">
      <c r="C552" s="82" t="s">
        <v>14</v>
      </c>
      <c r="D552" s="82" t="s">
        <v>374</v>
      </c>
      <c r="E552" s="82" t="s">
        <v>305</v>
      </c>
      <c r="F552" s="82" t="s">
        <v>306</v>
      </c>
      <c r="G552" s="82">
        <v>838</v>
      </c>
      <c r="H552" s="82" t="s">
        <v>49</v>
      </c>
      <c r="I552" s="82">
        <v>1</v>
      </c>
      <c r="J552" s="82">
        <v>6</v>
      </c>
      <c r="K552" s="82">
        <v>6</v>
      </c>
      <c r="L552" s="26">
        <f t="shared" si="49"/>
        <v>1</v>
      </c>
      <c r="M552" s="26">
        <f t="shared" si="50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67" t="e">
        <f>SUMIFS([3]Up!$J:$J,[3]Up!$D:$D,D552)</f>
        <v>#VALUE!</v>
      </c>
      <c r="BS552" s="82"/>
      <c r="BT552" s="82" t="str">
        <f t="shared" si="48"/>
        <v>PL2</v>
      </c>
      <c r="BU552" s="53" t="str">
        <f t="shared" si="51"/>
        <v/>
      </c>
      <c r="BV552" s="53" t="s">
        <v>50</v>
      </c>
      <c r="BW552" s="53" t="s">
        <v>307</v>
      </c>
      <c r="BX552" s="53"/>
      <c r="BY552" s="53" t="s">
        <v>308</v>
      </c>
      <c r="BZ552" s="53">
        <v>1</v>
      </c>
      <c r="CA552" s="83">
        <v>46128</v>
      </c>
      <c r="CB552" s="53"/>
      <c r="CC552" s="53"/>
    </row>
    <row r="553" spans="3:81" ht="14.25" hidden="1" customHeight="1">
      <c r="C553" s="82" t="s">
        <v>14</v>
      </c>
      <c r="D553" s="82" t="s">
        <v>373</v>
      </c>
      <c r="E553" s="82" t="s">
        <v>305</v>
      </c>
      <c r="F553" s="82" t="s">
        <v>306</v>
      </c>
      <c r="G553" s="82">
        <v>1219</v>
      </c>
      <c r="H553" s="82" t="s">
        <v>49</v>
      </c>
      <c r="I553" s="82">
        <v>1</v>
      </c>
      <c r="J553" s="82">
        <v>8.6999999999999993</v>
      </c>
      <c r="K553" s="82">
        <v>8.6999999999999993</v>
      </c>
      <c r="L553" s="26">
        <f t="shared" si="49"/>
        <v>1</v>
      </c>
      <c r="M553" s="26">
        <f t="shared" si="50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67" t="e">
        <f>SUMIFS([3]Up!$J:$J,[3]Up!$D:$D,D553)</f>
        <v>#VALUE!</v>
      </c>
      <c r="BS553" s="82"/>
      <c r="BT553" s="82" t="str">
        <f t="shared" si="48"/>
        <v>PL2</v>
      </c>
      <c r="BU553" s="53" t="str">
        <f t="shared" si="51"/>
        <v/>
      </c>
      <c r="BV553" s="53" t="s">
        <v>50</v>
      </c>
      <c r="BW553" s="53" t="s">
        <v>307</v>
      </c>
      <c r="BX553" s="53"/>
      <c r="BY553" s="53" t="s">
        <v>308</v>
      </c>
      <c r="BZ553" s="53">
        <v>1</v>
      </c>
      <c r="CA553" s="83">
        <v>46128</v>
      </c>
      <c r="CB553" s="53"/>
      <c r="CC553" s="53"/>
    </row>
    <row r="554" spans="3:81" ht="14.25" hidden="1" customHeight="1">
      <c r="C554" s="82" t="s">
        <v>14</v>
      </c>
      <c r="D554" s="82" t="s">
        <v>372</v>
      </c>
      <c r="E554" s="82" t="s">
        <v>370</v>
      </c>
      <c r="F554" s="82" t="s">
        <v>306</v>
      </c>
      <c r="G554" s="82">
        <v>381</v>
      </c>
      <c r="H554" s="82" t="s">
        <v>49</v>
      </c>
      <c r="I554" s="82">
        <v>1</v>
      </c>
      <c r="J554" s="82">
        <v>3.6</v>
      </c>
      <c r="K554" s="82">
        <v>3.6</v>
      </c>
      <c r="L554" s="26">
        <f t="shared" si="49"/>
        <v>1</v>
      </c>
      <c r="M554" s="26">
        <f t="shared" si="50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>
        <v>1</v>
      </c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67" t="e">
        <f>SUMIFS([3]Up!$J:$J,[3]Up!$D:$D,D554)</f>
        <v>#VALUE!</v>
      </c>
      <c r="BS554" s="82"/>
      <c r="BT554" s="82" t="str">
        <f t="shared" si="48"/>
        <v>PL2</v>
      </c>
      <c r="BU554" s="53" t="str">
        <f t="shared" si="51"/>
        <v/>
      </c>
      <c r="BV554" s="53" t="s">
        <v>82</v>
      </c>
      <c r="BW554" s="53" t="s">
        <v>307</v>
      </c>
      <c r="BX554" s="53"/>
      <c r="BY554" s="53" t="s">
        <v>308</v>
      </c>
      <c r="BZ554" s="53">
        <v>1</v>
      </c>
      <c r="CA554" s="83">
        <v>46128</v>
      </c>
      <c r="CB554" s="53"/>
      <c r="CC554" s="53"/>
    </row>
    <row r="555" spans="3:81" ht="14.25" hidden="1" customHeight="1">
      <c r="C555" s="82" t="s">
        <v>14</v>
      </c>
      <c r="D555" s="82" t="s">
        <v>371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2</v>
      </c>
      <c r="J555" s="82">
        <v>3.6</v>
      </c>
      <c r="K555" s="82">
        <v>7.2</v>
      </c>
      <c r="L555" s="26">
        <f t="shared" si="49"/>
        <v>2</v>
      </c>
      <c r="M555" s="26">
        <f t="shared" si="50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2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67" t="e">
        <f>SUMIFS([3]Up!$J:$J,[3]Up!$D:$D,D555)</f>
        <v>#VALUE!</v>
      </c>
      <c r="BS555" s="82"/>
      <c r="BT555" s="82" t="str">
        <f t="shared" si="48"/>
        <v>PL2</v>
      </c>
      <c r="BU555" s="53" t="str">
        <f t="shared" si="51"/>
        <v/>
      </c>
      <c r="BV555" s="53" t="s">
        <v>82</v>
      </c>
      <c r="BW555" s="53" t="s">
        <v>307</v>
      </c>
      <c r="BX555" s="53"/>
      <c r="BY555" s="53" t="s">
        <v>308</v>
      </c>
      <c r="BZ555" s="53">
        <v>2</v>
      </c>
      <c r="CA555" s="83">
        <v>46128</v>
      </c>
      <c r="CB555" s="53"/>
      <c r="CC555" s="53"/>
    </row>
    <row r="556" spans="3:81" ht="14.25" hidden="1" customHeight="1">
      <c r="C556" s="82" t="s">
        <v>14</v>
      </c>
      <c r="D556" s="82" t="s">
        <v>369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1</v>
      </c>
      <c r="J556" s="82">
        <v>3.6</v>
      </c>
      <c r="K556" s="82">
        <v>3.6</v>
      </c>
      <c r="L556" s="26">
        <f t="shared" si="49"/>
        <v>1</v>
      </c>
      <c r="M556" s="26">
        <f t="shared" si="50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1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67" t="e">
        <f>SUMIFS([3]Up!$J:$J,[3]Up!$D:$D,D556)</f>
        <v>#VALUE!</v>
      </c>
      <c r="BS556" s="82"/>
      <c r="BT556" s="82" t="str">
        <f t="shared" si="48"/>
        <v>PL2</v>
      </c>
      <c r="BU556" s="53" t="str">
        <f t="shared" si="51"/>
        <v/>
      </c>
      <c r="BV556" s="53" t="s">
        <v>82</v>
      </c>
      <c r="BW556" s="53" t="s">
        <v>307</v>
      </c>
      <c r="BX556" s="53"/>
      <c r="BY556" s="53" t="s">
        <v>308</v>
      </c>
      <c r="BZ556" s="53">
        <v>1</v>
      </c>
      <c r="CA556" s="83">
        <v>46128</v>
      </c>
      <c r="CB556" s="53"/>
      <c r="CC556" s="53"/>
    </row>
    <row r="557" spans="3:81" ht="14.25" hidden="1" customHeight="1">
      <c r="C557" s="82" t="s">
        <v>14</v>
      </c>
      <c r="D557" s="82" t="s">
        <v>368</v>
      </c>
      <c r="E557" s="82" t="s">
        <v>365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6.2</v>
      </c>
      <c r="K557" s="82">
        <v>6.2</v>
      </c>
      <c r="L557" s="26">
        <f t="shared" si="49"/>
        <v>1</v>
      </c>
      <c r="M557" s="26">
        <f t="shared" si="50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3">
        <v>1</v>
      </c>
      <c r="BQ557" s="26"/>
      <c r="BR557" s="67" t="e">
        <f>SUMIFS([3]Up!$J:$J,[3]Up!$D:$D,D557)</f>
        <v>#VALUE!</v>
      </c>
      <c r="BS557" s="82"/>
      <c r="BT557" s="82" t="str">
        <f t="shared" ref="BT557:BT620" si="52">IFERROR(IF(C557="Plate",LEFT(E557,FIND("*",E557,1)-1),""),IF(C557="Plate",LEFT(E557,FIND("x",E557,1)-1),""))</f>
        <v>PL2</v>
      </c>
      <c r="BU557" s="53" t="str">
        <f t="shared" si="51"/>
        <v/>
      </c>
      <c r="BV557" s="53" t="s">
        <v>82</v>
      </c>
      <c r="BW557" s="53" t="s">
        <v>307</v>
      </c>
      <c r="BX557" s="53"/>
      <c r="BY557" s="53" t="s">
        <v>308</v>
      </c>
      <c r="BZ557" s="53">
        <v>1</v>
      </c>
      <c r="CA557" s="83">
        <v>46128</v>
      </c>
      <c r="CB557" s="53"/>
      <c r="CC557" s="53"/>
    </row>
    <row r="558" spans="3:81" ht="14.25" customHeight="1">
      <c r="C558" s="82" t="s">
        <v>14</v>
      </c>
      <c r="D558" s="82" t="s">
        <v>367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7.3</v>
      </c>
      <c r="K558" s="82">
        <v>7.3</v>
      </c>
      <c r="L558" s="26">
        <f t="shared" si="49"/>
        <v>0</v>
      </c>
      <c r="M558" s="26">
        <f t="shared" si="50"/>
        <v>1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67" t="e">
        <f>SUMIFS([3]Up!$J:$J,[3]Up!$D:$D,D558)</f>
        <v>#VALUE!</v>
      </c>
      <c r="BS558" s="82"/>
      <c r="BT558" s="82" t="str">
        <f t="shared" si="52"/>
        <v>PL2</v>
      </c>
      <c r="BU558" s="53" t="str">
        <f t="shared" si="51"/>
        <v/>
      </c>
      <c r="BV558" s="53" t="s">
        <v>82</v>
      </c>
      <c r="BW558" s="53" t="s">
        <v>307</v>
      </c>
      <c r="BX558" s="53"/>
      <c r="BY558" s="53" t="s">
        <v>308</v>
      </c>
      <c r="BZ558" s="53">
        <v>1</v>
      </c>
      <c r="CA558" s="83">
        <v>46128</v>
      </c>
      <c r="CB558" s="53"/>
      <c r="CC558" s="53"/>
    </row>
    <row r="559" spans="3:81" ht="14.25" hidden="1" customHeight="1">
      <c r="C559" s="82" t="s">
        <v>14</v>
      </c>
      <c r="D559" s="82" t="s">
        <v>366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6.2</v>
      </c>
      <c r="K559" s="82">
        <v>6.2</v>
      </c>
      <c r="L559" s="26">
        <f t="shared" si="49"/>
        <v>1</v>
      </c>
      <c r="M559" s="26">
        <f t="shared" si="50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>
        <v>1</v>
      </c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67" t="e">
        <f>SUMIFS([3]Up!$J:$J,[3]Up!$D:$D,D559)</f>
        <v>#VALUE!</v>
      </c>
      <c r="BS559" s="82"/>
      <c r="BT559" s="82" t="str">
        <f t="shared" si="52"/>
        <v>PL2</v>
      </c>
      <c r="BU559" s="53" t="str">
        <f t="shared" si="51"/>
        <v/>
      </c>
      <c r="BV559" s="53" t="s">
        <v>82</v>
      </c>
      <c r="BW559" s="53" t="s">
        <v>307</v>
      </c>
      <c r="BX559" s="53"/>
      <c r="BY559" s="53" t="s">
        <v>308</v>
      </c>
      <c r="BZ559" s="53">
        <v>1</v>
      </c>
      <c r="CA559" s="83">
        <v>46128</v>
      </c>
      <c r="CB559" s="53"/>
      <c r="CC559" s="53"/>
    </row>
    <row r="560" spans="3:81" ht="14.25" hidden="1" customHeight="1">
      <c r="C560" s="82" t="s">
        <v>14</v>
      </c>
      <c r="D560" s="82" t="s">
        <v>364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7.3</v>
      </c>
      <c r="K560" s="82">
        <v>7.3</v>
      </c>
      <c r="L560" s="26">
        <f t="shared" si="49"/>
        <v>1</v>
      </c>
      <c r="M560" s="26">
        <f t="shared" si="50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67" t="e">
        <f>SUMIFS([3]Up!$J:$J,[3]Up!$D:$D,D560)</f>
        <v>#VALUE!</v>
      </c>
      <c r="BS560" s="82"/>
      <c r="BT560" s="82" t="str">
        <f t="shared" si="52"/>
        <v>PL2</v>
      </c>
      <c r="BU560" s="53" t="str">
        <f t="shared" si="51"/>
        <v/>
      </c>
      <c r="BV560" s="53" t="s">
        <v>82</v>
      </c>
      <c r="BW560" s="53" t="s">
        <v>307</v>
      </c>
      <c r="BX560" s="53"/>
      <c r="BY560" s="53" t="s">
        <v>308</v>
      </c>
      <c r="BZ560" s="53">
        <v>1</v>
      </c>
      <c r="CA560" s="83">
        <v>46128</v>
      </c>
      <c r="CB560" s="53"/>
      <c r="CC560" s="53"/>
    </row>
    <row r="561" spans="3:81" ht="14.25" hidden="1" customHeight="1">
      <c r="C561" s="82" t="s">
        <v>14</v>
      </c>
      <c r="D561" s="82" t="s">
        <v>363</v>
      </c>
      <c r="E561" s="82" t="s">
        <v>305</v>
      </c>
      <c r="F561" s="82" t="s">
        <v>306</v>
      </c>
      <c r="G561" s="82">
        <v>1219</v>
      </c>
      <c r="H561" s="82" t="s">
        <v>49</v>
      </c>
      <c r="I561" s="82">
        <v>20</v>
      </c>
      <c r="J561" s="82">
        <v>8.6999999999999993</v>
      </c>
      <c r="K561" s="82">
        <v>174</v>
      </c>
      <c r="L561" s="26">
        <f t="shared" si="49"/>
        <v>20</v>
      </c>
      <c r="M561" s="26">
        <f t="shared" si="50"/>
        <v>0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>
        <v>19</v>
      </c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>
        <v>1</v>
      </c>
      <c r="BP561" s="26"/>
      <c r="BQ561" s="26"/>
      <c r="BR561" s="67" t="e">
        <f>SUMIFS([3]Up!$J:$J,[3]Up!$D:$D,D561)</f>
        <v>#VALUE!</v>
      </c>
      <c r="BS561" s="82"/>
      <c r="BT561" s="82" t="str">
        <f t="shared" si="52"/>
        <v>PL2</v>
      </c>
      <c r="BU561" s="53" t="str">
        <f t="shared" si="51"/>
        <v/>
      </c>
      <c r="BV561" s="53" t="s">
        <v>50</v>
      </c>
      <c r="BW561" s="53" t="s">
        <v>307</v>
      </c>
      <c r="BX561" s="53"/>
      <c r="BY561" s="53" t="s">
        <v>308</v>
      </c>
      <c r="BZ561" s="53">
        <v>20</v>
      </c>
      <c r="CA561" s="83">
        <v>46128</v>
      </c>
      <c r="CB561" s="53"/>
      <c r="CC561" s="53"/>
    </row>
    <row r="562" spans="3:81" ht="14.25" hidden="1" customHeight="1">
      <c r="C562" s="82" t="s">
        <v>14</v>
      </c>
      <c r="D562" s="82" t="s">
        <v>362</v>
      </c>
      <c r="E562" s="82" t="s">
        <v>305</v>
      </c>
      <c r="F562" s="82" t="s">
        <v>306</v>
      </c>
      <c r="G562" s="82">
        <v>381</v>
      </c>
      <c r="H562" s="82" t="s">
        <v>49</v>
      </c>
      <c r="I562" s="82">
        <v>1</v>
      </c>
      <c r="J562" s="82">
        <v>2.2999999999999998</v>
      </c>
      <c r="K562" s="82">
        <v>2.2999999999999998</v>
      </c>
      <c r="L562" s="26">
        <f t="shared" si="49"/>
        <v>1</v>
      </c>
      <c r="M562" s="26">
        <f t="shared" si="50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>
        <v>1</v>
      </c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67" t="e">
        <f>SUMIFS([3]Up!$J:$J,[3]Up!$D:$D,D562)</f>
        <v>#VALUE!</v>
      </c>
      <c r="BS562" s="82"/>
      <c r="BT562" s="82" t="str">
        <f t="shared" si="52"/>
        <v>PL2</v>
      </c>
      <c r="BU562" s="53" t="str">
        <f t="shared" si="51"/>
        <v/>
      </c>
      <c r="BV562" s="53" t="s">
        <v>82</v>
      </c>
      <c r="BW562" s="53" t="s">
        <v>307</v>
      </c>
      <c r="BX562" s="53"/>
      <c r="BY562" s="53" t="s">
        <v>308</v>
      </c>
      <c r="BZ562" s="53">
        <v>1</v>
      </c>
      <c r="CA562" s="83">
        <v>46128</v>
      </c>
      <c r="CB562" s="53"/>
      <c r="CC562" s="53"/>
    </row>
    <row r="563" spans="3:81" ht="14.25" hidden="1" customHeight="1">
      <c r="C563" s="82" t="s">
        <v>14</v>
      </c>
      <c r="D563" s="82" t="s">
        <v>361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49"/>
        <v>1</v>
      </c>
      <c r="M563" s="26">
        <f t="shared" si="50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67" t="e">
        <f>SUMIFS([3]Up!$J:$J,[3]Up!$D:$D,D563)</f>
        <v>#VALUE!</v>
      </c>
      <c r="BS563" s="82"/>
      <c r="BT563" s="82" t="str">
        <f t="shared" si="52"/>
        <v>PL2</v>
      </c>
      <c r="BU563" s="53" t="str">
        <f t="shared" si="51"/>
        <v/>
      </c>
      <c r="BV563" s="53" t="s">
        <v>82</v>
      </c>
      <c r="BW563" s="53" t="s">
        <v>307</v>
      </c>
      <c r="BX563" s="53"/>
      <c r="BY563" s="53" t="s">
        <v>308</v>
      </c>
      <c r="BZ563" s="53">
        <v>1</v>
      </c>
      <c r="CA563" s="83">
        <v>46128</v>
      </c>
      <c r="CB563" s="53"/>
      <c r="CC563" s="53"/>
    </row>
    <row r="564" spans="3:81" ht="14.25" hidden="1" customHeight="1">
      <c r="C564" s="82" t="s">
        <v>14</v>
      </c>
      <c r="D564" s="82" t="s">
        <v>360</v>
      </c>
      <c r="E564" s="82" t="s">
        <v>359</v>
      </c>
      <c r="F564" s="82" t="s">
        <v>306</v>
      </c>
      <c r="G564" s="82">
        <v>423</v>
      </c>
      <c r="H564" s="82" t="s">
        <v>49</v>
      </c>
      <c r="I564" s="82">
        <v>1</v>
      </c>
      <c r="J564" s="82">
        <v>8.4</v>
      </c>
      <c r="K564" s="82">
        <v>8.4</v>
      </c>
      <c r="L564" s="26">
        <f t="shared" si="49"/>
        <v>1</v>
      </c>
      <c r="M564" s="26">
        <f t="shared" si="50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67" t="e">
        <f>SUMIFS([3]Up!$J:$J,[3]Up!$D:$D,D564)</f>
        <v>#VALUE!</v>
      </c>
      <c r="BS564" s="82"/>
      <c r="BT564" s="82" t="str">
        <f t="shared" si="52"/>
        <v>PL2</v>
      </c>
      <c r="BU564" s="53" t="str">
        <f t="shared" si="51"/>
        <v/>
      </c>
      <c r="BV564" s="53" t="s">
        <v>82</v>
      </c>
      <c r="BW564" s="53" t="s">
        <v>307</v>
      </c>
      <c r="BX564" s="53"/>
      <c r="BY564" s="53" t="s">
        <v>308</v>
      </c>
      <c r="BZ564" s="53">
        <v>1</v>
      </c>
      <c r="CA564" s="83">
        <v>46128</v>
      </c>
      <c r="CB564" s="53"/>
      <c r="CC564" s="53"/>
    </row>
    <row r="565" spans="3:81" ht="14.25" hidden="1" customHeight="1">
      <c r="C565" s="82" t="s">
        <v>14</v>
      </c>
      <c r="D565" s="82" t="s">
        <v>358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49"/>
        <v>1</v>
      </c>
      <c r="M565" s="26">
        <f t="shared" si="50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67" t="e">
        <f>SUMIFS([3]Up!$J:$J,[3]Up!$D:$D,D565)</f>
        <v>#VALUE!</v>
      </c>
      <c r="BS565" s="82"/>
      <c r="BT565" s="82" t="str">
        <f t="shared" si="52"/>
        <v>PL2</v>
      </c>
      <c r="BU565" s="53" t="str">
        <f t="shared" si="51"/>
        <v/>
      </c>
      <c r="BV565" s="53" t="s">
        <v>82</v>
      </c>
      <c r="BW565" s="53" t="s">
        <v>307</v>
      </c>
      <c r="BX565" s="53"/>
      <c r="BY565" s="53" t="s">
        <v>308</v>
      </c>
      <c r="BZ565" s="53">
        <v>1</v>
      </c>
      <c r="CA565" s="83">
        <v>46128</v>
      </c>
      <c r="CB565" s="53"/>
      <c r="CC565" s="53"/>
    </row>
    <row r="566" spans="3:81" ht="14.25" hidden="1" customHeight="1">
      <c r="C566" s="82" t="s">
        <v>14</v>
      </c>
      <c r="D566" s="82" t="s">
        <v>357</v>
      </c>
      <c r="E566" s="82" t="s">
        <v>356</v>
      </c>
      <c r="F566" s="82" t="s">
        <v>306</v>
      </c>
      <c r="G566" s="82">
        <v>381</v>
      </c>
      <c r="H566" s="82" t="s">
        <v>49</v>
      </c>
      <c r="I566" s="82">
        <v>1</v>
      </c>
      <c r="J566" s="82">
        <v>5.4</v>
      </c>
      <c r="K566" s="82">
        <v>5.4</v>
      </c>
      <c r="L566" s="26">
        <f t="shared" si="49"/>
        <v>1</v>
      </c>
      <c r="M566" s="26">
        <f t="shared" si="50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67" t="e">
        <f>SUMIFS([3]Up!$J:$J,[3]Up!$D:$D,D566)</f>
        <v>#VALUE!</v>
      </c>
      <c r="BS566" s="82"/>
      <c r="BT566" s="82" t="str">
        <f t="shared" si="52"/>
        <v>PL2</v>
      </c>
      <c r="BU566" s="53" t="str">
        <f t="shared" si="51"/>
        <v/>
      </c>
      <c r="BV566" s="53" t="s">
        <v>82</v>
      </c>
      <c r="BW566" s="53" t="s">
        <v>307</v>
      </c>
      <c r="BX566" s="53"/>
      <c r="BY566" s="53" t="s">
        <v>308</v>
      </c>
      <c r="BZ566" s="53">
        <v>1</v>
      </c>
      <c r="CA566" s="83">
        <v>46128</v>
      </c>
      <c r="CB566" s="53"/>
      <c r="CC566" s="53"/>
    </row>
    <row r="567" spans="3:81" ht="14.25" hidden="1" customHeight="1">
      <c r="C567" s="82" t="s">
        <v>14</v>
      </c>
      <c r="D567" s="82" t="s">
        <v>355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49"/>
        <v>1</v>
      </c>
      <c r="M567" s="26">
        <f t="shared" si="50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67" t="e">
        <f>SUMIFS([3]Up!$J:$J,[3]Up!$D:$D,D567)</f>
        <v>#VALUE!</v>
      </c>
      <c r="BS567" s="82"/>
      <c r="BT567" s="82" t="str">
        <f t="shared" si="52"/>
        <v>PL2</v>
      </c>
      <c r="BU567" s="53" t="str">
        <f t="shared" si="51"/>
        <v/>
      </c>
      <c r="BV567" s="53" t="s">
        <v>82</v>
      </c>
      <c r="BW567" s="53" t="s">
        <v>307</v>
      </c>
      <c r="BX567" s="53"/>
      <c r="BY567" s="53" t="s">
        <v>308</v>
      </c>
      <c r="BZ567" s="53">
        <v>1</v>
      </c>
      <c r="CA567" s="83">
        <v>46128</v>
      </c>
      <c r="CB567" s="53"/>
      <c r="CC567" s="53"/>
    </row>
    <row r="568" spans="3:81" ht="14.25" hidden="1" customHeight="1">
      <c r="C568" s="82" t="s">
        <v>14</v>
      </c>
      <c r="D568" s="82" t="s">
        <v>354</v>
      </c>
      <c r="E568" s="82" t="s">
        <v>353</v>
      </c>
      <c r="F568" s="82" t="s">
        <v>306</v>
      </c>
      <c r="G568" s="82">
        <v>423</v>
      </c>
      <c r="H568" s="82" t="s">
        <v>49</v>
      </c>
      <c r="I568" s="82">
        <v>1</v>
      </c>
      <c r="J568" s="82">
        <v>4.4000000000000004</v>
      </c>
      <c r="K568" s="82">
        <v>4.4000000000000004</v>
      </c>
      <c r="L568" s="26">
        <f t="shared" si="49"/>
        <v>1</v>
      </c>
      <c r="M568" s="26">
        <f t="shared" si="50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67" t="e">
        <f>SUMIFS([3]Up!$J:$J,[3]Up!$D:$D,D568)</f>
        <v>#VALUE!</v>
      </c>
      <c r="BS568" s="82"/>
      <c r="BT568" s="82" t="str">
        <f t="shared" si="52"/>
        <v>PL2</v>
      </c>
      <c r="BU568" s="53" t="str">
        <f t="shared" si="51"/>
        <v/>
      </c>
      <c r="BV568" s="53" t="s">
        <v>82</v>
      </c>
      <c r="BW568" s="53" t="s">
        <v>307</v>
      </c>
      <c r="BX568" s="53"/>
      <c r="BY568" s="53" t="s">
        <v>308</v>
      </c>
      <c r="BZ568" s="53">
        <v>1</v>
      </c>
      <c r="CA568" s="83">
        <v>46128</v>
      </c>
      <c r="CB568" s="53"/>
      <c r="CC568" s="53"/>
    </row>
    <row r="569" spans="3:81" ht="14.25" hidden="1" customHeight="1">
      <c r="C569" s="82" t="s">
        <v>14</v>
      </c>
      <c r="D569" s="82" t="s">
        <v>352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49"/>
        <v>1</v>
      </c>
      <c r="M569" s="26">
        <f t="shared" si="50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67" t="e">
        <f>SUMIFS([3]Up!$J:$J,[3]Up!$D:$D,D569)</f>
        <v>#VALUE!</v>
      </c>
      <c r="BS569" s="82"/>
      <c r="BT569" s="82" t="str">
        <f t="shared" si="52"/>
        <v>PL2</v>
      </c>
      <c r="BU569" s="53" t="str">
        <f t="shared" si="51"/>
        <v/>
      </c>
      <c r="BV569" s="53" t="s">
        <v>82</v>
      </c>
      <c r="BW569" s="53" t="s">
        <v>307</v>
      </c>
      <c r="BX569" s="53"/>
      <c r="BY569" s="53" t="s">
        <v>308</v>
      </c>
      <c r="BZ569" s="53">
        <v>1</v>
      </c>
      <c r="CA569" s="83">
        <v>46128</v>
      </c>
      <c r="CB569" s="53"/>
      <c r="CC569" s="53"/>
    </row>
    <row r="570" spans="3:81" ht="14.25" hidden="1" customHeight="1">
      <c r="C570" s="82" t="s">
        <v>14</v>
      </c>
      <c r="D570" s="82" t="s">
        <v>351</v>
      </c>
      <c r="E570" s="82" t="s">
        <v>350</v>
      </c>
      <c r="F570" s="82" t="s">
        <v>306</v>
      </c>
      <c r="G570" s="82">
        <v>381</v>
      </c>
      <c r="H570" s="82" t="s">
        <v>49</v>
      </c>
      <c r="I570" s="82">
        <v>1</v>
      </c>
      <c r="J570" s="82">
        <v>5.8</v>
      </c>
      <c r="K570" s="82">
        <v>5.8</v>
      </c>
      <c r="L570" s="26">
        <f t="shared" si="49"/>
        <v>1</v>
      </c>
      <c r="M570" s="26">
        <f t="shared" si="50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67" t="e">
        <f>SUMIFS([3]Up!$J:$J,[3]Up!$D:$D,D570)</f>
        <v>#VALUE!</v>
      </c>
      <c r="BS570" s="82"/>
      <c r="BT570" s="82" t="str">
        <f t="shared" si="52"/>
        <v>PL2</v>
      </c>
      <c r="BU570" s="53" t="str">
        <f t="shared" si="51"/>
        <v/>
      </c>
      <c r="BV570" s="53" t="s">
        <v>82</v>
      </c>
      <c r="BW570" s="53" t="s">
        <v>307</v>
      </c>
      <c r="BX570" s="53"/>
      <c r="BY570" s="53" t="s">
        <v>308</v>
      </c>
      <c r="BZ570" s="53">
        <v>1</v>
      </c>
      <c r="CA570" s="83">
        <v>46128</v>
      </c>
      <c r="CB570" s="53"/>
      <c r="CC570" s="53"/>
    </row>
    <row r="571" spans="3:81" ht="14.25" hidden="1" customHeight="1">
      <c r="C571" s="82" t="s">
        <v>14</v>
      </c>
      <c r="D571" s="82" t="s">
        <v>349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49"/>
        <v>1</v>
      </c>
      <c r="M571" s="26">
        <f t="shared" si="50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67" t="e">
        <f>SUMIFS([3]Up!$J:$J,[3]Up!$D:$D,D571)</f>
        <v>#VALUE!</v>
      </c>
      <c r="BS571" s="82"/>
      <c r="BT571" s="82" t="str">
        <f t="shared" si="52"/>
        <v>PL2</v>
      </c>
      <c r="BU571" s="53" t="str">
        <f t="shared" si="51"/>
        <v/>
      </c>
      <c r="BV571" s="53" t="s">
        <v>82</v>
      </c>
      <c r="BW571" s="53" t="s">
        <v>307</v>
      </c>
      <c r="BX571" s="53"/>
      <c r="BY571" s="53" t="s">
        <v>308</v>
      </c>
      <c r="BZ571" s="53">
        <v>1</v>
      </c>
      <c r="CA571" s="83">
        <v>46128</v>
      </c>
      <c r="CB571" s="53"/>
      <c r="CC571" s="53"/>
    </row>
    <row r="572" spans="3:81" ht="14.25" hidden="1" customHeight="1">
      <c r="C572" s="82" t="s">
        <v>14</v>
      </c>
      <c r="D572" s="82" t="s">
        <v>348</v>
      </c>
      <c r="E572" s="82" t="s">
        <v>305</v>
      </c>
      <c r="F572" s="82" t="s">
        <v>306</v>
      </c>
      <c r="G572" s="82">
        <v>381</v>
      </c>
      <c r="H572" s="82" t="s">
        <v>49</v>
      </c>
      <c r="I572" s="82">
        <v>4</v>
      </c>
      <c r="J572" s="82">
        <v>2.7</v>
      </c>
      <c r="K572" s="82">
        <v>10.8</v>
      </c>
      <c r="L572" s="26">
        <f t="shared" si="49"/>
        <v>4</v>
      </c>
      <c r="M572" s="26">
        <f t="shared" si="50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>
        <v>4</v>
      </c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67" t="e">
        <f>SUMIFS([3]Up!$J:$J,[3]Up!$D:$D,D572)</f>
        <v>#VALUE!</v>
      </c>
      <c r="BS572" s="82"/>
      <c r="BT572" s="82" t="str">
        <f t="shared" si="52"/>
        <v>PL2</v>
      </c>
      <c r="BU572" s="53" t="str">
        <f t="shared" si="51"/>
        <v/>
      </c>
      <c r="BV572" s="53" t="s">
        <v>50</v>
      </c>
      <c r="BW572" s="53" t="s">
        <v>307</v>
      </c>
      <c r="BX572" s="53"/>
      <c r="BY572" s="53" t="s">
        <v>308</v>
      </c>
      <c r="BZ572" s="53">
        <v>4</v>
      </c>
      <c r="CA572" s="83">
        <v>46128</v>
      </c>
      <c r="CB572" s="53"/>
      <c r="CC572" s="53"/>
    </row>
    <row r="573" spans="3:81" ht="14.25" hidden="1" customHeight="1">
      <c r="C573" s="82" t="s">
        <v>14</v>
      </c>
      <c r="D573" s="82" t="s">
        <v>347</v>
      </c>
      <c r="E573" s="82" t="s">
        <v>346</v>
      </c>
      <c r="F573" s="82" t="s">
        <v>306</v>
      </c>
      <c r="G573" s="82">
        <v>381</v>
      </c>
      <c r="H573" s="82" t="s">
        <v>49</v>
      </c>
      <c r="I573" s="82">
        <v>1</v>
      </c>
      <c r="J573" s="82">
        <v>5</v>
      </c>
      <c r="K573" s="82">
        <v>5</v>
      </c>
      <c r="L573" s="26">
        <f t="shared" si="49"/>
        <v>1</v>
      </c>
      <c r="M573" s="26">
        <f t="shared" si="50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>
        <v>1</v>
      </c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67" t="e">
        <f>SUMIFS([3]Up!$J:$J,[3]Up!$D:$D,D573)</f>
        <v>#VALUE!</v>
      </c>
      <c r="BS573" s="82"/>
      <c r="BT573" s="82" t="str">
        <f t="shared" si="52"/>
        <v>PL2</v>
      </c>
      <c r="BU573" s="53" t="str">
        <f t="shared" si="51"/>
        <v/>
      </c>
      <c r="BV573" s="53" t="s">
        <v>82</v>
      </c>
      <c r="BW573" s="53" t="s">
        <v>307</v>
      </c>
      <c r="BX573" s="53"/>
      <c r="BY573" s="53" t="s">
        <v>308</v>
      </c>
      <c r="BZ573" s="53">
        <v>1</v>
      </c>
      <c r="CA573" s="83">
        <v>46128</v>
      </c>
      <c r="CB573" s="53"/>
      <c r="CC573" s="53"/>
    </row>
    <row r="574" spans="3:81" ht="14.25" hidden="1" customHeight="1">
      <c r="C574" s="82" t="s">
        <v>14</v>
      </c>
      <c r="D574" s="82" t="s">
        <v>345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49"/>
        <v>1</v>
      </c>
      <c r="M574" s="26">
        <f t="shared" si="50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67" t="e">
        <f>SUMIFS([3]Up!$J:$J,[3]Up!$D:$D,D574)</f>
        <v>#VALUE!</v>
      </c>
      <c r="BS574" s="82"/>
      <c r="BT574" s="82" t="str">
        <f t="shared" si="52"/>
        <v>PL2</v>
      </c>
      <c r="BU574" s="53" t="str">
        <f t="shared" si="51"/>
        <v/>
      </c>
      <c r="BV574" s="53" t="s">
        <v>82</v>
      </c>
      <c r="BW574" s="53" t="s">
        <v>307</v>
      </c>
      <c r="BX574" s="53"/>
      <c r="BY574" s="53" t="s">
        <v>308</v>
      </c>
      <c r="BZ574" s="53">
        <v>1</v>
      </c>
      <c r="CA574" s="83">
        <v>46128</v>
      </c>
      <c r="CB574" s="53"/>
      <c r="CC574" s="53"/>
    </row>
    <row r="575" spans="3:81" ht="14.25" hidden="1" customHeight="1">
      <c r="C575" s="82" t="s">
        <v>14</v>
      </c>
      <c r="D575" s="82" t="s">
        <v>344</v>
      </c>
      <c r="E575" s="82" t="s">
        <v>343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6.4</v>
      </c>
      <c r="K575" s="82">
        <v>6.4</v>
      </c>
      <c r="L575" s="26">
        <f t="shared" si="49"/>
        <v>1</v>
      </c>
      <c r="M575" s="26">
        <f t="shared" si="50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67" t="e">
        <f>SUMIFS([3]Up!$J:$J,[3]Up!$D:$D,D575)</f>
        <v>#VALUE!</v>
      </c>
      <c r="BS575" s="82"/>
      <c r="BT575" s="82" t="str">
        <f t="shared" si="52"/>
        <v>PL2</v>
      </c>
      <c r="BU575" s="53" t="str">
        <f t="shared" si="51"/>
        <v/>
      </c>
      <c r="BV575" s="53" t="s">
        <v>82</v>
      </c>
      <c r="BW575" s="53" t="s">
        <v>307</v>
      </c>
      <c r="BX575" s="53"/>
      <c r="BY575" s="53" t="s">
        <v>308</v>
      </c>
      <c r="BZ575" s="53">
        <v>1</v>
      </c>
      <c r="CA575" s="83">
        <v>46128</v>
      </c>
      <c r="CB575" s="53"/>
      <c r="CC575" s="53"/>
    </row>
    <row r="576" spans="3:81" ht="14.25" hidden="1" customHeight="1">
      <c r="C576" s="82" t="s">
        <v>14</v>
      </c>
      <c r="D576" s="82" t="s">
        <v>342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49"/>
        <v>1</v>
      </c>
      <c r="M576" s="26">
        <f t="shared" si="50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67" t="e">
        <f>SUMIFS([3]Up!$J:$J,[3]Up!$D:$D,D576)</f>
        <v>#VALUE!</v>
      </c>
      <c r="BS576" s="82"/>
      <c r="BT576" s="82" t="str">
        <f t="shared" si="52"/>
        <v>PL2</v>
      </c>
      <c r="BU576" s="53" t="str">
        <f t="shared" si="51"/>
        <v/>
      </c>
      <c r="BV576" s="53" t="s">
        <v>82</v>
      </c>
      <c r="BW576" s="53" t="s">
        <v>307</v>
      </c>
      <c r="BX576" s="53"/>
      <c r="BY576" s="53" t="s">
        <v>308</v>
      </c>
      <c r="BZ576" s="53">
        <v>1</v>
      </c>
      <c r="CA576" s="83">
        <v>46128</v>
      </c>
      <c r="CB576" s="53"/>
      <c r="CC576" s="53"/>
    </row>
    <row r="577" spans="3:81" ht="14.25" hidden="1" customHeight="1">
      <c r="C577" s="82" t="s">
        <v>14</v>
      </c>
      <c r="D577" s="82" t="s">
        <v>341</v>
      </c>
      <c r="E577" s="82" t="s">
        <v>340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7.3</v>
      </c>
      <c r="K577" s="82">
        <v>7.3</v>
      </c>
      <c r="L577" s="26">
        <f t="shared" si="49"/>
        <v>1</v>
      </c>
      <c r="M577" s="26">
        <f t="shared" si="50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67" t="e">
        <f>SUMIFS([3]Up!$J:$J,[3]Up!$D:$D,D577)</f>
        <v>#VALUE!</v>
      </c>
      <c r="BS577" s="82"/>
      <c r="BT577" s="82" t="str">
        <f t="shared" si="52"/>
        <v>PL2</v>
      </c>
      <c r="BU577" s="53" t="str">
        <f t="shared" si="51"/>
        <v/>
      </c>
      <c r="BV577" s="53" t="s">
        <v>82</v>
      </c>
      <c r="BW577" s="53" t="s">
        <v>307</v>
      </c>
      <c r="BX577" s="53"/>
      <c r="BY577" s="53" t="s">
        <v>308</v>
      </c>
      <c r="BZ577" s="53">
        <v>1</v>
      </c>
      <c r="CA577" s="83">
        <v>46128</v>
      </c>
      <c r="CB577" s="53"/>
      <c r="CC577" s="53"/>
    </row>
    <row r="578" spans="3:81" ht="14.25" hidden="1" customHeight="1">
      <c r="C578" s="82" t="s">
        <v>14</v>
      </c>
      <c r="D578" s="82" t="s">
        <v>339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49"/>
        <v>1</v>
      </c>
      <c r="M578" s="26">
        <f t="shared" si="50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67" t="e">
        <f>SUMIFS([3]Up!$J:$J,[3]Up!$D:$D,D578)</f>
        <v>#VALUE!</v>
      </c>
      <c r="BS578" s="82"/>
      <c r="BT578" s="82" t="str">
        <f t="shared" si="52"/>
        <v>PL2</v>
      </c>
      <c r="BU578" s="53" t="str">
        <f t="shared" si="51"/>
        <v/>
      </c>
      <c r="BV578" s="53" t="s">
        <v>82</v>
      </c>
      <c r="BW578" s="53" t="s">
        <v>307</v>
      </c>
      <c r="BX578" s="53"/>
      <c r="BY578" s="53" t="s">
        <v>308</v>
      </c>
      <c r="BZ578" s="53">
        <v>1</v>
      </c>
      <c r="CA578" s="83">
        <v>46128</v>
      </c>
      <c r="CB578" s="53"/>
      <c r="CC578" s="53"/>
    </row>
    <row r="579" spans="3:81" ht="14.25" hidden="1" customHeight="1">
      <c r="C579" s="82" t="s">
        <v>14</v>
      </c>
      <c r="D579" s="82" t="s">
        <v>338</v>
      </c>
      <c r="E579" s="82" t="s">
        <v>337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5.0999999999999996</v>
      </c>
      <c r="K579" s="82">
        <v>5.0999999999999996</v>
      </c>
      <c r="L579" s="26">
        <f t="shared" si="49"/>
        <v>1</v>
      </c>
      <c r="M579" s="26">
        <f t="shared" si="50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67" t="e">
        <f>SUMIFS([3]Up!$J:$J,[3]Up!$D:$D,D579)</f>
        <v>#VALUE!</v>
      </c>
      <c r="BS579" s="82"/>
      <c r="BT579" s="82" t="str">
        <f t="shared" si="52"/>
        <v>PL2</v>
      </c>
      <c r="BU579" s="53" t="str">
        <f t="shared" si="51"/>
        <v/>
      </c>
      <c r="BV579" s="53" t="s">
        <v>82</v>
      </c>
      <c r="BW579" s="53" t="s">
        <v>307</v>
      </c>
      <c r="BX579" s="53"/>
      <c r="BY579" s="53" t="s">
        <v>308</v>
      </c>
      <c r="BZ579" s="53">
        <v>1</v>
      </c>
      <c r="CA579" s="83">
        <v>46128</v>
      </c>
      <c r="CB579" s="53"/>
      <c r="CC579" s="53"/>
    </row>
    <row r="580" spans="3:81" ht="14.25" hidden="1" customHeight="1">
      <c r="C580" s="82" t="s">
        <v>14</v>
      </c>
      <c r="D580" s="82" t="s">
        <v>336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49"/>
        <v>1</v>
      </c>
      <c r="M580" s="26">
        <f t="shared" si="50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67" t="e">
        <f>SUMIFS([3]Up!$J:$J,[3]Up!$D:$D,D580)</f>
        <v>#VALUE!</v>
      </c>
      <c r="BS580" s="82"/>
      <c r="BT580" s="82" t="str">
        <f t="shared" si="52"/>
        <v>PL2</v>
      </c>
      <c r="BU580" s="53" t="str">
        <f t="shared" si="51"/>
        <v/>
      </c>
      <c r="BV580" s="53" t="s">
        <v>82</v>
      </c>
      <c r="BW580" s="53" t="s">
        <v>307</v>
      </c>
      <c r="BX580" s="53"/>
      <c r="BY580" s="53" t="s">
        <v>308</v>
      </c>
      <c r="BZ580" s="53">
        <v>1</v>
      </c>
      <c r="CA580" s="83">
        <v>46128</v>
      </c>
      <c r="CB580" s="53"/>
      <c r="CC580" s="53"/>
    </row>
    <row r="581" spans="3:81" ht="14.25" hidden="1" customHeight="1">
      <c r="C581" s="82" t="s">
        <v>14</v>
      </c>
      <c r="D581" s="82" t="s">
        <v>335</v>
      </c>
      <c r="E581" s="82" t="s">
        <v>334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6.8</v>
      </c>
      <c r="K581" s="82">
        <v>6.8</v>
      </c>
      <c r="L581" s="26">
        <f t="shared" si="49"/>
        <v>1</v>
      </c>
      <c r="M581" s="26">
        <f t="shared" si="50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67" t="e">
        <f>SUMIFS([3]Up!$J:$J,[3]Up!$D:$D,D581)</f>
        <v>#VALUE!</v>
      </c>
      <c r="BS581" s="82"/>
      <c r="BT581" s="82" t="str">
        <f t="shared" si="52"/>
        <v>PL2</v>
      </c>
      <c r="BU581" s="53" t="str">
        <f t="shared" si="51"/>
        <v/>
      </c>
      <c r="BV581" s="53" t="s">
        <v>82</v>
      </c>
      <c r="BW581" s="53" t="s">
        <v>307</v>
      </c>
      <c r="BX581" s="53"/>
      <c r="BY581" s="53" t="s">
        <v>308</v>
      </c>
      <c r="BZ581" s="53">
        <v>1</v>
      </c>
      <c r="CA581" s="83">
        <v>46128</v>
      </c>
      <c r="CB581" s="53"/>
      <c r="CC581" s="53"/>
    </row>
    <row r="582" spans="3:81" ht="14.25" hidden="1" customHeight="1">
      <c r="C582" s="82" t="s">
        <v>14</v>
      </c>
      <c r="D582" s="82" t="s">
        <v>333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49"/>
        <v>1</v>
      </c>
      <c r="M582" s="26">
        <f t="shared" si="50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67" t="e">
        <f>SUMIFS([3]Up!$J:$J,[3]Up!$D:$D,D582)</f>
        <v>#VALUE!</v>
      </c>
      <c r="BS582" s="82"/>
      <c r="BT582" s="82" t="str">
        <f t="shared" si="52"/>
        <v>PL2</v>
      </c>
      <c r="BU582" s="53" t="str">
        <f t="shared" si="51"/>
        <v/>
      </c>
      <c r="BV582" s="53" t="s">
        <v>82</v>
      </c>
      <c r="BW582" s="53" t="s">
        <v>307</v>
      </c>
      <c r="BX582" s="53"/>
      <c r="BY582" s="53" t="s">
        <v>308</v>
      </c>
      <c r="BZ582" s="53">
        <v>1</v>
      </c>
      <c r="CA582" s="83">
        <v>46128</v>
      </c>
      <c r="CB582" s="53"/>
      <c r="CC582" s="53"/>
    </row>
    <row r="583" spans="3:81" ht="14.25" hidden="1" customHeight="1">
      <c r="C583" s="82" t="s">
        <v>14</v>
      </c>
      <c r="D583" s="82" t="s">
        <v>332</v>
      </c>
      <c r="E583" s="82" t="s">
        <v>305</v>
      </c>
      <c r="F583" s="82" t="s">
        <v>306</v>
      </c>
      <c r="G583" s="82">
        <v>1338</v>
      </c>
      <c r="H583" s="82" t="s">
        <v>49</v>
      </c>
      <c r="I583" s="82">
        <v>2</v>
      </c>
      <c r="J583" s="82">
        <v>9.1999999999999993</v>
      </c>
      <c r="K583" s="82">
        <v>18.399999999999999</v>
      </c>
      <c r="L583" s="26">
        <f t="shared" si="49"/>
        <v>2</v>
      </c>
      <c r="M583" s="26">
        <f t="shared" si="50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>
        <v>2</v>
      </c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67" t="e">
        <f>SUMIFS([3]Up!$J:$J,[3]Up!$D:$D,D583)</f>
        <v>#VALUE!</v>
      </c>
      <c r="BS583" s="82"/>
      <c r="BT583" s="82" t="str">
        <f t="shared" si="52"/>
        <v>PL2</v>
      </c>
      <c r="BU583" s="53" t="str">
        <f t="shared" si="51"/>
        <v/>
      </c>
      <c r="BV583" s="53" t="s">
        <v>50</v>
      </c>
      <c r="BW583" s="53" t="s">
        <v>307</v>
      </c>
      <c r="BX583" s="53"/>
      <c r="BY583" s="53" t="s">
        <v>308</v>
      </c>
      <c r="BZ583" s="53">
        <v>2</v>
      </c>
      <c r="CA583" s="83">
        <v>46128</v>
      </c>
      <c r="CB583" s="53"/>
      <c r="CC583" s="53"/>
    </row>
    <row r="584" spans="3:81" ht="14.25" hidden="1" customHeight="1">
      <c r="C584" s="82" t="s">
        <v>14</v>
      </c>
      <c r="D584" s="82" t="s">
        <v>331</v>
      </c>
      <c r="E584" s="82" t="s">
        <v>330</v>
      </c>
      <c r="F584" s="82" t="s">
        <v>306</v>
      </c>
      <c r="G584" s="82">
        <v>381</v>
      </c>
      <c r="H584" s="82" t="s">
        <v>49</v>
      </c>
      <c r="I584" s="82">
        <v>1</v>
      </c>
      <c r="J584" s="82">
        <v>5</v>
      </c>
      <c r="K584" s="82">
        <v>5</v>
      </c>
      <c r="L584" s="26">
        <f t="shared" si="49"/>
        <v>1</v>
      </c>
      <c r="M584" s="26">
        <f t="shared" si="50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>
        <v>1</v>
      </c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67" t="e">
        <f>SUMIFS([3]Up!$J:$J,[3]Up!$D:$D,D584)</f>
        <v>#VALUE!</v>
      </c>
      <c r="BS584" s="82"/>
      <c r="BT584" s="82" t="str">
        <f t="shared" si="52"/>
        <v>PL2</v>
      </c>
      <c r="BU584" s="53" t="str">
        <f t="shared" si="51"/>
        <v/>
      </c>
      <c r="BV584" s="53" t="s">
        <v>82</v>
      </c>
      <c r="BW584" s="53" t="s">
        <v>307</v>
      </c>
      <c r="BX584" s="53"/>
      <c r="BY584" s="53" t="s">
        <v>308</v>
      </c>
      <c r="BZ584" s="53">
        <v>1</v>
      </c>
      <c r="CA584" s="83">
        <v>46128</v>
      </c>
      <c r="CB584" s="53"/>
      <c r="CC584" s="53"/>
    </row>
    <row r="585" spans="3:81" ht="14.25" hidden="1" customHeight="1">
      <c r="C585" s="82" t="s">
        <v>14</v>
      </c>
      <c r="D585" s="82" t="s">
        <v>329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49"/>
        <v>1</v>
      </c>
      <c r="M585" s="26">
        <f t="shared" si="50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67" t="e">
        <f>SUMIFS([3]Up!$J:$J,[3]Up!$D:$D,D585)</f>
        <v>#VALUE!</v>
      </c>
      <c r="BS585" s="82"/>
      <c r="BT585" s="82" t="str">
        <f t="shared" si="52"/>
        <v>PL2</v>
      </c>
      <c r="BU585" s="53" t="str">
        <f t="shared" si="51"/>
        <v/>
      </c>
      <c r="BV585" s="53" t="s">
        <v>82</v>
      </c>
      <c r="BW585" s="53" t="s">
        <v>307</v>
      </c>
      <c r="BX585" s="53"/>
      <c r="BY585" s="53" t="s">
        <v>308</v>
      </c>
      <c r="BZ585" s="53">
        <v>1</v>
      </c>
      <c r="CA585" s="83">
        <v>46128</v>
      </c>
      <c r="CB585" s="53"/>
      <c r="CC585" s="53"/>
    </row>
    <row r="586" spans="3:81" ht="14.25" hidden="1" customHeight="1">
      <c r="C586" s="82" t="s">
        <v>14</v>
      </c>
      <c r="D586" s="82" t="s">
        <v>328</v>
      </c>
      <c r="E586" s="82" t="s">
        <v>325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4</v>
      </c>
      <c r="K586" s="82">
        <v>4</v>
      </c>
      <c r="L586" s="26">
        <f t="shared" si="49"/>
        <v>1</v>
      </c>
      <c r="M586" s="26">
        <f t="shared" si="50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67" t="e">
        <f>SUMIFS([3]Up!$J:$J,[3]Up!$D:$D,D586)</f>
        <v>#VALUE!</v>
      </c>
      <c r="BS586" s="82"/>
      <c r="BT586" s="82" t="str">
        <f t="shared" si="52"/>
        <v>PL2</v>
      </c>
      <c r="BU586" s="53" t="str">
        <f t="shared" si="51"/>
        <v/>
      </c>
      <c r="BV586" s="53" t="s">
        <v>82</v>
      </c>
      <c r="BW586" s="53" t="s">
        <v>307</v>
      </c>
      <c r="BX586" s="53"/>
      <c r="BY586" s="53" t="s">
        <v>308</v>
      </c>
      <c r="BZ586" s="53">
        <v>1</v>
      </c>
      <c r="CA586" s="83">
        <v>46128</v>
      </c>
      <c r="CB586" s="53"/>
      <c r="CC586" s="53"/>
    </row>
    <row r="587" spans="3:81" ht="14.25" hidden="1" customHeight="1">
      <c r="C587" s="82" t="s">
        <v>14</v>
      </c>
      <c r="D587" s="82" t="s">
        <v>326</v>
      </c>
      <c r="E587" s="82" t="s">
        <v>327</v>
      </c>
      <c r="F587" s="82" t="s">
        <v>306</v>
      </c>
      <c r="G587" s="82">
        <v>381</v>
      </c>
      <c r="H587" s="82" t="s">
        <v>49</v>
      </c>
      <c r="I587" s="82">
        <v>2</v>
      </c>
      <c r="J587" s="82">
        <v>4.7</v>
      </c>
      <c r="K587" s="82">
        <v>9.4</v>
      </c>
      <c r="L587" s="26">
        <f t="shared" si="49"/>
        <v>2</v>
      </c>
      <c r="M587" s="26">
        <f t="shared" si="50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2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67" t="e">
        <f>SUMIFS([3]Up!$J:$J,[3]Up!$D:$D,D587)</f>
        <v>#VALUE!</v>
      </c>
      <c r="BS587" s="82"/>
      <c r="BT587" s="82" t="str">
        <f t="shared" si="52"/>
        <v>PL2</v>
      </c>
      <c r="BU587" s="53" t="str">
        <f t="shared" si="51"/>
        <v/>
      </c>
      <c r="BV587" s="53" t="s">
        <v>82</v>
      </c>
      <c r="BW587" s="53" t="s">
        <v>307</v>
      </c>
      <c r="BX587" s="53"/>
      <c r="BY587" s="53" t="s">
        <v>308</v>
      </c>
      <c r="BZ587" s="53">
        <v>2</v>
      </c>
      <c r="CA587" s="83">
        <v>46128</v>
      </c>
      <c r="CB587" s="53"/>
      <c r="CC587" s="53"/>
    </row>
    <row r="588" spans="3:81" ht="14.25" hidden="1" customHeight="1">
      <c r="C588" s="82" t="s">
        <v>14</v>
      </c>
      <c r="D588" s="82" t="s">
        <v>324</v>
      </c>
      <c r="E588" s="82" t="s">
        <v>325</v>
      </c>
      <c r="F588" s="82" t="s">
        <v>306</v>
      </c>
      <c r="G588" s="82">
        <v>381</v>
      </c>
      <c r="H588" s="82" t="s">
        <v>49</v>
      </c>
      <c r="I588" s="82">
        <v>1</v>
      </c>
      <c r="J588" s="82">
        <v>4</v>
      </c>
      <c r="K588" s="82">
        <v>4</v>
      </c>
      <c r="L588" s="26">
        <f t="shared" si="49"/>
        <v>1</v>
      </c>
      <c r="M588" s="26">
        <f t="shared" si="50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1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67" t="e">
        <f>SUMIFS([3]Up!$J:$J,[3]Up!$D:$D,D588)</f>
        <v>#VALUE!</v>
      </c>
      <c r="BS588" s="82"/>
      <c r="BT588" s="82" t="str">
        <f t="shared" si="52"/>
        <v>PL2</v>
      </c>
      <c r="BU588" s="53" t="str">
        <f t="shared" si="51"/>
        <v/>
      </c>
      <c r="BV588" s="53" t="s">
        <v>82</v>
      </c>
      <c r="BW588" s="53" t="s">
        <v>307</v>
      </c>
      <c r="BX588" s="53"/>
      <c r="BY588" s="53" t="s">
        <v>308</v>
      </c>
      <c r="BZ588" s="53">
        <v>1</v>
      </c>
      <c r="CA588" s="83">
        <v>46128</v>
      </c>
      <c r="CB588" s="53"/>
      <c r="CC588" s="53"/>
    </row>
    <row r="589" spans="3:81" ht="14.25" hidden="1" customHeight="1">
      <c r="C589" s="82" t="s">
        <v>14</v>
      </c>
      <c r="D589" s="82" t="s">
        <v>323</v>
      </c>
      <c r="E589" s="82" t="s">
        <v>305</v>
      </c>
      <c r="F589" s="82" t="s">
        <v>306</v>
      </c>
      <c r="G589" s="82">
        <v>1143</v>
      </c>
      <c r="H589" s="82" t="s">
        <v>49</v>
      </c>
      <c r="I589" s="82">
        <v>2</v>
      </c>
      <c r="J589" s="82">
        <v>8.1999999999999993</v>
      </c>
      <c r="K589" s="82">
        <v>16.399999999999999</v>
      </c>
      <c r="L589" s="26">
        <f t="shared" si="49"/>
        <v>2</v>
      </c>
      <c r="M589" s="26">
        <f t="shared" si="50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>
        <v>2</v>
      </c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67" t="e">
        <f>SUMIFS([3]Up!$J:$J,[3]Up!$D:$D,D589)</f>
        <v>#VALUE!</v>
      </c>
      <c r="BS589" s="82"/>
      <c r="BT589" s="82" t="str">
        <f t="shared" si="52"/>
        <v>PL2</v>
      </c>
      <c r="BU589" s="53" t="str">
        <f t="shared" si="51"/>
        <v/>
      </c>
      <c r="BV589" s="53" t="s">
        <v>50</v>
      </c>
      <c r="BW589" s="53" t="s">
        <v>307</v>
      </c>
      <c r="BX589" s="53"/>
      <c r="BY589" s="53" t="s">
        <v>308</v>
      </c>
      <c r="BZ589" s="53">
        <v>2</v>
      </c>
      <c r="CA589" s="83">
        <v>46128</v>
      </c>
      <c r="CB589" s="53"/>
      <c r="CC589" s="53"/>
    </row>
    <row r="590" spans="3:81" ht="14.25" hidden="1" customHeight="1">
      <c r="C590" s="82" t="s">
        <v>14</v>
      </c>
      <c r="D590" s="82" t="s">
        <v>322</v>
      </c>
      <c r="E590" s="82" t="s">
        <v>305</v>
      </c>
      <c r="F590" s="82" t="s">
        <v>306</v>
      </c>
      <c r="G590" s="82">
        <v>981</v>
      </c>
      <c r="H590" s="82" t="s">
        <v>49</v>
      </c>
      <c r="I590" s="82">
        <v>2</v>
      </c>
      <c r="J590" s="82">
        <v>6.7</v>
      </c>
      <c r="K590" s="82">
        <v>13.4</v>
      </c>
      <c r="L590" s="26">
        <f t="shared" si="49"/>
        <v>2</v>
      </c>
      <c r="M590" s="26">
        <f t="shared" si="50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67" t="e">
        <f>SUMIFS([3]Up!$J:$J,[3]Up!$D:$D,D590)</f>
        <v>#VALUE!</v>
      </c>
      <c r="BS590" s="82"/>
      <c r="BT590" s="82" t="str">
        <f t="shared" si="52"/>
        <v>PL2</v>
      </c>
      <c r="BU590" s="53" t="str">
        <f t="shared" si="51"/>
        <v/>
      </c>
      <c r="BV590" s="53" t="s">
        <v>50</v>
      </c>
      <c r="BW590" s="53" t="s">
        <v>307</v>
      </c>
      <c r="BX590" s="53"/>
      <c r="BY590" s="53" t="s">
        <v>308</v>
      </c>
      <c r="BZ590" s="53">
        <v>2</v>
      </c>
      <c r="CA590" s="83">
        <v>46128</v>
      </c>
      <c r="CB590" s="53"/>
      <c r="CC590" s="53"/>
    </row>
    <row r="591" spans="3:81" ht="14.25" hidden="1" customHeight="1">
      <c r="C591" s="82" t="s">
        <v>14</v>
      </c>
      <c r="D591" s="82" t="s">
        <v>321</v>
      </c>
      <c r="E591" s="82" t="s">
        <v>305</v>
      </c>
      <c r="F591" s="82" t="s">
        <v>306</v>
      </c>
      <c r="G591" s="82">
        <v>1219</v>
      </c>
      <c r="H591" s="82" t="s">
        <v>49</v>
      </c>
      <c r="I591" s="82">
        <v>4</v>
      </c>
      <c r="J591" s="82">
        <v>8.5</v>
      </c>
      <c r="K591" s="82">
        <v>34</v>
      </c>
      <c r="L591" s="26">
        <f t="shared" si="49"/>
        <v>4</v>
      </c>
      <c r="M591" s="26">
        <f t="shared" si="50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4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67" t="e">
        <f>SUMIFS([3]Up!$J:$J,[3]Up!$D:$D,D591)</f>
        <v>#VALUE!</v>
      </c>
      <c r="BS591" s="82"/>
      <c r="BT591" s="82" t="str">
        <f t="shared" si="52"/>
        <v>PL2</v>
      </c>
      <c r="BU591" s="53" t="str">
        <f t="shared" si="51"/>
        <v/>
      </c>
      <c r="BV591" s="53" t="s">
        <v>50</v>
      </c>
      <c r="BW591" s="53" t="s">
        <v>307</v>
      </c>
      <c r="BX591" s="53"/>
      <c r="BY591" s="53" t="s">
        <v>308</v>
      </c>
      <c r="BZ591" s="53">
        <v>4</v>
      </c>
      <c r="CA591" s="83">
        <v>46128</v>
      </c>
      <c r="CB591" s="53"/>
      <c r="CC591" s="53"/>
    </row>
    <row r="592" spans="3:81" ht="14.25" hidden="1" customHeight="1">
      <c r="C592" s="82" t="s">
        <v>14</v>
      </c>
      <c r="D592" s="82" t="s">
        <v>320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2</v>
      </c>
      <c r="J592" s="82">
        <v>8.5</v>
      </c>
      <c r="K592" s="82">
        <v>17</v>
      </c>
      <c r="L592" s="26">
        <f t="shared" si="49"/>
        <v>2</v>
      </c>
      <c r="M592" s="26">
        <f t="shared" si="50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2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67" t="e">
        <f>SUMIFS([3]Up!$J:$J,[3]Up!$D:$D,D592)</f>
        <v>#VALUE!</v>
      </c>
      <c r="BS592" s="82"/>
      <c r="BT592" s="82" t="str">
        <f t="shared" si="52"/>
        <v>PL2</v>
      </c>
      <c r="BU592" s="53" t="str">
        <f t="shared" si="51"/>
        <v/>
      </c>
      <c r="BV592" s="53" t="s">
        <v>50</v>
      </c>
      <c r="BW592" s="53" t="s">
        <v>307</v>
      </c>
      <c r="BX592" s="53"/>
      <c r="BY592" s="53" t="s">
        <v>308</v>
      </c>
      <c r="BZ592" s="53">
        <v>2</v>
      </c>
      <c r="CA592" s="83">
        <v>46128</v>
      </c>
      <c r="CB592" s="53"/>
      <c r="CC592" s="53"/>
    </row>
    <row r="593" spans="3:81" ht="14.25" hidden="1" customHeight="1">
      <c r="C593" s="82" t="s">
        <v>14</v>
      </c>
      <c r="D593" s="82" t="s">
        <v>319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49"/>
        <v>2</v>
      </c>
      <c r="M593" s="26">
        <f t="shared" si="50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67" t="e">
        <f>SUMIFS([3]Up!$J:$J,[3]Up!$D:$D,D593)</f>
        <v>#VALUE!</v>
      </c>
      <c r="BS593" s="82"/>
      <c r="BT593" s="82" t="str">
        <f t="shared" si="52"/>
        <v>PL2</v>
      </c>
      <c r="BU593" s="53" t="str">
        <f t="shared" si="51"/>
        <v/>
      </c>
      <c r="BV593" s="53" t="s">
        <v>50</v>
      </c>
      <c r="BW593" s="53" t="s">
        <v>307</v>
      </c>
      <c r="BX593" s="53"/>
      <c r="BY593" s="53" t="s">
        <v>308</v>
      </c>
      <c r="BZ593" s="53">
        <v>2</v>
      </c>
      <c r="CA593" s="83">
        <v>46128</v>
      </c>
      <c r="CB593" s="53"/>
      <c r="CC593" s="53"/>
    </row>
    <row r="594" spans="3:81" ht="14.25" hidden="1" customHeight="1">
      <c r="C594" s="82" t="s">
        <v>14</v>
      </c>
      <c r="D594" s="82" t="s">
        <v>318</v>
      </c>
      <c r="E594" s="82" t="s">
        <v>305</v>
      </c>
      <c r="F594" s="82" t="s">
        <v>306</v>
      </c>
      <c r="G594" s="82">
        <v>1167</v>
      </c>
      <c r="H594" s="82" t="s">
        <v>49</v>
      </c>
      <c r="I594" s="82">
        <v>2</v>
      </c>
      <c r="J594" s="82">
        <v>8.4</v>
      </c>
      <c r="K594" s="82">
        <v>16.8</v>
      </c>
      <c r="L594" s="26">
        <f t="shared" si="49"/>
        <v>2</v>
      </c>
      <c r="M594" s="26">
        <f t="shared" si="50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67" t="e">
        <f>SUMIFS([3]Up!$J:$J,[3]Up!$D:$D,D594)</f>
        <v>#VALUE!</v>
      </c>
      <c r="BS594" s="82"/>
      <c r="BT594" s="82" t="str">
        <f t="shared" si="52"/>
        <v>PL2</v>
      </c>
      <c r="BU594" s="53" t="str">
        <f t="shared" si="51"/>
        <v/>
      </c>
      <c r="BV594" s="53" t="s">
        <v>50</v>
      </c>
      <c r="BW594" s="53" t="s">
        <v>307</v>
      </c>
      <c r="BX594" s="53"/>
      <c r="BY594" s="53" t="s">
        <v>308</v>
      </c>
      <c r="BZ594" s="53">
        <v>2</v>
      </c>
      <c r="CA594" s="83">
        <v>46128</v>
      </c>
      <c r="CB594" s="53"/>
      <c r="CC594" s="53"/>
    </row>
    <row r="595" spans="3:81" ht="14.25" hidden="1" customHeight="1">
      <c r="C595" s="82" t="s">
        <v>14</v>
      </c>
      <c r="D595" s="82" t="s">
        <v>317</v>
      </c>
      <c r="E595" s="82" t="s">
        <v>305</v>
      </c>
      <c r="F595" s="82" t="s">
        <v>306</v>
      </c>
      <c r="G595" s="82">
        <v>1219</v>
      </c>
      <c r="H595" s="82" t="s">
        <v>49</v>
      </c>
      <c r="I595" s="82">
        <v>2</v>
      </c>
      <c r="J595" s="82">
        <v>8.5</v>
      </c>
      <c r="K595" s="82">
        <v>17</v>
      </c>
      <c r="L595" s="26">
        <f t="shared" si="49"/>
        <v>2</v>
      </c>
      <c r="M595" s="26">
        <f t="shared" si="50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67" t="e">
        <f>SUMIFS([3]Up!$J:$J,[3]Up!$D:$D,D595)</f>
        <v>#VALUE!</v>
      </c>
      <c r="BS595" s="82"/>
      <c r="BT595" s="82" t="str">
        <f t="shared" si="52"/>
        <v>PL2</v>
      </c>
      <c r="BU595" s="53" t="str">
        <f t="shared" si="51"/>
        <v/>
      </c>
      <c r="BV595" s="53" t="s">
        <v>50</v>
      </c>
      <c r="BW595" s="53" t="s">
        <v>307</v>
      </c>
      <c r="BX595" s="53"/>
      <c r="BY595" s="53" t="s">
        <v>308</v>
      </c>
      <c r="BZ595" s="53">
        <v>2</v>
      </c>
      <c r="CA595" s="83">
        <v>46128</v>
      </c>
      <c r="CB595" s="53"/>
      <c r="CC595" s="53"/>
    </row>
    <row r="596" spans="3:81" ht="14.25" hidden="1" customHeight="1">
      <c r="C596" s="82" t="s">
        <v>14</v>
      </c>
      <c r="D596" s="82" t="s">
        <v>316</v>
      </c>
      <c r="E596" s="82" t="s">
        <v>305</v>
      </c>
      <c r="F596" s="82" t="s">
        <v>306</v>
      </c>
      <c r="G596" s="82">
        <v>1765</v>
      </c>
      <c r="H596" s="82" t="s">
        <v>49</v>
      </c>
      <c r="I596" s="82">
        <v>2</v>
      </c>
      <c r="J596" s="82">
        <v>12</v>
      </c>
      <c r="K596" s="82">
        <v>24</v>
      </c>
      <c r="L596" s="26">
        <f t="shared" si="49"/>
        <v>2</v>
      </c>
      <c r="M596" s="26">
        <f t="shared" si="50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>
        <v>2</v>
      </c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67" t="e">
        <f>SUMIFS([3]Up!$J:$J,[3]Up!$D:$D,D596)</f>
        <v>#VALUE!</v>
      </c>
      <c r="BS596" s="82"/>
      <c r="BT596" s="82" t="str">
        <f t="shared" si="52"/>
        <v>PL2</v>
      </c>
      <c r="BU596" s="53" t="str">
        <f t="shared" si="51"/>
        <v/>
      </c>
      <c r="BV596" s="53" t="s">
        <v>50</v>
      </c>
      <c r="BW596" s="53" t="s">
        <v>307</v>
      </c>
      <c r="BX596" s="53"/>
      <c r="BY596" s="53" t="s">
        <v>308</v>
      </c>
      <c r="BZ596" s="53">
        <v>2</v>
      </c>
      <c r="CA596" s="83">
        <v>46128</v>
      </c>
      <c r="CB596" s="53"/>
      <c r="CC596" s="53"/>
    </row>
    <row r="597" spans="3:81" ht="14.25" hidden="1" customHeight="1">
      <c r="C597" s="82" t="s">
        <v>14</v>
      </c>
      <c r="D597" s="82" t="s">
        <v>315</v>
      </c>
      <c r="E597" s="82" t="s">
        <v>305</v>
      </c>
      <c r="F597" s="82" t="s">
        <v>306</v>
      </c>
      <c r="G597" s="82">
        <v>1524</v>
      </c>
      <c r="H597" s="82" t="s">
        <v>49</v>
      </c>
      <c r="I597" s="82">
        <v>1</v>
      </c>
      <c r="J597" s="82">
        <v>10.5</v>
      </c>
      <c r="K597" s="82">
        <v>10.5</v>
      </c>
      <c r="L597" s="26">
        <f t="shared" si="49"/>
        <v>1</v>
      </c>
      <c r="M597" s="26">
        <f t="shared" si="50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1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67" t="e">
        <f>SUMIFS([3]Up!$J:$J,[3]Up!$D:$D,D597)</f>
        <v>#VALUE!</v>
      </c>
      <c r="BS597" s="82"/>
      <c r="BT597" s="82" t="str">
        <f t="shared" si="52"/>
        <v>PL2</v>
      </c>
      <c r="BU597" s="53" t="str">
        <f t="shared" si="51"/>
        <v/>
      </c>
      <c r="BV597" s="53" t="s">
        <v>50</v>
      </c>
      <c r="BW597" s="53" t="s">
        <v>307</v>
      </c>
      <c r="BX597" s="53"/>
      <c r="BY597" s="53" t="s">
        <v>308</v>
      </c>
      <c r="BZ597" s="53">
        <v>1</v>
      </c>
      <c r="CA597" s="83">
        <v>46128</v>
      </c>
      <c r="CB597" s="53"/>
      <c r="CC597" s="53"/>
    </row>
    <row r="598" spans="3:81" ht="14.25" hidden="1" customHeight="1">
      <c r="C598" s="82" t="s">
        <v>14</v>
      </c>
      <c r="D598" s="82" t="s">
        <v>314</v>
      </c>
      <c r="E598" s="82" t="s">
        <v>305</v>
      </c>
      <c r="F598" s="82" t="s">
        <v>306</v>
      </c>
      <c r="G598" s="82">
        <v>838</v>
      </c>
      <c r="H598" s="82" t="s">
        <v>49</v>
      </c>
      <c r="I598" s="82">
        <v>1</v>
      </c>
      <c r="J598" s="82">
        <v>5.4</v>
      </c>
      <c r="K598" s="82">
        <v>5.4</v>
      </c>
      <c r="L598" s="26">
        <f t="shared" si="49"/>
        <v>1</v>
      </c>
      <c r="M598" s="26">
        <f t="shared" si="50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>
        <v>1</v>
      </c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67" t="e">
        <f>SUMIFS([3]Up!$J:$J,[3]Up!$D:$D,D598)</f>
        <v>#VALUE!</v>
      </c>
      <c r="BS598" s="82"/>
      <c r="BT598" s="82" t="str">
        <f t="shared" si="52"/>
        <v>PL2</v>
      </c>
      <c r="BU598" s="53" t="str">
        <f t="shared" si="51"/>
        <v/>
      </c>
      <c r="BV598" s="53" t="s">
        <v>50</v>
      </c>
      <c r="BW598" s="53" t="s">
        <v>307</v>
      </c>
      <c r="BX598" s="53"/>
      <c r="BY598" s="53" t="s">
        <v>308</v>
      </c>
      <c r="BZ598" s="53">
        <v>1</v>
      </c>
      <c r="CA598" s="83">
        <v>46128</v>
      </c>
      <c r="CB598" s="53"/>
      <c r="CC598" s="53"/>
    </row>
    <row r="599" spans="3:81" ht="14.25" hidden="1" customHeight="1">
      <c r="C599" s="82" t="s">
        <v>14</v>
      </c>
      <c r="D599" s="82" t="s">
        <v>313</v>
      </c>
      <c r="E599" s="82" t="s">
        <v>305</v>
      </c>
      <c r="F599" s="82" t="s">
        <v>306</v>
      </c>
      <c r="G599" s="82">
        <v>1219</v>
      </c>
      <c r="H599" s="82" t="s">
        <v>49</v>
      </c>
      <c r="I599" s="82">
        <v>1</v>
      </c>
      <c r="J599" s="82">
        <v>8.6999999999999993</v>
      </c>
      <c r="K599" s="82">
        <v>8.6999999999999993</v>
      </c>
      <c r="L599" s="26">
        <f t="shared" si="49"/>
        <v>1</v>
      </c>
      <c r="M599" s="26">
        <f t="shared" si="50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67" t="e">
        <f>SUMIFS([3]Up!$J:$J,[3]Up!$D:$D,D599)</f>
        <v>#VALUE!</v>
      </c>
      <c r="BS599" s="82"/>
      <c r="BT599" s="82" t="str">
        <f t="shared" si="52"/>
        <v>PL2</v>
      </c>
      <c r="BU599" s="53" t="str">
        <f t="shared" si="51"/>
        <v/>
      </c>
      <c r="BV599" s="53" t="s">
        <v>50</v>
      </c>
      <c r="BW599" s="53" t="s">
        <v>307</v>
      </c>
      <c r="BX599" s="53"/>
      <c r="BY599" s="53" t="s">
        <v>308</v>
      </c>
      <c r="BZ599" s="53">
        <v>1</v>
      </c>
      <c r="CA599" s="83">
        <v>46128</v>
      </c>
      <c r="CB599" s="53"/>
      <c r="CC599" s="53"/>
    </row>
    <row r="600" spans="3:81" ht="14.25" hidden="1" customHeight="1">
      <c r="C600" s="82" t="s">
        <v>14</v>
      </c>
      <c r="D600" s="82" t="s">
        <v>312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</v>
      </c>
      <c r="K600" s="82">
        <v>8.6</v>
      </c>
      <c r="L600" s="26">
        <f t="shared" si="49"/>
        <v>1</v>
      </c>
      <c r="M600" s="26">
        <f t="shared" si="50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67" t="e">
        <f>SUMIFS([3]Up!$J:$J,[3]Up!$D:$D,D600)</f>
        <v>#VALUE!</v>
      </c>
      <c r="BS600" s="82"/>
      <c r="BT600" s="82" t="str">
        <f t="shared" si="52"/>
        <v>PL2</v>
      </c>
      <c r="BU600" s="53" t="str">
        <f t="shared" si="51"/>
        <v/>
      </c>
      <c r="BV600" s="53" t="s">
        <v>50</v>
      </c>
      <c r="BW600" s="53" t="s">
        <v>307</v>
      </c>
      <c r="BX600" s="53"/>
      <c r="BY600" s="53" t="s">
        <v>308</v>
      </c>
      <c r="BZ600" s="53">
        <v>1</v>
      </c>
      <c r="CA600" s="83">
        <v>46128</v>
      </c>
      <c r="CB600" s="53"/>
      <c r="CC600" s="53"/>
    </row>
    <row r="601" spans="3:81" ht="14.25" hidden="1" customHeight="1">
      <c r="C601" s="82" t="s">
        <v>14</v>
      </c>
      <c r="D601" s="82" t="s">
        <v>311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8.1</v>
      </c>
      <c r="K601" s="82">
        <v>8.1</v>
      </c>
      <c r="L601" s="26">
        <f t="shared" si="49"/>
        <v>1</v>
      </c>
      <c r="M601" s="26">
        <f t="shared" si="50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67" t="e">
        <f>SUMIFS([3]Up!$J:$J,[3]Up!$D:$D,D601)</f>
        <v>#VALUE!</v>
      </c>
      <c r="BS601" s="82"/>
      <c r="BT601" s="82" t="str">
        <f t="shared" si="52"/>
        <v>PL2</v>
      </c>
      <c r="BU601" s="53" t="str">
        <f t="shared" si="51"/>
        <v/>
      </c>
      <c r="BV601" s="53" t="s">
        <v>50</v>
      </c>
      <c r="BW601" s="53" t="s">
        <v>307</v>
      </c>
      <c r="BX601" s="53"/>
      <c r="BY601" s="53" t="s">
        <v>308</v>
      </c>
      <c r="BZ601" s="53">
        <v>1</v>
      </c>
      <c r="CA601" s="83">
        <v>46128</v>
      </c>
      <c r="CB601" s="53"/>
      <c r="CC601" s="53"/>
    </row>
    <row r="602" spans="3:81" ht="14.25" hidden="1" customHeight="1">
      <c r="C602" s="82" t="s">
        <v>14</v>
      </c>
      <c r="D602" s="82" t="s">
        <v>310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8.6999999999999993</v>
      </c>
      <c r="K602" s="82">
        <v>8.6999999999999993</v>
      </c>
      <c r="L602" s="26">
        <f t="shared" si="49"/>
        <v>1</v>
      </c>
      <c r="M602" s="26">
        <f t="shared" si="50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67" t="e">
        <f>SUMIFS([3]Up!$J:$J,[3]Up!$D:$D,D602)</f>
        <v>#VALUE!</v>
      </c>
      <c r="BS602" s="82"/>
      <c r="BT602" s="82" t="str">
        <f t="shared" si="52"/>
        <v>PL2</v>
      </c>
      <c r="BU602" s="53" t="str">
        <f t="shared" si="51"/>
        <v/>
      </c>
      <c r="BV602" s="53" t="s">
        <v>50</v>
      </c>
      <c r="BW602" s="53" t="s">
        <v>307</v>
      </c>
      <c r="BX602" s="53"/>
      <c r="BY602" s="53" t="s">
        <v>308</v>
      </c>
      <c r="BZ602" s="53">
        <v>1</v>
      </c>
      <c r="CA602" s="83">
        <v>46128</v>
      </c>
      <c r="CB602" s="53"/>
      <c r="CC602" s="53"/>
    </row>
    <row r="603" spans="3:81" ht="14.25" hidden="1" customHeight="1">
      <c r="C603" s="82" t="s">
        <v>14</v>
      </c>
      <c r="D603" s="82" t="s">
        <v>309</v>
      </c>
      <c r="E603" s="82" t="s">
        <v>305</v>
      </c>
      <c r="F603" s="82" t="s">
        <v>306</v>
      </c>
      <c r="G603" s="82">
        <v>1524</v>
      </c>
      <c r="H603" s="82" t="s">
        <v>49</v>
      </c>
      <c r="I603" s="82">
        <v>1</v>
      </c>
      <c r="J603" s="82">
        <v>10.5</v>
      </c>
      <c r="K603" s="82">
        <v>10.5</v>
      </c>
      <c r="L603" s="26">
        <f t="shared" si="49"/>
        <v>1</v>
      </c>
      <c r="M603" s="26">
        <f t="shared" si="50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>
        <v>1</v>
      </c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67" t="e">
        <f>SUMIFS([3]Up!$J:$J,[3]Up!$D:$D,D603)</f>
        <v>#VALUE!</v>
      </c>
      <c r="BS603" s="82"/>
      <c r="BT603" s="82" t="str">
        <f t="shared" si="52"/>
        <v>PL2</v>
      </c>
      <c r="BU603" s="53" t="str">
        <f t="shared" si="51"/>
        <v/>
      </c>
      <c r="BV603" s="53" t="s">
        <v>50</v>
      </c>
      <c r="BW603" s="53" t="s">
        <v>307</v>
      </c>
      <c r="BX603" s="53"/>
      <c r="BY603" s="53" t="s">
        <v>308</v>
      </c>
      <c r="BZ603" s="53">
        <v>1</v>
      </c>
      <c r="CA603" s="83">
        <v>46128</v>
      </c>
      <c r="CB603" s="53"/>
      <c r="CC603" s="53"/>
    </row>
    <row r="604" spans="3:81" ht="14.25" hidden="1" customHeight="1">
      <c r="C604" s="82" t="s">
        <v>14</v>
      </c>
      <c r="D604" s="82" t="s">
        <v>304</v>
      </c>
      <c r="E604" s="82" t="s">
        <v>305</v>
      </c>
      <c r="F604" s="82" t="s">
        <v>306</v>
      </c>
      <c r="G604" s="82">
        <v>876</v>
      </c>
      <c r="H604" s="82" t="s">
        <v>49</v>
      </c>
      <c r="I604" s="82">
        <v>4</v>
      </c>
      <c r="J604" s="82">
        <v>6.3</v>
      </c>
      <c r="K604" s="82">
        <v>25.2</v>
      </c>
      <c r="L604" s="26">
        <f t="shared" si="49"/>
        <v>4</v>
      </c>
      <c r="M604" s="26">
        <f t="shared" si="50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>
        <v>4</v>
      </c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67" t="e">
        <f>SUMIFS([3]Up!$J:$J,[3]Up!$D:$D,D604)</f>
        <v>#VALUE!</v>
      </c>
      <c r="BS604" s="82"/>
      <c r="BT604" s="82" t="str">
        <f t="shared" si="52"/>
        <v>PL2</v>
      </c>
      <c r="BU604" s="53" t="str">
        <f t="shared" si="51"/>
        <v/>
      </c>
      <c r="BV604" s="53" t="s">
        <v>50</v>
      </c>
      <c r="BW604" s="53" t="s">
        <v>307</v>
      </c>
      <c r="BX604" s="53"/>
      <c r="BY604" s="53" t="s">
        <v>308</v>
      </c>
      <c r="BZ604" s="53">
        <v>4</v>
      </c>
      <c r="CA604" s="83">
        <v>46128</v>
      </c>
      <c r="CB604" s="53"/>
      <c r="CC604" s="53"/>
    </row>
    <row r="605" spans="3:81" ht="14.25" hidden="1" customHeight="1">
      <c r="C605" s="82" t="s">
        <v>14</v>
      </c>
      <c r="D605" s="82" t="s">
        <v>303</v>
      </c>
      <c r="E605" s="82" t="s">
        <v>282</v>
      </c>
      <c r="F605" s="82" t="s">
        <v>199</v>
      </c>
      <c r="G605" s="82">
        <v>141</v>
      </c>
      <c r="H605" s="82" t="s">
        <v>200</v>
      </c>
      <c r="I605" s="82">
        <v>20</v>
      </c>
      <c r="J605" s="82">
        <v>2.5</v>
      </c>
      <c r="K605" s="82">
        <v>50</v>
      </c>
      <c r="L605" s="26">
        <f t="shared" si="49"/>
        <v>20</v>
      </c>
      <c r="M605" s="26">
        <f t="shared" si="50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>
        <v>21</v>
      </c>
      <c r="BJ605" s="26"/>
      <c r="BK605" s="26"/>
      <c r="BL605" s="26"/>
      <c r="BM605" s="26"/>
      <c r="BN605" s="26"/>
      <c r="BO605" s="26"/>
      <c r="BP605" s="26"/>
      <c r="BQ605" s="26"/>
      <c r="BR605" s="67" t="e">
        <f>SUMIFS([3]Up!$J:$J,[3]Up!$D:$D,D605)</f>
        <v>#VALUE!</v>
      </c>
      <c r="BS605" s="82"/>
      <c r="BT605" s="82" t="str">
        <f t="shared" si="52"/>
        <v>PL2</v>
      </c>
      <c r="BU605" s="53" t="str">
        <f t="shared" si="51"/>
        <v>Thừa 1</v>
      </c>
      <c r="BV605" s="53" t="s">
        <v>82</v>
      </c>
      <c r="BW605" s="53" t="s">
        <v>201</v>
      </c>
      <c r="BX605" s="53"/>
      <c r="BY605" s="53" t="s">
        <v>202</v>
      </c>
      <c r="BZ605" s="53">
        <v>21</v>
      </c>
      <c r="CA605" s="83">
        <v>46149</v>
      </c>
      <c r="CB605" s="53"/>
      <c r="CC605" s="53"/>
    </row>
    <row r="606" spans="3:81" ht="14.25" hidden="1" customHeight="1">
      <c r="C606" s="82" t="s">
        <v>14</v>
      </c>
      <c r="D606" s="82" t="s">
        <v>302</v>
      </c>
      <c r="E606" s="82" t="s">
        <v>299</v>
      </c>
      <c r="F606" s="82" t="s">
        <v>199</v>
      </c>
      <c r="G606" s="82">
        <v>141</v>
      </c>
      <c r="H606" s="82" t="s">
        <v>200</v>
      </c>
      <c r="I606" s="82">
        <v>1</v>
      </c>
      <c r="J606" s="82">
        <v>0.5</v>
      </c>
      <c r="K606" s="82">
        <v>0.5</v>
      </c>
      <c r="L606" s="26">
        <f t="shared" ref="L606:L669" si="53">MIN(SUM(N606:BQ606),I606)</f>
        <v>1</v>
      </c>
      <c r="M606" s="26">
        <f t="shared" ref="M606:M669" si="54">MAX(0,I606-L606)</f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1</v>
      </c>
      <c r="BJ606" s="26"/>
      <c r="BK606" s="26"/>
      <c r="BL606" s="26"/>
      <c r="BM606" s="26"/>
      <c r="BN606" s="26"/>
      <c r="BO606" s="26"/>
      <c r="BP606" s="26"/>
      <c r="BQ606" s="26"/>
      <c r="BR606" s="67" t="e">
        <f>SUMIFS([3]Up!$J:$J,[3]Up!$D:$D,D606)</f>
        <v>#VALUE!</v>
      </c>
      <c r="BS606" s="82"/>
      <c r="BT606" s="82" t="str">
        <f t="shared" si="52"/>
        <v>PL2</v>
      </c>
      <c r="BU606" s="53" t="str">
        <f t="shared" ref="BU606:BU669" si="55">IF(ROUND(SUM(N606:BQ606)-I606,0)&gt;0,"Thừa "&amp;SUM(N606:BQ606)-I606,"")</f>
        <v/>
      </c>
      <c r="BV606" s="53" t="s">
        <v>82</v>
      </c>
      <c r="BW606" s="53" t="s">
        <v>201</v>
      </c>
      <c r="BX606" s="53"/>
      <c r="BY606" s="53" t="s">
        <v>202</v>
      </c>
      <c r="BZ606" s="53">
        <v>1</v>
      </c>
      <c r="CA606" s="83">
        <v>46149</v>
      </c>
      <c r="CB606" s="53"/>
      <c r="CC606" s="53"/>
    </row>
    <row r="607" spans="3:81" ht="14.25" hidden="1" customHeight="1">
      <c r="C607" s="82" t="s">
        <v>14</v>
      </c>
      <c r="D607" s="82" t="s">
        <v>301</v>
      </c>
      <c r="E607" s="82" t="s">
        <v>198</v>
      </c>
      <c r="F607" s="82" t="s">
        <v>292</v>
      </c>
      <c r="G607" s="82">
        <v>141</v>
      </c>
      <c r="H607" s="82" t="s">
        <v>200</v>
      </c>
      <c r="I607" s="82">
        <v>1</v>
      </c>
      <c r="J607" s="82">
        <v>0.7</v>
      </c>
      <c r="K607" s="82">
        <v>0.7</v>
      </c>
      <c r="L607" s="26">
        <f t="shared" si="53"/>
        <v>1</v>
      </c>
      <c r="M607" s="26">
        <f t="shared" si="54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26"/>
      <c r="BP607" s="26"/>
      <c r="BQ607" s="26"/>
      <c r="BR607" s="67" t="e">
        <f>SUMIFS([3]Up!$J:$J,[3]Up!$D:$D,D607)</f>
        <v>#VALUE!</v>
      </c>
      <c r="BS607" s="82"/>
      <c r="BT607" s="82" t="str">
        <f t="shared" si="52"/>
        <v>PL2</v>
      </c>
      <c r="BU607" s="53" t="str">
        <f t="shared" si="55"/>
        <v/>
      </c>
      <c r="BV607" s="53" t="s">
        <v>82</v>
      </c>
      <c r="BW607" s="53" t="s">
        <v>201</v>
      </c>
      <c r="BX607" s="53"/>
      <c r="BY607" s="53" t="s">
        <v>202</v>
      </c>
      <c r="BZ607" s="53">
        <v>1</v>
      </c>
      <c r="CA607" s="83">
        <v>46149</v>
      </c>
      <c r="CB607" s="53"/>
      <c r="CC607" s="53"/>
    </row>
    <row r="608" spans="3:81" ht="14.25" hidden="1" customHeight="1">
      <c r="C608" s="82" t="s">
        <v>14</v>
      </c>
      <c r="D608" s="82" t="s">
        <v>300</v>
      </c>
      <c r="E608" s="82" t="s">
        <v>282</v>
      </c>
      <c r="F608" s="82" t="s">
        <v>292</v>
      </c>
      <c r="G608" s="82">
        <v>141</v>
      </c>
      <c r="H608" s="82" t="s">
        <v>200</v>
      </c>
      <c r="I608" s="82">
        <v>20</v>
      </c>
      <c r="J608" s="82">
        <v>2.5</v>
      </c>
      <c r="K608" s="82">
        <v>50</v>
      </c>
      <c r="L608" s="26">
        <f t="shared" si="53"/>
        <v>20</v>
      </c>
      <c r="M608" s="26">
        <f t="shared" si="54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21</v>
      </c>
      <c r="BJ608" s="26"/>
      <c r="BK608" s="26"/>
      <c r="BL608" s="26"/>
      <c r="BM608" s="26"/>
      <c r="BN608" s="26"/>
      <c r="BO608" s="26"/>
      <c r="BP608" s="26"/>
      <c r="BQ608" s="26"/>
      <c r="BR608" s="67" t="e">
        <f>SUMIFS([3]Up!$J:$J,[3]Up!$D:$D,D608)</f>
        <v>#VALUE!</v>
      </c>
      <c r="BS608" s="82"/>
      <c r="BT608" s="82" t="str">
        <f t="shared" si="52"/>
        <v>PL2</v>
      </c>
      <c r="BU608" s="53" t="str">
        <f t="shared" si="55"/>
        <v>Thừa 1</v>
      </c>
      <c r="BV608" s="53" t="s">
        <v>82</v>
      </c>
      <c r="BW608" s="53" t="s">
        <v>201</v>
      </c>
      <c r="BX608" s="53"/>
      <c r="BY608" s="53" t="s">
        <v>202</v>
      </c>
      <c r="BZ608" s="53">
        <v>21</v>
      </c>
      <c r="CA608" s="83">
        <v>46149</v>
      </c>
      <c r="CB608" s="53"/>
      <c r="CC608" s="53"/>
    </row>
    <row r="609" spans="3:81" ht="14.25" hidden="1" customHeight="1">
      <c r="C609" s="82" t="s">
        <v>14</v>
      </c>
      <c r="D609" s="82" t="s">
        <v>298</v>
      </c>
      <c r="E609" s="82" t="s">
        <v>299</v>
      </c>
      <c r="F609" s="82" t="s">
        <v>292</v>
      </c>
      <c r="G609" s="82">
        <v>141</v>
      </c>
      <c r="H609" s="82" t="s">
        <v>200</v>
      </c>
      <c r="I609" s="82">
        <v>1</v>
      </c>
      <c r="J609" s="82">
        <v>0.5</v>
      </c>
      <c r="K609" s="82">
        <v>0.5</v>
      </c>
      <c r="L609" s="26">
        <f t="shared" si="53"/>
        <v>1</v>
      </c>
      <c r="M609" s="26">
        <f t="shared" si="54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1</v>
      </c>
      <c r="BJ609" s="26"/>
      <c r="BK609" s="26"/>
      <c r="BL609" s="26"/>
      <c r="BM609" s="26"/>
      <c r="BN609" s="26"/>
      <c r="BO609" s="26"/>
      <c r="BP609" s="26"/>
      <c r="BQ609" s="26"/>
      <c r="BR609" s="67" t="e">
        <f>SUMIFS([3]Up!$J:$J,[3]Up!$D:$D,D609)</f>
        <v>#VALUE!</v>
      </c>
      <c r="BS609" s="82"/>
      <c r="BT609" s="82" t="str">
        <f t="shared" si="52"/>
        <v>PL2</v>
      </c>
      <c r="BU609" s="53" t="str">
        <f t="shared" si="55"/>
        <v/>
      </c>
      <c r="BV609" s="53" t="s">
        <v>82</v>
      </c>
      <c r="BW609" s="53" t="s">
        <v>201</v>
      </c>
      <c r="BX609" s="53"/>
      <c r="BY609" s="53" t="s">
        <v>202</v>
      </c>
      <c r="BZ609" s="53">
        <v>1</v>
      </c>
      <c r="CA609" s="83">
        <v>46149</v>
      </c>
      <c r="CB609" s="53"/>
      <c r="CC609" s="53"/>
    </row>
    <row r="610" spans="3:81" ht="14.25" hidden="1" customHeight="1">
      <c r="C610" s="82" t="s">
        <v>14</v>
      </c>
      <c r="D610" s="82" t="s">
        <v>297</v>
      </c>
      <c r="E610" s="82" t="s">
        <v>294</v>
      </c>
      <c r="F610" s="82" t="s">
        <v>219</v>
      </c>
      <c r="G610" s="82">
        <v>2862</v>
      </c>
      <c r="H610" s="82" t="s">
        <v>200</v>
      </c>
      <c r="I610" s="82">
        <v>1</v>
      </c>
      <c r="J610" s="82">
        <v>2.6</v>
      </c>
      <c r="K610" s="82">
        <v>2.6</v>
      </c>
      <c r="L610" s="26">
        <f t="shared" si="53"/>
        <v>1</v>
      </c>
      <c r="M610" s="26">
        <f t="shared" si="54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>
        <v>1</v>
      </c>
      <c r="BO610" s="26"/>
      <c r="BP610" s="26"/>
      <c r="BQ610" s="26"/>
      <c r="BR610" s="67" t="e">
        <f>SUMIFS([3]Up!$J:$J,[3]Up!$D:$D,D610)</f>
        <v>#VALUE!</v>
      </c>
      <c r="BS610" s="82"/>
      <c r="BT610" s="82" t="str">
        <f t="shared" si="52"/>
        <v>PL3</v>
      </c>
      <c r="BU610" s="53" t="str">
        <f t="shared" si="55"/>
        <v/>
      </c>
      <c r="BV610" s="53" t="s">
        <v>50</v>
      </c>
      <c r="BW610" s="53" t="s">
        <v>220</v>
      </c>
      <c r="BX610" s="53"/>
      <c r="BY610" s="53" t="s">
        <v>221</v>
      </c>
      <c r="BZ610" s="53">
        <v>1</v>
      </c>
      <c r="CA610" s="83">
        <v>46149</v>
      </c>
      <c r="CB610" s="53"/>
      <c r="CC610" s="53"/>
    </row>
    <row r="611" spans="3:81" ht="14.25" hidden="1" customHeight="1">
      <c r="C611" s="82" t="s">
        <v>14</v>
      </c>
      <c r="D611" s="82" t="s">
        <v>296</v>
      </c>
      <c r="E611" s="82" t="s">
        <v>294</v>
      </c>
      <c r="F611" s="82" t="s">
        <v>219</v>
      </c>
      <c r="G611" s="82">
        <v>2914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53"/>
        <v>1</v>
      </c>
      <c r="M611" s="26">
        <f t="shared" si="54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>
        <v>1</v>
      </c>
      <c r="BO611" s="26"/>
      <c r="BP611" s="26"/>
      <c r="BQ611" s="26"/>
      <c r="BR611" s="67" t="e">
        <f>SUMIFS([3]Up!$J:$J,[3]Up!$D:$D,D611)</f>
        <v>#VALUE!</v>
      </c>
      <c r="BS611" s="82"/>
      <c r="BT611" s="82" t="str">
        <f t="shared" si="52"/>
        <v>PL3</v>
      </c>
      <c r="BU611" s="53" t="str">
        <f t="shared" si="55"/>
        <v/>
      </c>
      <c r="BV611" s="53" t="s">
        <v>50</v>
      </c>
      <c r="BW611" s="53" t="s">
        <v>220</v>
      </c>
      <c r="BX611" s="53"/>
      <c r="BY611" s="53" t="s">
        <v>221</v>
      </c>
      <c r="BZ611" s="53">
        <v>1</v>
      </c>
      <c r="CA611" s="83">
        <v>46149</v>
      </c>
      <c r="CB611" s="53"/>
      <c r="CC611" s="53"/>
    </row>
    <row r="612" spans="3:81" ht="14.25" hidden="1" customHeight="1">
      <c r="C612" s="82" t="s">
        <v>14</v>
      </c>
      <c r="D612" s="82" t="s">
        <v>295</v>
      </c>
      <c r="E612" s="82" t="s">
        <v>291</v>
      </c>
      <c r="F612" s="82" t="s">
        <v>199</v>
      </c>
      <c r="G612" s="82">
        <v>141</v>
      </c>
      <c r="H612" s="82" t="s">
        <v>200</v>
      </c>
      <c r="I612" s="82">
        <v>1</v>
      </c>
      <c r="J612" s="82">
        <v>2.2000000000000002</v>
      </c>
      <c r="K612" s="82">
        <v>2.2000000000000002</v>
      </c>
      <c r="L612" s="26">
        <f t="shared" si="53"/>
        <v>1</v>
      </c>
      <c r="M612" s="26">
        <f t="shared" si="54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>
        <v>1</v>
      </c>
      <c r="BJ612" s="26"/>
      <c r="BK612" s="26"/>
      <c r="BL612" s="26"/>
      <c r="BM612" s="26"/>
      <c r="BN612" s="26"/>
      <c r="BO612" s="26"/>
      <c r="BP612" s="26"/>
      <c r="BQ612" s="26"/>
      <c r="BR612" s="67" t="e">
        <f>SUMIFS([3]Up!$J:$J,[3]Up!$D:$D,D612)</f>
        <v>#VALUE!</v>
      </c>
      <c r="BS612" s="82"/>
      <c r="BT612" s="82" t="str">
        <f t="shared" si="52"/>
        <v>PL2</v>
      </c>
      <c r="BU612" s="53" t="str">
        <f t="shared" si="55"/>
        <v/>
      </c>
      <c r="BV612" s="53" t="s">
        <v>50</v>
      </c>
      <c r="BW612" s="53" t="s">
        <v>3370</v>
      </c>
      <c r="BX612" s="53"/>
      <c r="BY612" s="53" t="s">
        <v>3371</v>
      </c>
      <c r="BZ612" s="53">
        <v>1</v>
      </c>
      <c r="CA612" s="83">
        <v>46155</v>
      </c>
      <c r="CB612" s="53"/>
      <c r="CC612" s="53"/>
    </row>
    <row r="613" spans="3:81" ht="14.25" hidden="1" customHeight="1">
      <c r="C613" s="82" t="s">
        <v>14</v>
      </c>
      <c r="D613" s="82" t="s">
        <v>293</v>
      </c>
      <c r="E613" s="82" t="s">
        <v>294</v>
      </c>
      <c r="F613" s="82" t="s">
        <v>219</v>
      </c>
      <c r="G613" s="82">
        <v>2881</v>
      </c>
      <c r="H613" s="82" t="s">
        <v>200</v>
      </c>
      <c r="I613" s="82">
        <v>1</v>
      </c>
      <c r="J613" s="82">
        <v>2.6</v>
      </c>
      <c r="K613" s="82">
        <v>2.6</v>
      </c>
      <c r="L613" s="26">
        <f t="shared" si="53"/>
        <v>1</v>
      </c>
      <c r="M613" s="26">
        <f t="shared" si="54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>
        <v>1</v>
      </c>
      <c r="BO613" s="26"/>
      <c r="BP613" s="26"/>
      <c r="BQ613" s="26"/>
      <c r="BR613" s="67" t="e">
        <f>SUMIFS([3]Up!$J:$J,[3]Up!$D:$D,D613)</f>
        <v>#VALUE!</v>
      </c>
      <c r="BS613" s="82"/>
      <c r="BT613" s="82" t="str">
        <f t="shared" si="52"/>
        <v>PL3</v>
      </c>
      <c r="BU613" s="53" t="str">
        <f t="shared" si="55"/>
        <v/>
      </c>
      <c r="BV613" s="53" t="s">
        <v>50</v>
      </c>
      <c r="BW613" s="53" t="s">
        <v>220</v>
      </c>
      <c r="BX613" s="53"/>
      <c r="BY613" s="53" t="s">
        <v>221</v>
      </c>
      <c r="BZ613" s="53">
        <v>1</v>
      </c>
      <c r="CA613" s="83">
        <v>46149</v>
      </c>
      <c r="CB613" s="53"/>
      <c r="CC613" s="53"/>
    </row>
    <row r="614" spans="3:81" ht="14.25" hidden="1" customHeight="1">
      <c r="C614" s="82" t="s">
        <v>14</v>
      </c>
      <c r="D614" s="82" t="s">
        <v>290</v>
      </c>
      <c r="E614" s="82" t="s">
        <v>291</v>
      </c>
      <c r="F614" s="82" t="s">
        <v>292</v>
      </c>
      <c r="G614" s="82">
        <v>141</v>
      </c>
      <c r="H614" s="82" t="s">
        <v>200</v>
      </c>
      <c r="I614" s="82">
        <v>1</v>
      </c>
      <c r="J614" s="82">
        <v>2.2000000000000002</v>
      </c>
      <c r="K614" s="82">
        <v>2.2000000000000002</v>
      </c>
      <c r="L614" s="26">
        <f t="shared" si="53"/>
        <v>1</v>
      </c>
      <c r="M614" s="26">
        <f t="shared" si="54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>
        <v>1</v>
      </c>
      <c r="BJ614" s="26"/>
      <c r="BK614" s="26"/>
      <c r="BL614" s="26"/>
      <c r="BM614" s="26"/>
      <c r="BN614" s="26"/>
      <c r="BO614" s="26"/>
      <c r="BP614" s="26"/>
      <c r="BQ614" s="26"/>
      <c r="BR614" s="67" t="e">
        <f>SUMIFS([3]Up!$J:$J,[3]Up!$D:$D,D614)</f>
        <v>#VALUE!</v>
      </c>
      <c r="BS614" s="82"/>
      <c r="BT614" s="82" t="str">
        <f t="shared" si="52"/>
        <v>PL2</v>
      </c>
      <c r="BU614" s="53" t="str">
        <f t="shared" si="55"/>
        <v/>
      </c>
      <c r="BV614" s="53" t="s">
        <v>50</v>
      </c>
      <c r="BW614" s="53" t="s">
        <v>3370</v>
      </c>
      <c r="BX614" s="53"/>
      <c r="BY614" s="53" t="s">
        <v>3371</v>
      </c>
      <c r="BZ614" s="53">
        <v>1</v>
      </c>
      <c r="CA614" s="83">
        <v>46155</v>
      </c>
      <c r="CB614" s="53"/>
      <c r="CC614" s="53"/>
    </row>
    <row r="615" spans="3:81" ht="14.25" hidden="1" customHeight="1">
      <c r="C615" s="82" t="s">
        <v>14</v>
      </c>
      <c r="D615" s="82" t="s">
        <v>288</v>
      </c>
      <c r="E615" s="82" t="s">
        <v>289</v>
      </c>
      <c r="F615" s="82" t="s">
        <v>256</v>
      </c>
      <c r="G615" s="82">
        <v>224</v>
      </c>
      <c r="H615" s="82" t="s">
        <v>97</v>
      </c>
      <c r="I615" s="82">
        <v>16</v>
      </c>
      <c r="J615" s="82">
        <v>167.2</v>
      </c>
      <c r="K615" s="82">
        <v>2675.2</v>
      </c>
      <c r="L615" s="26">
        <f t="shared" si="53"/>
        <v>16</v>
      </c>
      <c r="M615" s="26">
        <f t="shared" si="54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>
        <f>16*3</f>
        <v>48</v>
      </c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67" t="e">
        <f>SUMIFS([3]Up!$J:$J,[3]Up!$D:$D,D615)</f>
        <v>#VALUE!</v>
      </c>
      <c r="BS615" s="82" t="s">
        <v>3868</v>
      </c>
      <c r="BT615" s="82" t="str">
        <f t="shared" si="52"/>
        <v>PL10</v>
      </c>
      <c r="BU615" s="53" t="str">
        <f t="shared" si="55"/>
        <v>Thừa 32</v>
      </c>
      <c r="BV615" s="53" t="s">
        <v>82</v>
      </c>
      <c r="BW615" s="53"/>
      <c r="BX615" s="53"/>
      <c r="BY615" s="53" t="s">
        <v>51</v>
      </c>
      <c r="BZ615" s="53">
        <v>16</v>
      </c>
      <c r="CA615" s="83"/>
      <c r="CB615" s="53"/>
      <c r="CC615" s="53"/>
    </row>
    <row r="616" spans="3:81" ht="14.25" hidden="1" customHeight="1">
      <c r="C616" s="82" t="s">
        <v>14</v>
      </c>
      <c r="D616" s="82" t="s">
        <v>286</v>
      </c>
      <c r="E616" s="82" t="s">
        <v>287</v>
      </c>
      <c r="F616" s="82" t="s">
        <v>66</v>
      </c>
      <c r="G616" s="82">
        <v>137</v>
      </c>
      <c r="H616" s="82" t="s">
        <v>97</v>
      </c>
      <c r="I616" s="82">
        <v>208</v>
      </c>
      <c r="J616" s="82">
        <v>0.5</v>
      </c>
      <c r="K616" s="82">
        <v>104</v>
      </c>
      <c r="L616" s="26">
        <f t="shared" si="53"/>
        <v>208</v>
      </c>
      <c r="M616" s="26">
        <f t="shared" si="54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>
        <v>208</v>
      </c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67" t="e">
        <f>SUMIFS([3]Up!$J:$J,[3]Up!$D:$D,D616)</f>
        <v>#VALUE!</v>
      </c>
      <c r="BS616" s="82"/>
      <c r="BT616" s="82" t="str">
        <f t="shared" si="52"/>
        <v>PL6</v>
      </c>
      <c r="BU616" s="53" t="str">
        <f t="shared" si="55"/>
        <v/>
      </c>
      <c r="BV616" s="53" t="s">
        <v>50</v>
      </c>
      <c r="BW616" s="84" t="s">
        <v>3691</v>
      </c>
      <c r="BX616" s="53"/>
      <c r="BY616" s="53" t="s">
        <v>229</v>
      </c>
      <c r="BZ616" s="53">
        <v>208</v>
      </c>
      <c r="CA616" s="83">
        <v>46212</v>
      </c>
      <c r="CB616" s="53"/>
      <c r="CC616" s="53"/>
    </row>
    <row r="617" spans="3:81" ht="14.25" hidden="1" customHeight="1">
      <c r="C617" s="82" t="s">
        <v>14</v>
      </c>
      <c r="D617" s="82" t="s">
        <v>284</v>
      </c>
      <c r="E617" s="82" t="s">
        <v>285</v>
      </c>
      <c r="F617" s="82" t="s">
        <v>256</v>
      </c>
      <c r="G617" s="82">
        <v>255</v>
      </c>
      <c r="H617" s="82" t="s">
        <v>200</v>
      </c>
      <c r="I617" s="82">
        <v>1</v>
      </c>
      <c r="J617" s="82">
        <v>3.3</v>
      </c>
      <c r="K617" s="82">
        <v>3.3</v>
      </c>
      <c r="L617" s="26">
        <f t="shared" si="53"/>
        <v>1</v>
      </c>
      <c r="M617" s="26">
        <f t="shared" si="54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>
        <v>1</v>
      </c>
      <c r="BJ617" s="26"/>
      <c r="BK617" s="26"/>
      <c r="BL617" s="26"/>
      <c r="BM617" s="26"/>
      <c r="BN617" s="26"/>
      <c r="BO617" s="26"/>
      <c r="BP617" s="26"/>
      <c r="BQ617" s="26"/>
      <c r="BR617" s="67" t="e">
        <f>SUMIFS([3]Up!$J:$J,[3]Up!$D:$D,D617)</f>
        <v>#VALUE!</v>
      </c>
      <c r="BS617" s="82"/>
      <c r="BT617" s="82" t="str">
        <f t="shared" si="52"/>
        <v>PL2</v>
      </c>
      <c r="BU617" s="53" t="str">
        <f t="shared" si="55"/>
        <v/>
      </c>
      <c r="BV617" s="53" t="s">
        <v>82</v>
      </c>
      <c r="BW617" s="53" t="s">
        <v>201</v>
      </c>
      <c r="BX617" s="53"/>
      <c r="BY617" s="53" t="s">
        <v>202</v>
      </c>
      <c r="BZ617" s="53">
        <v>1</v>
      </c>
      <c r="CA617" s="83">
        <v>46149</v>
      </c>
      <c r="CB617" s="53"/>
      <c r="CC617" s="53"/>
    </row>
    <row r="618" spans="3:81" ht="14.25" hidden="1" customHeight="1">
      <c r="C618" s="82" t="s">
        <v>14</v>
      </c>
      <c r="D618" s="82" t="s">
        <v>283</v>
      </c>
      <c r="E618" s="82" t="s">
        <v>277</v>
      </c>
      <c r="F618" s="82" t="s">
        <v>66</v>
      </c>
      <c r="G618" s="82">
        <v>189</v>
      </c>
      <c r="H618" s="82" t="s">
        <v>200</v>
      </c>
      <c r="I618" s="82">
        <v>1</v>
      </c>
      <c r="J618" s="82">
        <v>0.1</v>
      </c>
      <c r="K618" s="82">
        <v>0.1</v>
      </c>
      <c r="L618" s="26">
        <f t="shared" si="53"/>
        <v>1</v>
      </c>
      <c r="M618" s="26">
        <f t="shared" si="54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>
        <v>1</v>
      </c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67" t="e">
        <f>SUMIFS([3]Up!$J:$J,[3]Up!$D:$D,D618)</f>
        <v>#VALUE!</v>
      </c>
      <c r="BS618" s="82"/>
      <c r="BT618" s="82" t="str">
        <f t="shared" si="52"/>
        <v>PL2</v>
      </c>
      <c r="BU618" s="53" t="str">
        <f t="shared" si="55"/>
        <v/>
      </c>
      <c r="BV618" s="53" t="s">
        <v>50</v>
      </c>
      <c r="BW618" s="53" t="s">
        <v>201</v>
      </c>
      <c r="BX618" s="53"/>
      <c r="BY618" s="53" t="s">
        <v>202</v>
      </c>
      <c r="BZ618" s="53">
        <v>1</v>
      </c>
      <c r="CA618" s="83">
        <v>46149</v>
      </c>
      <c r="CB618" s="53"/>
      <c r="CC618" s="53"/>
    </row>
    <row r="619" spans="3:81" ht="14.25" hidden="1" customHeight="1">
      <c r="C619" s="82" t="s">
        <v>14</v>
      </c>
      <c r="D619" s="82" t="s">
        <v>281</v>
      </c>
      <c r="E619" s="82" t="s">
        <v>282</v>
      </c>
      <c r="F619" s="82" t="s">
        <v>256</v>
      </c>
      <c r="G619" s="82">
        <v>255</v>
      </c>
      <c r="H619" s="82" t="s">
        <v>200</v>
      </c>
      <c r="I619" s="82">
        <v>7</v>
      </c>
      <c r="J619" s="82">
        <v>4.5999999999999996</v>
      </c>
      <c r="K619" s="82">
        <v>32.199999999999996</v>
      </c>
      <c r="L619" s="26">
        <f t="shared" si="53"/>
        <v>7</v>
      </c>
      <c r="M619" s="26">
        <f t="shared" si="54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>
        <v>7</v>
      </c>
      <c r="BJ619" s="26"/>
      <c r="BK619" s="26"/>
      <c r="BL619" s="26"/>
      <c r="BM619" s="26"/>
      <c r="BN619" s="26"/>
      <c r="BO619" s="26"/>
      <c r="BP619" s="26"/>
      <c r="BQ619" s="26"/>
      <c r="BR619" s="67" t="e">
        <f>SUMIFS([3]Up!$J:$J,[3]Up!$D:$D,D619)</f>
        <v>#VALUE!</v>
      </c>
      <c r="BS619" s="82"/>
      <c r="BT619" s="82" t="str">
        <f t="shared" si="52"/>
        <v>PL2</v>
      </c>
      <c r="BU619" s="53" t="str">
        <f t="shared" si="55"/>
        <v/>
      </c>
      <c r="BV619" s="53" t="s">
        <v>82</v>
      </c>
      <c r="BW619" s="53" t="s">
        <v>201</v>
      </c>
      <c r="BX619" s="53"/>
      <c r="BY619" s="53" t="s">
        <v>202</v>
      </c>
      <c r="BZ619" s="53">
        <v>7</v>
      </c>
      <c r="CA619" s="83">
        <v>46149</v>
      </c>
      <c r="CB619" s="53"/>
      <c r="CC619" s="53"/>
    </row>
    <row r="620" spans="3:81" ht="14.25" hidden="1" customHeight="1">
      <c r="C620" s="82" t="s">
        <v>14</v>
      </c>
      <c r="D620" s="82" t="s">
        <v>280</v>
      </c>
      <c r="E620" s="82" t="s">
        <v>277</v>
      </c>
      <c r="F620" s="82" t="s">
        <v>66</v>
      </c>
      <c r="G620" s="82">
        <v>189</v>
      </c>
      <c r="H620" s="82" t="s">
        <v>200</v>
      </c>
      <c r="I620" s="82">
        <v>14</v>
      </c>
      <c r="J620" s="82">
        <v>0.1</v>
      </c>
      <c r="K620" s="82">
        <v>1.4000000000000001</v>
      </c>
      <c r="L620" s="26">
        <f t="shared" si="53"/>
        <v>14</v>
      </c>
      <c r="M620" s="26">
        <f t="shared" si="54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>
        <v>14</v>
      </c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67" t="e">
        <f>SUMIFS([3]Up!$J:$J,[3]Up!$D:$D,D620)</f>
        <v>#VALUE!</v>
      </c>
      <c r="BS620" s="82"/>
      <c r="BT620" s="82" t="str">
        <f t="shared" si="52"/>
        <v>PL2</v>
      </c>
      <c r="BU620" s="53" t="str">
        <f t="shared" si="55"/>
        <v/>
      </c>
      <c r="BV620" s="53" t="s">
        <v>50</v>
      </c>
      <c r="BW620" s="53" t="s">
        <v>201</v>
      </c>
      <c r="BX620" s="53"/>
      <c r="BY620" s="53" t="s">
        <v>202</v>
      </c>
      <c r="BZ620" s="53">
        <v>14</v>
      </c>
      <c r="CA620" s="83">
        <v>46149</v>
      </c>
      <c r="CB620" s="53"/>
      <c r="CC620" s="53"/>
    </row>
    <row r="621" spans="3:81" ht="14.25" customHeight="1">
      <c r="C621" s="82" t="s">
        <v>14</v>
      </c>
      <c r="D621" s="82" t="s">
        <v>278</v>
      </c>
      <c r="E621" s="82" t="s">
        <v>279</v>
      </c>
      <c r="F621" s="82" t="s">
        <v>256</v>
      </c>
      <c r="G621" s="82">
        <v>255</v>
      </c>
      <c r="H621" s="82" t="s">
        <v>200</v>
      </c>
      <c r="I621" s="82">
        <v>1</v>
      </c>
      <c r="J621" s="82">
        <v>3.4</v>
      </c>
      <c r="K621" s="82">
        <v>3.4</v>
      </c>
      <c r="L621" s="26">
        <f t="shared" si="53"/>
        <v>0</v>
      </c>
      <c r="M621" s="26">
        <f t="shared" si="54"/>
        <v>1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67" t="e">
        <f>SUMIFS([3]Up!$J:$J,[3]Up!$D:$D,D621)</f>
        <v>#VALUE!</v>
      </c>
      <c r="BS621" s="82"/>
      <c r="BT621" s="82" t="str">
        <f t="shared" ref="BT621:BT684" si="56">IFERROR(IF(C621="Plate",LEFT(E621,FIND("*",E621,1)-1),""),IF(C621="Plate",LEFT(E621,FIND("x",E621,1)-1),""))</f>
        <v>PL2</v>
      </c>
      <c r="BU621" s="53" t="str">
        <f t="shared" si="55"/>
        <v/>
      </c>
      <c r="BV621" s="53" t="s">
        <v>82</v>
      </c>
      <c r="BW621" s="53" t="s">
        <v>3370</v>
      </c>
      <c r="BX621" s="53"/>
      <c r="BY621" s="53" t="s">
        <v>3371</v>
      </c>
      <c r="BZ621" s="53">
        <v>1</v>
      </c>
      <c r="CA621" s="83">
        <v>46155</v>
      </c>
      <c r="CB621" s="53"/>
      <c r="CC621" s="53"/>
    </row>
    <row r="622" spans="3:81" ht="14.25" hidden="1" customHeight="1">
      <c r="C622" s="82" t="s">
        <v>14</v>
      </c>
      <c r="D622" s="82" t="s">
        <v>276</v>
      </c>
      <c r="E622" s="82" t="s">
        <v>277</v>
      </c>
      <c r="F622" s="82" t="s">
        <v>66</v>
      </c>
      <c r="G622" s="82">
        <v>189</v>
      </c>
      <c r="H622" s="82" t="s">
        <v>200</v>
      </c>
      <c r="I622" s="82">
        <v>2</v>
      </c>
      <c r="J622" s="82">
        <v>0.1</v>
      </c>
      <c r="K622" s="82">
        <v>0.2</v>
      </c>
      <c r="L622" s="26">
        <f t="shared" si="53"/>
        <v>2</v>
      </c>
      <c r="M622" s="26">
        <f t="shared" si="54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>
        <v>2</v>
      </c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67" t="e">
        <f>SUMIFS([3]Up!$J:$J,[3]Up!$D:$D,D622)</f>
        <v>#VALUE!</v>
      </c>
      <c r="BS622" s="82"/>
      <c r="BT622" s="82" t="str">
        <f t="shared" si="56"/>
        <v>PL2</v>
      </c>
      <c r="BU622" s="53" t="str">
        <f t="shared" si="55"/>
        <v/>
      </c>
      <c r="BV622" s="53" t="s">
        <v>50</v>
      </c>
      <c r="BW622" s="53" t="s">
        <v>201</v>
      </c>
      <c r="BX622" s="53"/>
      <c r="BY622" s="53" t="s">
        <v>202</v>
      </c>
      <c r="BZ622" s="53">
        <v>2</v>
      </c>
      <c r="CA622" s="83">
        <v>46149</v>
      </c>
      <c r="CB622" s="53"/>
      <c r="CC622" s="53"/>
    </row>
    <row r="623" spans="3:81" ht="14.25" hidden="1" customHeight="1">
      <c r="C623" s="82" t="s">
        <v>14</v>
      </c>
      <c r="D623" s="82" t="s">
        <v>274</v>
      </c>
      <c r="E623" s="82" t="s">
        <v>275</v>
      </c>
      <c r="F623" s="82" t="s">
        <v>66</v>
      </c>
      <c r="G623" s="82">
        <v>276</v>
      </c>
      <c r="H623" s="82" t="s">
        <v>97</v>
      </c>
      <c r="I623" s="82">
        <v>48</v>
      </c>
      <c r="J623" s="82">
        <v>1.2</v>
      </c>
      <c r="K623" s="82">
        <v>57.599999999999994</v>
      </c>
      <c r="L623" s="26">
        <f t="shared" si="53"/>
        <v>48</v>
      </c>
      <c r="M623" s="26">
        <f t="shared" si="54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>
        <v>48</v>
      </c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67" t="e">
        <f>SUMIFS([3]Up!$J:$J,[3]Up!$D:$D,D623)</f>
        <v>#VALUE!</v>
      </c>
      <c r="BS623" s="82"/>
      <c r="BT623" s="82" t="str">
        <f t="shared" si="56"/>
        <v>PL6</v>
      </c>
      <c r="BU623" s="53" t="str">
        <f t="shared" si="55"/>
        <v/>
      </c>
      <c r="BV623" s="53" t="s">
        <v>50</v>
      </c>
      <c r="BW623" s="84" t="s">
        <v>3691</v>
      </c>
      <c r="BX623" s="53"/>
      <c r="BY623" s="53" t="s">
        <v>229</v>
      </c>
      <c r="BZ623" s="53">
        <v>48</v>
      </c>
      <c r="CA623" s="83">
        <v>46212</v>
      </c>
      <c r="CB623" s="53"/>
      <c r="CC623" s="53"/>
    </row>
    <row r="624" spans="3:81" ht="14.25" hidden="1" customHeight="1">
      <c r="C624" s="82" t="s">
        <v>12</v>
      </c>
      <c r="D624" s="82" t="s">
        <v>273</v>
      </c>
      <c r="E624" s="82" t="s">
        <v>223</v>
      </c>
      <c r="F624" s="82" t="s">
        <v>54</v>
      </c>
      <c r="G624" s="82">
        <v>9574</v>
      </c>
      <c r="H624" s="82" t="s">
        <v>97</v>
      </c>
      <c r="I624" s="82">
        <v>6</v>
      </c>
      <c r="J624" s="82">
        <v>526.70000000000005</v>
      </c>
      <c r="K624" s="82">
        <v>3160.2000000000003</v>
      </c>
      <c r="L624" s="26">
        <f t="shared" si="53"/>
        <v>6</v>
      </c>
      <c r="M624" s="26">
        <f t="shared" si="54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>
        <v>6</v>
      </c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67" t="e">
        <f>SUMIFS([3]Up!$J:$J,[3]Up!$D:$D,D624)</f>
        <v>#VALUE!</v>
      </c>
      <c r="BS624" s="82"/>
      <c r="BT624" s="82" t="str">
        <f t="shared" si="56"/>
        <v/>
      </c>
      <c r="BU624" s="53" t="str">
        <f t="shared" si="55"/>
        <v/>
      </c>
      <c r="BV624" s="53" t="s">
        <v>50</v>
      </c>
      <c r="BW624" s="53"/>
      <c r="BX624" s="53"/>
      <c r="BY624" s="53" t="s">
        <v>51</v>
      </c>
      <c r="BZ624" s="53">
        <v>6</v>
      </c>
      <c r="CA624" s="83"/>
      <c r="CB624" s="53"/>
      <c r="CC624" s="53"/>
    </row>
    <row r="625" spans="3:81" ht="14.25" hidden="1" customHeight="1">
      <c r="C625" s="82" t="s">
        <v>12</v>
      </c>
      <c r="D625" s="82" t="s">
        <v>272</v>
      </c>
      <c r="E625" s="82" t="s">
        <v>231</v>
      </c>
      <c r="F625" s="82" t="s">
        <v>232</v>
      </c>
      <c r="G625" s="82">
        <v>195</v>
      </c>
      <c r="H625" s="82" t="s">
        <v>233</v>
      </c>
      <c r="I625" s="82">
        <v>27</v>
      </c>
      <c r="J625" s="82">
        <v>0</v>
      </c>
      <c r="K625" s="82">
        <v>0</v>
      </c>
      <c r="L625" s="26">
        <f t="shared" si="53"/>
        <v>27</v>
      </c>
      <c r="M625" s="26">
        <f t="shared" si="54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>
        <v>27</v>
      </c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67" t="e">
        <f>SUMIFS([3]Up!$J:$J,[3]Up!$D:$D,D625)</f>
        <v>#VALUE!</v>
      </c>
      <c r="BS625" s="82"/>
      <c r="BT625" s="82" t="str">
        <f t="shared" si="56"/>
        <v/>
      </c>
      <c r="BU625" s="53" t="str">
        <f t="shared" si="55"/>
        <v/>
      </c>
      <c r="BV625" s="53" t="s">
        <v>50</v>
      </c>
      <c r="BW625" s="84" t="s">
        <v>234</v>
      </c>
      <c r="BX625" s="53"/>
      <c r="BY625" s="53" t="s">
        <v>235</v>
      </c>
      <c r="BZ625" s="53">
        <v>27</v>
      </c>
      <c r="CA625" s="83">
        <v>46149</v>
      </c>
      <c r="CB625" s="53"/>
      <c r="CC625" s="53"/>
    </row>
    <row r="626" spans="3:81" ht="14.25" hidden="1" customHeight="1">
      <c r="C626" s="82" t="s">
        <v>14</v>
      </c>
      <c r="D626" s="82" t="s">
        <v>271</v>
      </c>
      <c r="E626" s="82" t="s">
        <v>228</v>
      </c>
      <c r="F626" s="82" t="s">
        <v>66</v>
      </c>
      <c r="G626" s="82">
        <v>167</v>
      </c>
      <c r="H626" s="82" t="s">
        <v>97</v>
      </c>
      <c r="I626" s="82">
        <v>28</v>
      </c>
      <c r="J626" s="82">
        <v>0.4</v>
      </c>
      <c r="K626" s="82">
        <v>11.200000000000001</v>
      </c>
      <c r="L626" s="26">
        <f t="shared" si="53"/>
        <v>28</v>
      </c>
      <c r="M626" s="26">
        <f t="shared" si="54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>
        <v>28</v>
      </c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67" t="e">
        <f>SUMIFS([3]Up!$J:$J,[3]Up!$D:$D,D626)</f>
        <v>#VALUE!</v>
      </c>
      <c r="BS626" s="82"/>
      <c r="BT626" s="82" t="str">
        <f t="shared" si="56"/>
        <v>PL6</v>
      </c>
      <c r="BU626" s="53" t="str">
        <f t="shared" si="55"/>
        <v/>
      </c>
      <c r="BV626" s="53" t="s">
        <v>50</v>
      </c>
      <c r="BW626" s="84" t="s">
        <v>3691</v>
      </c>
      <c r="BX626" s="53"/>
      <c r="BY626" s="53" t="s">
        <v>229</v>
      </c>
      <c r="BZ626" s="53">
        <v>28</v>
      </c>
      <c r="CA626" s="83">
        <v>46212</v>
      </c>
      <c r="CB626" s="53"/>
      <c r="CC626" s="53"/>
    </row>
    <row r="627" spans="3:81" ht="14.25" hidden="1" customHeight="1">
      <c r="C627" s="82" t="s">
        <v>14</v>
      </c>
      <c r="D627" s="82" t="s">
        <v>270</v>
      </c>
      <c r="E627" s="82" t="s">
        <v>240</v>
      </c>
      <c r="F627" s="82" t="s">
        <v>66</v>
      </c>
      <c r="G627" s="82">
        <v>276</v>
      </c>
      <c r="H627" s="82" t="s">
        <v>97</v>
      </c>
      <c r="I627" s="82">
        <v>1</v>
      </c>
      <c r="J627" s="82">
        <v>3.4</v>
      </c>
      <c r="K627" s="82">
        <v>3.4</v>
      </c>
      <c r="L627" s="26">
        <f t="shared" si="53"/>
        <v>1</v>
      </c>
      <c r="M627" s="26">
        <f t="shared" si="54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1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67" t="e">
        <f>SUMIFS([3]Up!$J:$J,[3]Up!$D:$D,D627)</f>
        <v>#VALUE!</v>
      </c>
      <c r="BS627" s="82"/>
      <c r="BT627" s="82" t="str">
        <f t="shared" si="56"/>
        <v>PL12</v>
      </c>
      <c r="BU627" s="53" t="str">
        <f t="shared" si="55"/>
        <v/>
      </c>
      <c r="BV627" s="53" t="s">
        <v>50</v>
      </c>
      <c r="BW627" s="53" t="s">
        <v>225</v>
      </c>
      <c r="BX627" s="53"/>
      <c r="BY627" s="53" t="s">
        <v>226</v>
      </c>
      <c r="BZ627" s="53">
        <v>1</v>
      </c>
      <c r="CA627" s="83">
        <v>46149</v>
      </c>
      <c r="CB627" s="53"/>
      <c r="CC627" s="53"/>
    </row>
    <row r="628" spans="3:81" ht="14.25" hidden="1" customHeight="1">
      <c r="C628" s="82" t="s">
        <v>14</v>
      </c>
      <c r="D628" s="82" t="s">
        <v>269</v>
      </c>
      <c r="E628" s="82" t="s">
        <v>129</v>
      </c>
      <c r="F628" s="82" t="s">
        <v>66</v>
      </c>
      <c r="G628" s="82">
        <v>276</v>
      </c>
      <c r="H628" s="82" t="s">
        <v>97</v>
      </c>
      <c r="I628" s="82">
        <v>4</v>
      </c>
      <c r="J628" s="82">
        <v>2.1</v>
      </c>
      <c r="K628" s="82">
        <v>8.4</v>
      </c>
      <c r="L628" s="26">
        <f t="shared" si="53"/>
        <v>4</v>
      </c>
      <c r="M628" s="26">
        <f t="shared" si="54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4</v>
      </c>
      <c r="AP628" s="26"/>
      <c r="AQ628" s="26"/>
      <c r="AR628" s="26">
        <v>4</v>
      </c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67" t="e">
        <f>SUMIFS([3]Up!$J:$J,[3]Up!$D:$D,D628)</f>
        <v>#VALUE!</v>
      </c>
      <c r="BS628" s="82"/>
      <c r="BT628" s="82" t="str">
        <f t="shared" si="56"/>
        <v>PL10</v>
      </c>
      <c r="BU628" s="53" t="str">
        <f t="shared" si="55"/>
        <v>Thừa 4</v>
      </c>
      <c r="BV628" s="53" t="s">
        <v>50</v>
      </c>
      <c r="BW628" s="53" t="s">
        <v>3356</v>
      </c>
      <c r="BX628" s="53"/>
      <c r="BY628" s="53" t="s">
        <v>3357</v>
      </c>
      <c r="BZ628" s="53">
        <v>4</v>
      </c>
      <c r="CA628" s="83">
        <v>46155</v>
      </c>
      <c r="CB628" s="53"/>
      <c r="CC628" s="53"/>
    </row>
    <row r="629" spans="3:81" ht="14.25" hidden="1" customHeight="1">
      <c r="C629" s="82" t="s">
        <v>14</v>
      </c>
      <c r="D629" s="82" t="s">
        <v>268</v>
      </c>
      <c r="E629" s="82" t="s">
        <v>95</v>
      </c>
      <c r="F629" s="82" t="s">
        <v>66</v>
      </c>
      <c r="G629" s="82">
        <v>150</v>
      </c>
      <c r="H629" s="82" t="s">
        <v>97</v>
      </c>
      <c r="I629" s="82">
        <v>2</v>
      </c>
      <c r="J629" s="82">
        <v>0.9</v>
      </c>
      <c r="K629" s="82">
        <v>1.8</v>
      </c>
      <c r="L629" s="26">
        <f t="shared" si="53"/>
        <v>2</v>
      </c>
      <c r="M629" s="26">
        <f t="shared" si="54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2</v>
      </c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67" t="e">
        <f>SUMIFS([3]Up!$J:$J,[3]Up!$D:$D,D629)</f>
        <v>#VALUE!</v>
      </c>
      <c r="BS629" s="82"/>
      <c r="BT629" s="82" t="str">
        <f t="shared" si="56"/>
        <v>PL12</v>
      </c>
      <c r="BU629" s="53" t="str">
        <f t="shared" si="55"/>
        <v/>
      </c>
      <c r="BV629" s="53" t="s">
        <v>50</v>
      </c>
      <c r="BW629" s="53" t="s">
        <v>225</v>
      </c>
      <c r="BX629" s="53"/>
      <c r="BY629" s="53" t="s">
        <v>226</v>
      </c>
      <c r="BZ629" s="53">
        <v>2</v>
      </c>
      <c r="CA629" s="83">
        <v>46149</v>
      </c>
      <c r="CB629" s="53"/>
      <c r="CC629" s="53"/>
    </row>
    <row r="630" spans="3:81" ht="14.25" hidden="1" customHeight="1">
      <c r="C630" s="82" t="s">
        <v>12</v>
      </c>
      <c r="D630" s="82" t="s">
        <v>267</v>
      </c>
      <c r="E630" s="82" t="s">
        <v>223</v>
      </c>
      <c r="F630" s="82" t="s">
        <v>54</v>
      </c>
      <c r="G630" s="82">
        <v>13328</v>
      </c>
      <c r="H630" s="82" t="s">
        <v>97</v>
      </c>
      <c r="I630" s="82">
        <v>1</v>
      </c>
      <c r="J630" s="82">
        <v>733.1</v>
      </c>
      <c r="K630" s="82">
        <v>733.1</v>
      </c>
      <c r="L630" s="26">
        <f t="shared" si="53"/>
        <v>1</v>
      </c>
      <c r="M630" s="26">
        <f t="shared" si="54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>
        <v>1</v>
      </c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67" t="e">
        <f>SUMIFS([3]Up!$J:$J,[3]Up!$D:$D,D630)</f>
        <v>#VALUE!</v>
      </c>
      <c r="BS630" s="82"/>
      <c r="BT630" s="82" t="str">
        <f t="shared" si="56"/>
        <v/>
      </c>
      <c r="BU630" s="53" t="str">
        <f t="shared" si="55"/>
        <v/>
      </c>
      <c r="BV630" s="53" t="s">
        <v>50</v>
      </c>
      <c r="BW630" s="53"/>
      <c r="BX630" s="53"/>
      <c r="BY630" s="53" t="s">
        <v>51</v>
      </c>
      <c r="BZ630" s="53">
        <v>1</v>
      </c>
      <c r="CA630" s="83"/>
      <c r="CB630" s="53"/>
      <c r="CC630" s="53"/>
    </row>
    <row r="631" spans="3:81" ht="14.25" hidden="1" customHeight="1">
      <c r="C631" s="82" t="s">
        <v>12</v>
      </c>
      <c r="D631" s="82" t="s">
        <v>266</v>
      </c>
      <c r="E631" s="82" t="s">
        <v>231</v>
      </c>
      <c r="F631" s="82" t="s">
        <v>232</v>
      </c>
      <c r="G631" s="82">
        <v>195</v>
      </c>
      <c r="H631" s="82" t="s">
        <v>233</v>
      </c>
      <c r="I631" s="82">
        <v>20</v>
      </c>
      <c r="J631" s="82">
        <v>0</v>
      </c>
      <c r="K631" s="82">
        <v>0</v>
      </c>
      <c r="L631" s="26">
        <f t="shared" si="53"/>
        <v>20</v>
      </c>
      <c r="M631" s="26">
        <f t="shared" si="54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>
        <v>20</v>
      </c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67" t="e">
        <f>SUMIFS([3]Up!$J:$J,[3]Up!$D:$D,D631)</f>
        <v>#VALUE!</v>
      </c>
      <c r="BS631" s="82"/>
      <c r="BT631" s="82" t="str">
        <f t="shared" si="56"/>
        <v/>
      </c>
      <c r="BU631" s="53" t="str">
        <f t="shared" si="55"/>
        <v/>
      </c>
      <c r="BV631" s="53" t="s">
        <v>50</v>
      </c>
      <c r="BW631" s="84" t="s">
        <v>234</v>
      </c>
      <c r="BX631" s="53"/>
      <c r="BY631" s="53" t="s">
        <v>235</v>
      </c>
      <c r="BZ631" s="53">
        <v>20</v>
      </c>
      <c r="CA631" s="83">
        <v>46149</v>
      </c>
      <c r="CB631" s="53"/>
      <c r="CC631" s="53"/>
    </row>
    <row r="632" spans="3:81" ht="14.25" hidden="1" customHeight="1">
      <c r="C632" s="82" t="s">
        <v>14</v>
      </c>
      <c r="D632" s="82" t="s">
        <v>265</v>
      </c>
      <c r="E632" s="82" t="s">
        <v>228</v>
      </c>
      <c r="F632" s="82" t="s">
        <v>66</v>
      </c>
      <c r="G632" s="82">
        <v>167</v>
      </c>
      <c r="H632" s="82" t="s">
        <v>97</v>
      </c>
      <c r="I632" s="82">
        <v>24</v>
      </c>
      <c r="J632" s="82">
        <v>0.4</v>
      </c>
      <c r="K632" s="82">
        <v>9.6000000000000014</v>
      </c>
      <c r="L632" s="26">
        <f t="shared" si="53"/>
        <v>24</v>
      </c>
      <c r="M632" s="26">
        <f t="shared" si="54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>
        <v>24</v>
      </c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67" t="e">
        <f>SUMIFS([3]Up!$J:$J,[3]Up!$D:$D,D632)</f>
        <v>#VALUE!</v>
      </c>
      <c r="BS632" s="82"/>
      <c r="BT632" s="82" t="str">
        <f t="shared" si="56"/>
        <v>PL6</v>
      </c>
      <c r="BU632" s="53" t="str">
        <f t="shared" si="55"/>
        <v/>
      </c>
      <c r="BV632" s="53" t="s">
        <v>50</v>
      </c>
      <c r="BW632" s="84" t="s">
        <v>3691</v>
      </c>
      <c r="BX632" s="53"/>
      <c r="BY632" s="53" t="s">
        <v>229</v>
      </c>
      <c r="BZ632" s="53">
        <v>24</v>
      </c>
      <c r="CA632" s="83">
        <v>46212</v>
      </c>
      <c r="CB632" s="53"/>
      <c r="CC632" s="53"/>
    </row>
    <row r="633" spans="3:81" ht="14.25" hidden="1" customHeight="1">
      <c r="C633" s="82" t="s">
        <v>14</v>
      </c>
      <c r="D633" s="82" t="s">
        <v>264</v>
      </c>
      <c r="E633" s="82" t="s">
        <v>129</v>
      </c>
      <c r="F633" s="82" t="s">
        <v>66</v>
      </c>
      <c r="G633" s="82">
        <v>276</v>
      </c>
      <c r="H633" s="82" t="s">
        <v>97</v>
      </c>
      <c r="I633" s="82">
        <v>2</v>
      </c>
      <c r="J633" s="82">
        <v>2.1</v>
      </c>
      <c r="K633" s="82">
        <v>4.2</v>
      </c>
      <c r="L633" s="26">
        <f t="shared" si="53"/>
        <v>2</v>
      </c>
      <c r="M633" s="26">
        <f t="shared" si="54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67" t="e">
        <f>SUMIFS([3]Up!$J:$J,[3]Up!$D:$D,D633)</f>
        <v>#VALUE!</v>
      </c>
      <c r="BS633" s="82"/>
      <c r="BT633" s="82" t="str">
        <f t="shared" si="56"/>
        <v>PL10</v>
      </c>
      <c r="BU633" s="53" t="str">
        <f t="shared" si="55"/>
        <v/>
      </c>
      <c r="BV633" s="53" t="s">
        <v>50</v>
      </c>
      <c r="BW633" s="53" t="s">
        <v>225</v>
      </c>
      <c r="BX633" s="53"/>
      <c r="BY633" s="53" t="s">
        <v>226</v>
      </c>
      <c r="BZ633" s="53">
        <v>2</v>
      </c>
      <c r="CA633" s="83">
        <v>46149</v>
      </c>
      <c r="CB633" s="53"/>
      <c r="CC633" s="53"/>
    </row>
    <row r="634" spans="3:81" ht="14.25" hidden="1" customHeight="1">
      <c r="C634" s="82" t="s">
        <v>12</v>
      </c>
      <c r="D634" s="82" t="s">
        <v>263</v>
      </c>
      <c r="E634" s="82" t="s">
        <v>223</v>
      </c>
      <c r="F634" s="82" t="s">
        <v>54</v>
      </c>
      <c r="G634" s="82">
        <v>11000</v>
      </c>
      <c r="H634" s="82" t="s">
        <v>97</v>
      </c>
      <c r="I634" s="82">
        <v>1</v>
      </c>
      <c r="J634" s="82">
        <v>602.79999999999995</v>
      </c>
      <c r="K634" s="82">
        <v>602.79999999999995</v>
      </c>
      <c r="L634" s="26">
        <f t="shared" si="53"/>
        <v>1</v>
      </c>
      <c r="M634" s="26">
        <f t="shared" si="54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>
        <v>1</v>
      </c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67" t="e">
        <f>SUMIFS([3]Up!$J:$J,[3]Up!$D:$D,D634)</f>
        <v>#VALUE!</v>
      </c>
      <c r="BS634" s="82"/>
      <c r="BT634" s="82" t="str">
        <f t="shared" si="56"/>
        <v/>
      </c>
      <c r="BU634" s="53" t="str">
        <f t="shared" si="55"/>
        <v/>
      </c>
      <c r="BV634" s="53" t="s">
        <v>50</v>
      </c>
      <c r="BW634" s="53"/>
      <c r="BX634" s="53"/>
      <c r="BY634" s="53" t="s">
        <v>51</v>
      </c>
      <c r="BZ634" s="53">
        <v>1</v>
      </c>
      <c r="CA634" s="83"/>
      <c r="CB634" s="53"/>
      <c r="CC634" s="53"/>
    </row>
    <row r="635" spans="3:81" ht="14.25" hidden="1" customHeight="1">
      <c r="C635" s="82" t="s">
        <v>14</v>
      </c>
      <c r="D635" s="82" t="s">
        <v>262</v>
      </c>
      <c r="E635" s="82" t="s">
        <v>258</v>
      </c>
      <c r="F635" s="82" t="s">
        <v>256</v>
      </c>
      <c r="G635" s="82">
        <v>490</v>
      </c>
      <c r="H635" s="82" t="s">
        <v>97</v>
      </c>
      <c r="I635" s="82">
        <v>1</v>
      </c>
      <c r="J635" s="82">
        <v>74.099999999999994</v>
      </c>
      <c r="K635" s="82">
        <v>74.099999999999994</v>
      </c>
      <c r="L635" s="26">
        <f t="shared" si="53"/>
        <v>1</v>
      </c>
      <c r="M635" s="26">
        <f t="shared" si="54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>
        <v>1</v>
      </c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67" t="e">
        <f>SUMIFS([3]Up!$J:$J,[3]Up!$D:$D,D635)</f>
        <v>#VALUE!</v>
      </c>
      <c r="BS635" s="82"/>
      <c r="BT635" s="82" t="str">
        <f t="shared" si="56"/>
        <v>PL6</v>
      </c>
      <c r="BU635" s="53" t="str">
        <f t="shared" si="55"/>
        <v/>
      </c>
      <c r="BV635" s="53" t="s">
        <v>82</v>
      </c>
      <c r="BW635" s="84" t="s">
        <v>3691</v>
      </c>
      <c r="BX635" s="53"/>
      <c r="BY635" s="53" t="s">
        <v>229</v>
      </c>
      <c r="BZ635" s="53">
        <v>1</v>
      </c>
      <c r="CA635" s="83">
        <v>46212</v>
      </c>
      <c r="CB635" s="53"/>
      <c r="CC635" s="53"/>
    </row>
    <row r="636" spans="3:81" ht="14.25" hidden="1" customHeight="1">
      <c r="C636" s="82" t="s">
        <v>12</v>
      </c>
      <c r="D636" s="82" t="s">
        <v>261</v>
      </c>
      <c r="E636" s="82" t="s">
        <v>244</v>
      </c>
      <c r="F636" s="82" t="s">
        <v>245</v>
      </c>
      <c r="G636" s="82">
        <v>2906</v>
      </c>
      <c r="H636" s="82" t="s">
        <v>97</v>
      </c>
      <c r="I636" s="82">
        <v>1</v>
      </c>
      <c r="J636" s="82">
        <v>130.30000000000001</v>
      </c>
      <c r="K636" s="82">
        <v>130.30000000000001</v>
      </c>
      <c r="L636" s="26">
        <f t="shared" si="53"/>
        <v>1</v>
      </c>
      <c r="M636" s="26">
        <f t="shared" si="54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>
        <v>1</v>
      </c>
      <c r="BK636" s="26"/>
      <c r="BL636" s="26"/>
      <c r="BM636" s="26"/>
      <c r="BN636" s="26"/>
      <c r="BO636" s="26"/>
      <c r="BP636" s="26"/>
      <c r="BQ636" s="26"/>
      <c r="BR636" s="67" t="e">
        <f>SUMIFS([3]Up!$J:$J,[3]Up!$D:$D,D636)</f>
        <v>#VALUE!</v>
      </c>
      <c r="BS636" s="82"/>
      <c r="BT636" s="82" t="str">
        <f t="shared" si="56"/>
        <v/>
      </c>
      <c r="BU636" s="53" t="str">
        <f t="shared" si="55"/>
        <v/>
      </c>
      <c r="BV636" s="53" t="s">
        <v>56</v>
      </c>
      <c r="BW636" s="53"/>
      <c r="BX636" s="53"/>
      <c r="BY636" s="53" t="s">
        <v>51</v>
      </c>
      <c r="BZ636" s="53">
        <v>1</v>
      </c>
      <c r="CA636" s="83"/>
      <c r="CB636" s="53"/>
      <c r="CC636" s="53"/>
    </row>
    <row r="637" spans="3:81" ht="14.25" hidden="1" customHeight="1">
      <c r="C637" s="82" t="s">
        <v>12</v>
      </c>
      <c r="D637" s="82" t="s">
        <v>259</v>
      </c>
      <c r="E637" s="82" t="s">
        <v>260</v>
      </c>
      <c r="F637" s="82" t="s">
        <v>245</v>
      </c>
      <c r="G637" s="82">
        <v>9574</v>
      </c>
      <c r="H637" s="82" t="s">
        <v>97</v>
      </c>
      <c r="I637" s="82">
        <v>2</v>
      </c>
      <c r="J637" s="82">
        <v>366.2</v>
      </c>
      <c r="K637" s="82">
        <v>732.4</v>
      </c>
      <c r="L637" s="26">
        <f t="shared" si="53"/>
        <v>2</v>
      </c>
      <c r="M637" s="26">
        <f t="shared" si="54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2</v>
      </c>
      <c r="BK637" s="26"/>
      <c r="BL637" s="26"/>
      <c r="BM637" s="26"/>
      <c r="BN637" s="26"/>
      <c r="BO637" s="26"/>
      <c r="BP637" s="26"/>
      <c r="BQ637" s="26"/>
      <c r="BR637" s="67" t="e">
        <f>SUMIFS([3]Up!$J:$J,[3]Up!$D:$D,D637)</f>
        <v>#VALUE!</v>
      </c>
      <c r="BS637" s="82"/>
      <c r="BT637" s="82" t="str">
        <f t="shared" si="56"/>
        <v/>
      </c>
      <c r="BU637" s="53" t="str">
        <f t="shared" si="55"/>
        <v/>
      </c>
      <c r="BV637" s="53" t="s">
        <v>56</v>
      </c>
      <c r="BW637" s="53"/>
      <c r="BX637" s="53"/>
      <c r="BY637" s="53" t="s">
        <v>51</v>
      </c>
      <c r="BZ637" s="53">
        <v>2</v>
      </c>
      <c r="CA637" s="83"/>
      <c r="CB637" s="53"/>
      <c r="CC637" s="53"/>
    </row>
    <row r="638" spans="3:81" ht="14.25" hidden="1" customHeight="1">
      <c r="C638" s="82" t="s">
        <v>14</v>
      </c>
      <c r="D638" s="82" t="s">
        <v>257</v>
      </c>
      <c r="E638" s="82" t="s">
        <v>258</v>
      </c>
      <c r="F638" s="82" t="s">
        <v>256</v>
      </c>
      <c r="G638" s="82">
        <v>490</v>
      </c>
      <c r="H638" s="82" t="s">
        <v>97</v>
      </c>
      <c r="I638" s="82">
        <v>1</v>
      </c>
      <c r="J638" s="82">
        <v>74.099999999999994</v>
      </c>
      <c r="K638" s="82">
        <v>74.099999999999994</v>
      </c>
      <c r="L638" s="26">
        <f t="shared" si="53"/>
        <v>1</v>
      </c>
      <c r="M638" s="26">
        <f t="shared" si="54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>
        <v>1</v>
      </c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67" t="e">
        <f>SUMIFS([3]Up!$J:$J,[3]Up!$D:$D,D638)</f>
        <v>#VALUE!</v>
      </c>
      <c r="BS638" s="82"/>
      <c r="BT638" s="82" t="str">
        <f t="shared" si="56"/>
        <v>PL6</v>
      </c>
      <c r="BU638" s="53" t="str">
        <f t="shared" si="55"/>
        <v/>
      </c>
      <c r="BV638" s="53" t="s">
        <v>82</v>
      </c>
      <c r="BW638" s="84" t="s">
        <v>3691</v>
      </c>
      <c r="BX638" s="53"/>
      <c r="BY638" s="53" t="s">
        <v>229</v>
      </c>
      <c r="BZ638" s="53">
        <v>1</v>
      </c>
      <c r="CA638" s="83">
        <v>46212</v>
      </c>
      <c r="CB638" s="53"/>
      <c r="CC638" s="53"/>
    </row>
    <row r="639" spans="3:81" ht="14.25" hidden="1" customHeight="1">
      <c r="C639" s="82" t="s">
        <v>14</v>
      </c>
      <c r="D639" s="82" t="s">
        <v>254</v>
      </c>
      <c r="E639" s="82" t="s">
        <v>255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72.099999999999994</v>
      </c>
      <c r="K639" s="82">
        <v>72.099999999999994</v>
      </c>
      <c r="L639" s="26">
        <f t="shared" si="53"/>
        <v>1</v>
      </c>
      <c r="M639" s="26">
        <f t="shared" si="54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67" t="e">
        <f>SUMIFS([3]Up!$J:$J,[3]Up!$D:$D,D639)</f>
        <v>#VALUE!</v>
      </c>
      <c r="BS639" s="82"/>
      <c r="BT639" s="82" t="str">
        <f t="shared" si="56"/>
        <v>PL6</v>
      </c>
      <c r="BU639" s="53" t="str">
        <f t="shared" si="55"/>
        <v/>
      </c>
      <c r="BV639" s="53" t="s">
        <v>82</v>
      </c>
      <c r="BW639" s="84" t="s">
        <v>3691</v>
      </c>
      <c r="BX639" s="53"/>
      <c r="BY639" s="53" t="s">
        <v>229</v>
      </c>
      <c r="BZ639" s="53">
        <v>1</v>
      </c>
      <c r="CA639" s="83">
        <v>46212</v>
      </c>
      <c r="CB639" s="53"/>
      <c r="CC639" s="53"/>
    </row>
    <row r="640" spans="3:81" ht="14.25" hidden="1" customHeight="1">
      <c r="C640" s="82" t="s">
        <v>14</v>
      </c>
      <c r="D640" s="82" t="s">
        <v>253</v>
      </c>
      <c r="E640" s="82" t="s">
        <v>228</v>
      </c>
      <c r="F640" s="82" t="s">
        <v>66</v>
      </c>
      <c r="G640" s="82">
        <v>196</v>
      </c>
      <c r="H640" s="82" t="s">
        <v>97</v>
      </c>
      <c r="I640" s="82">
        <v>112</v>
      </c>
      <c r="J640" s="82">
        <v>0.5</v>
      </c>
      <c r="K640" s="82">
        <v>56</v>
      </c>
      <c r="L640" s="26">
        <f t="shared" si="53"/>
        <v>112</v>
      </c>
      <c r="M640" s="26">
        <f t="shared" si="54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>
        <v>112</v>
      </c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67" t="e">
        <f>SUMIFS([3]Up!$J:$J,[3]Up!$D:$D,D640)</f>
        <v>#VALUE!</v>
      </c>
      <c r="BS640" s="82"/>
      <c r="BT640" s="82" t="str">
        <f t="shared" si="56"/>
        <v>PL6</v>
      </c>
      <c r="BU640" s="53" t="str">
        <f t="shared" si="55"/>
        <v/>
      </c>
      <c r="BV640" s="53" t="s">
        <v>50</v>
      </c>
      <c r="BW640" s="84" t="s">
        <v>3691</v>
      </c>
      <c r="BX640" s="53"/>
      <c r="BY640" s="53" t="s">
        <v>229</v>
      </c>
      <c r="BZ640" s="53">
        <v>112</v>
      </c>
      <c r="CA640" s="83">
        <v>46212</v>
      </c>
      <c r="CB640" s="53"/>
      <c r="CC640" s="53"/>
    </row>
    <row r="641" spans="3:81" ht="14.25" hidden="1" customHeight="1">
      <c r="C641" s="82" t="s">
        <v>14</v>
      </c>
      <c r="D641" s="82" t="s">
        <v>252</v>
      </c>
      <c r="E641" s="82" t="s">
        <v>240</v>
      </c>
      <c r="F641" s="82" t="s">
        <v>66</v>
      </c>
      <c r="G641" s="82">
        <v>276</v>
      </c>
      <c r="H641" s="82" t="s">
        <v>97</v>
      </c>
      <c r="I641" s="82">
        <v>4</v>
      </c>
      <c r="J641" s="82">
        <v>3.4</v>
      </c>
      <c r="K641" s="82">
        <v>13.6</v>
      </c>
      <c r="L641" s="26">
        <f t="shared" si="53"/>
        <v>4</v>
      </c>
      <c r="M641" s="26">
        <f t="shared" si="54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4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67" t="e">
        <f>SUMIFS([3]Up!$J:$J,[3]Up!$D:$D,D641)</f>
        <v>#VALUE!</v>
      </c>
      <c r="BS641" s="82"/>
      <c r="BT641" s="82" t="str">
        <f t="shared" si="56"/>
        <v>PL12</v>
      </c>
      <c r="BU641" s="53" t="str">
        <f t="shared" si="55"/>
        <v/>
      </c>
      <c r="BV641" s="53" t="s">
        <v>50</v>
      </c>
      <c r="BW641" s="53" t="s">
        <v>225</v>
      </c>
      <c r="BX641" s="53"/>
      <c r="BY641" s="53" t="s">
        <v>226</v>
      </c>
      <c r="BZ641" s="53">
        <v>4</v>
      </c>
      <c r="CA641" s="83">
        <v>46149</v>
      </c>
      <c r="CB641" s="53"/>
      <c r="CC641" s="53"/>
    </row>
    <row r="642" spans="3:81" ht="14.25" hidden="1" customHeight="1">
      <c r="C642" s="82" t="s">
        <v>14</v>
      </c>
      <c r="D642" s="82" t="s">
        <v>251</v>
      </c>
      <c r="E642" s="82" t="s">
        <v>129</v>
      </c>
      <c r="F642" s="82" t="s">
        <v>66</v>
      </c>
      <c r="G642" s="82">
        <v>276</v>
      </c>
      <c r="H642" s="82" t="s">
        <v>97</v>
      </c>
      <c r="I642" s="82">
        <v>16</v>
      </c>
      <c r="J642" s="82">
        <v>2.1</v>
      </c>
      <c r="K642" s="82">
        <v>33.6</v>
      </c>
      <c r="L642" s="26">
        <f t="shared" si="53"/>
        <v>16</v>
      </c>
      <c r="M642" s="26">
        <f t="shared" si="54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16</v>
      </c>
      <c r="AP642" s="26"/>
      <c r="AQ642" s="26"/>
      <c r="AR642" s="26">
        <v>16</v>
      </c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67" t="e">
        <f>SUMIFS([3]Up!$J:$J,[3]Up!$D:$D,D642)</f>
        <v>#VALUE!</v>
      </c>
      <c r="BS642" s="82"/>
      <c r="BT642" s="82" t="str">
        <f t="shared" si="56"/>
        <v>PL10</v>
      </c>
      <c r="BU642" s="53" t="str">
        <f t="shared" si="55"/>
        <v>Thừa 16</v>
      </c>
      <c r="BV642" s="53" t="s">
        <v>50</v>
      </c>
      <c r="BW642" s="53" t="s">
        <v>3356</v>
      </c>
      <c r="BX642" s="53"/>
      <c r="BY642" s="53" t="s">
        <v>3357</v>
      </c>
      <c r="BZ642" s="53">
        <v>16</v>
      </c>
      <c r="CA642" s="83">
        <v>46155</v>
      </c>
      <c r="CB642" s="53"/>
      <c r="CC642" s="53"/>
    </row>
    <row r="643" spans="3:81" ht="14.25" hidden="1" customHeight="1">
      <c r="C643" s="82" t="s">
        <v>14</v>
      </c>
      <c r="D643" s="82" t="s">
        <v>250</v>
      </c>
      <c r="E643" s="82" t="s">
        <v>95</v>
      </c>
      <c r="F643" s="82" t="s">
        <v>66</v>
      </c>
      <c r="G643" s="82">
        <v>150</v>
      </c>
      <c r="H643" s="82" t="s">
        <v>97</v>
      </c>
      <c r="I643" s="82">
        <v>8</v>
      </c>
      <c r="J643" s="82">
        <v>0.9</v>
      </c>
      <c r="K643" s="82">
        <v>7.2</v>
      </c>
      <c r="L643" s="26">
        <f t="shared" si="53"/>
        <v>8</v>
      </c>
      <c r="M643" s="26">
        <f t="shared" si="54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8</v>
      </c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67" t="e">
        <f>SUMIFS([3]Up!$J:$J,[3]Up!$D:$D,D643)</f>
        <v>#VALUE!</v>
      </c>
      <c r="BS643" s="82"/>
      <c r="BT643" s="82" t="str">
        <f t="shared" si="56"/>
        <v>PL12</v>
      </c>
      <c r="BU643" s="53" t="str">
        <f t="shared" si="55"/>
        <v/>
      </c>
      <c r="BV643" s="53" t="s">
        <v>50</v>
      </c>
      <c r="BW643" s="53" t="s">
        <v>225</v>
      </c>
      <c r="BX643" s="53"/>
      <c r="BY643" s="53" t="s">
        <v>226</v>
      </c>
      <c r="BZ643" s="53">
        <v>8</v>
      </c>
      <c r="CA643" s="83">
        <v>46149</v>
      </c>
      <c r="CB643" s="53"/>
      <c r="CC643" s="53"/>
    </row>
    <row r="644" spans="3:81" ht="14.25" hidden="1" customHeight="1">
      <c r="C644" s="82" t="s">
        <v>12</v>
      </c>
      <c r="D644" s="82" t="s">
        <v>249</v>
      </c>
      <c r="E644" s="82" t="s">
        <v>223</v>
      </c>
      <c r="F644" s="82" t="s">
        <v>54</v>
      </c>
      <c r="G644" s="82">
        <v>13328</v>
      </c>
      <c r="H644" s="82" t="s">
        <v>97</v>
      </c>
      <c r="I644" s="82">
        <v>2</v>
      </c>
      <c r="J644" s="82">
        <v>733.1</v>
      </c>
      <c r="K644" s="82">
        <v>1466.2</v>
      </c>
      <c r="L644" s="26">
        <f t="shared" si="53"/>
        <v>2</v>
      </c>
      <c r="M644" s="26">
        <f t="shared" si="54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>
        <v>2</v>
      </c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67" t="e">
        <f>SUMIFS([3]Up!$J:$J,[3]Up!$D:$D,D644)</f>
        <v>#VALUE!</v>
      </c>
      <c r="BS644" s="82"/>
      <c r="BT644" s="82" t="str">
        <f t="shared" si="56"/>
        <v/>
      </c>
      <c r="BU644" s="53" t="str">
        <f t="shared" si="55"/>
        <v/>
      </c>
      <c r="BV644" s="53" t="s">
        <v>50</v>
      </c>
      <c r="BW644" s="53"/>
      <c r="BX644" s="53"/>
      <c r="BY644" s="53" t="s">
        <v>51</v>
      </c>
      <c r="BZ644" s="53">
        <v>2</v>
      </c>
      <c r="CA644" s="83"/>
      <c r="CB644" s="53"/>
      <c r="CC644" s="53"/>
    </row>
    <row r="645" spans="3:81" ht="14.25" hidden="1" customHeight="1">
      <c r="C645" s="82" t="s">
        <v>14</v>
      </c>
      <c r="D645" s="82" t="s">
        <v>248</v>
      </c>
      <c r="E645" s="82" t="s">
        <v>228</v>
      </c>
      <c r="F645" s="82" t="s">
        <v>66</v>
      </c>
      <c r="G645" s="82">
        <v>196</v>
      </c>
      <c r="H645" s="82" t="s">
        <v>97</v>
      </c>
      <c r="I645" s="82">
        <v>96</v>
      </c>
      <c r="J645" s="82">
        <v>0.5</v>
      </c>
      <c r="K645" s="82">
        <v>48</v>
      </c>
      <c r="L645" s="26">
        <f t="shared" si="53"/>
        <v>96</v>
      </c>
      <c r="M645" s="26">
        <f t="shared" si="54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>
        <v>96</v>
      </c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67" t="e">
        <f>SUMIFS([3]Up!$J:$J,[3]Up!$D:$D,D645)</f>
        <v>#VALUE!</v>
      </c>
      <c r="BS645" s="82"/>
      <c r="BT645" s="82" t="str">
        <f t="shared" si="56"/>
        <v>PL6</v>
      </c>
      <c r="BU645" s="53" t="str">
        <f t="shared" si="55"/>
        <v/>
      </c>
      <c r="BV645" s="53" t="s">
        <v>50</v>
      </c>
      <c r="BW645" s="84" t="s">
        <v>3691</v>
      </c>
      <c r="BX645" s="53"/>
      <c r="BY645" s="53" t="s">
        <v>229</v>
      </c>
      <c r="BZ645" s="53">
        <v>96</v>
      </c>
      <c r="CA645" s="83">
        <v>46212</v>
      </c>
      <c r="CB645" s="53"/>
      <c r="CC645" s="53"/>
    </row>
    <row r="646" spans="3:81" ht="14.25" hidden="1" customHeight="1">
      <c r="C646" s="82" t="s">
        <v>14</v>
      </c>
      <c r="D646" s="82" t="s">
        <v>247</v>
      </c>
      <c r="E646" s="82" t="s">
        <v>129</v>
      </c>
      <c r="F646" s="82" t="s">
        <v>66</v>
      </c>
      <c r="G646" s="82">
        <v>276</v>
      </c>
      <c r="H646" s="82" t="s">
        <v>97</v>
      </c>
      <c r="I646" s="82">
        <v>8</v>
      </c>
      <c r="J646" s="82">
        <v>2.1</v>
      </c>
      <c r="K646" s="82">
        <v>16.8</v>
      </c>
      <c r="L646" s="26">
        <f t="shared" si="53"/>
        <v>8</v>
      </c>
      <c r="M646" s="26">
        <f t="shared" si="54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8</v>
      </c>
      <c r="AP646" s="26"/>
      <c r="AQ646" s="26"/>
      <c r="AR646" s="26"/>
      <c r="AS646" s="26"/>
      <c r="AT646" s="26">
        <v>8</v>
      </c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67" t="e">
        <f>SUMIFS([3]Up!$J:$J,[3]Up!$D:$D,D646)</f>
        <v>#VALUE!</v>
      </c>
      <c r="BS646" s="82"/>
      <c r="BT646" s="82" t="str">
        <f t="shared" si="56"/>
        <v>PL10</v>
      </c>
      <c r="BU646" s="53" t="str">
        <f t="shared" si="55"/>
        <v>Thừa 8</v>
      </c>
      <c r="BV646" s="53" t="s">
        <v>50</v>
      </c>
      <c r="BW646" s="53" t="s">
        <v>3356</v>
      </c>
      <c r="BX646" s="53"/>
      <c r="BY646" s="53" t="s">
        <v>3357</v>
      </c>
      <c r="BZ646" s="53">
        <v>8</v>
      </c>
      <c r="CA646" s="83">
        <v>46155</v>
      </c>
      <c r="CB646" s="53"/>
      <c r="CC646" s="53"/>
    </row>
    <row r="647" spans="3:81" ht="14.25" hidden="1" customHeight="1">
      <c r="C647" s="82" t="s">
        <v>12</v>
      </c>
      <c r="D647" s="82" t="s">
        <v>246</v>
      </c>
      <c r="E647" s="82" t="s">
        <v>223</v>
      </c>
      <c r="F647" s="82" t="s">
        <v>54</v>
      </c>
      <c r="G647" s="82">
        <v>11000</v>
      </c>
      <c r="H647" s="82" t="s">
        <v>97</v>
      </c>
      <c r="I647" s="82">
        <v>2</v>
      </c>
      <c r="J647" s="82">
        <v>602.79999999999995</v>
      </c>
      <c r="K647" s="82">
        <v>1205.5999999999999</v>
      </c>
      <c r="L647" s="26">
        <f t="shared" si="53"/>
        <v>2</v>
      </c>
      <c r="M647" s="26">
        <f t="shared" si="54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>
        <v>2</v>
      </c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67" t="e">
        <f>SUMIFS([3]Up!$J:$J,[3]Up!$D:$D,D647)</f>
        <v>#VALUE!</v>
      </c>
      <c r="BS647" s="82"/>
      <c r="BT647" s="82" t="str">
        <f t="shared" si="56"/>
        <v/>
      </c>
      <c r="BU647" s="53" t="str">
        <f t="shared" si="55"/>
        <v/>
      </c>
      <c r="BV647" s="53" t="s">
        <v>50</v>
      </c>
      <c r="BW647" s="53"/>
      <c r="BX647" s="53"/>
      <c r="BY647" s="53" t="s">
        <v>51</v>
      </c>
      <c r="BZ647" s="53">
        <v>2</v>
      </c>
      <c r="CA647" s="83"/>
      <c r="CB647" s="53"/>
      <c r="CC647" s="53"/>
    </row>
    <row r="648" spans="3:81" ht="14.25" hidden="1" customHeight="1">
      <c r="C648" s="82" t="s">
        <v>12</v>
      </c>
      <c r="D648" s="82" t="s">
        <v>243</v>
      </c>
      <c r="E648" s="82" t="s">
        <v>244</v>
      </c>
      <c r="F648" s="82" t="s">
        <v>245</v>
      </c>
      <c r="G648" s="82">
        <v>2877</v>
      </c>
      <c r="H648" s="82" t="s">
        <v>97</v>
      </c>
      <c r="I648" s="82">
        <v>2</v>
      </c>
      <c r="J648" s="82">
        <v>129</v>
      </c>
      <c r="K648" s="82">
        <v>258</v>
      </c>
      <c r="L648" s="26">
        <f t="shared" si="53"/>
        <v>2</v>
      </c>
      <c r="M648" s="26">
        <f t="shared" si="54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>
        <v>2</v>
      </c>
      <c r="BK648" s="26"/>
      <c r="BL648" s="26"/>
      <c r="BM648" s="26"/>
      <c r="BN648" s="26"/>
      <c r="BO648" s="26"/>
      <c r="BP648" s="26"/>
      <c r="BQ648" s="26"/>
      <c r="BR648" s="67" t="e">
        <f>SUMIFS([3]Up!$J:$J,[3]Up!$D:$D,D648)</f>
        <v>#VALUE!</v>
      </c>
      <c r="BS648" s="82"/>
      <c r="BT648" s="82" t="str">
        <f t="shared" si="56"/>
        <v/>
      </c>
      <c r="BU648" s="53" t="str">
        <f t="shared" si="55"/>
        <v/>
      </c>
      <c r="BV648" s="53" t="s">
        <v>56</v>
      </c>
      <c r="BW648" s="53"/>
      <c r="BX648" s="53"/>
      <c r="BY648" s="53" t="s">
        <v>51</v>
      </c>
      <c r="BZ648" s="53">
        <v>2</v>
      </c>
      <c r="CA648" s="83"/>
      <c r="CB648" s="53"/>
      <c r="CC648" s="53"/>
    </row>
    <row r="649" spans="3:81" ht="14.25" hidden="1" customHeight="1">
      <c r="C649" s="82" t="s">
        <v>12</v>
      </c>
      <c r="D649" s="82" t="s">
        <v>242</v>
      </c>
      <c r="E649" s="82" t="s">
        <v>231</v>
      </c>
      <c r="F649" s="82" t="s">
        <v>232</v>
      </c>
      <c r="G649" s="82">
        <v>195</v>
      </c>
      <c r="H649" s="82" t="s">
        <v>233</v>
      </c>
      <c r="I649" s="82">
        <v>27</v>
      </c>
      <c r="J649" s="82">
        <v>0</v>
      </c>
      <c r="K649" s="82">
        <v>0</v>
      </c>
      <c r="L649" s="26">
        <f t="shared" si="53"/>
        <v>27</v>
      </c>
      <c r="M649" s="26">
        <f t="shared" si="54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>
        <v>27</v>
      </c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67" t="e">
        <f>SUMIFS([3]Up!$J:$J,[3]Up!$D:$D,D649)</f>
        <v>#VALUE!</v>
      </c>
      <c r="BS649" s="82"/>
      <c r="BT649" s="82" t="str">
        <f t="shared" si="56"/>
        <v/>
      </c>
      <c r="BU649" s="53" t="str">
        <f t="shared" si="55"/>
        <v/>
      </c>
      <c r="BV649" s="53" t="s">
        <v>50</v>
      </c>
      <c r="BW649" s="84" t="s">
        <v>234</v>
      </c>
      <c r="BX649" s="53"/>
      <c r="BY649" s="53" t="s">
        <v>235</v>
      </c>
      <c r="BZ649" s="53">
        <v>27</v>
      </c>
      <c r="CA649" s="83">
        <v>46149</v>
      </c>
      <c r="CB649" s="53"/>
      <c r="CC649" s="53"/>
    </row>
    <row r="650" spans="3:81" ht="14.25" hidden="1" customHeight="1">
      <c r="C650" s="82" t="s">
        <v>14</v>
      </c>
      <c r="D650" s="82" t="s">
        <v>241</v>
      </c>
      <c r="E650" s="82" t="s">
        <v>228</v>
      </c>
      <c r="F650" s="82" t="s">
        <v>66</v>
      </c>
      <c r="G650" s="82">
        <v>167</v>
      </c>
      <c r="H650" s="82" t="s">
        <v>97</v>
      </c>
      <c r="I650" s="82">
        <v>28</v>
      </c>
      <c r="J650" s="82">
        <v>0.4</v>
      </c>
      <c r="K650" s="82">
        <v>11.200000000000001</v>
      </c>
      <c r="L650" s="26">
        <f t="shared" si="53"/>
        <v>28</v>
      </c>
      <c r="M650" s="26">
        <f t="shared" si="54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>
        <v>28</v>
      </c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67" t="e">
        <f>SUMIFS([3]Up!$J:$J,[3]Up!$D:$D,D650)</f>
        <v>#VALUE!</v>
      </c>
      <c r="BS650" s="82"/>
      <c r="BT650" s="82" t="str">
        <f t="shared" si="56"/>
        <v>PL6</v>
      </c>
      <c r="BU650" s="53" t="str">
        <f t="shared" si="55"/>
        <v/>
      </c>
      <c r="BV650" s="53" t="s">
        <v>50</v>
      </c>
      <c r="BW650" s="84" t="s">
        <v>3691</v>
      </c>
      <c r="BX650" s="53"/>
      <c r="BY650" s="53" t="s">
        <v>229</v>
      </c>
      <c r="BZ650" s="53">
        <v>28</v>
      </c>
      <c r="CA650" s="83">
        <v>46212</v>
      </c>
      <c r="CB650" s="53"/>
      <c r="CC650" s="53"/>
    </row>
    <row r="651" spans="3:81" ht="14.25" hidden="1" customHeight="1">
      <c r="C651" s="82" t="s">
        <v>14</v>
      </c>
      <c r="D651" s="82" t="s">
        <v>239</v>
      </c>
      <c r="E651" s="82" t="s">
        <v>240</v>
      </c>
      <c r="F651" s="82" t="s">
        <v>66</v>
      </c>
      <c r="G651" s="82">
        <v>276</v>
      </c>
      <c r="H651" s="82" t="s">
        <v>97</v>
      </c>
      <c r="I651" s="82">
        <v>1</v>
      </c>
      <c r="J651" s="82">
        <v>3.4</v>
      </c>
      <c r="K651" s="82">
        <v>3.4</v>
      </c>
      <c r="L651" s="26">
        <f t="shared" si="53"/>
        <v>1</v>
      </c>
      <c r="M651" s="26">
        <f t="shared" si="54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1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67" t="e">
        <f>SUMIFS([3]Up!$J:$J,[3]Up!$D:$D,D651)</f>
        <v>#VALUE!</v>
      </c>
      <c r="BS651" s="82"/>
      <c r="BT651" s="82" t="str">
        <f t="shared" si="56"/>
        <v>PL12</v>
      </c>
      <c r="BU651" s="53" t="str">
        <f t="shared" si="55"/>
        <v/>
      </c>
      <c r="BV651" s="53" t="s">
        <v>50</v>
      </c>
      <c r="BW651" s="53" t="s">
        <v>225</v>
      </c>
      <c r="BX651" s="53"/>
      <c r="BY651" s="53" t="s">
        <v>226</v>
      </c>
      <c r="BZ651" s="53">
        <v>1</v>
      </c>
      <c r="CA651" s="83">
        <v>46149</v>
      </c>
      <c r="CB651" s="53"/>
      <c r="CC651" s="53"/>
    </row>
    <row r="652" spans="3:81" ht="14.25" hidden="1" customHeight="1">
      <c r="C652" s="82" t="s">
        <v>14</v>
      </c>
      <c r="D652" s="82" t="s">
        <v>238</v>
      </c>
      <c r="E652" s="82" t="s">
        <v>129</v>
      </c>
      <c r="F652" s="82" t="s">
        <v>66</v>
      </c>
      <c r="G652" s="82">
        <v>276</v>
      </c>
      <c r="H652" s="82" t="s">
        <v>97</v>
      </c>
      <c r="I652" s="82">
        <v>4</v>
      </c>
      <c r="J652" s="82">
        <v>2.1</v>
      </c>
      <c r="K652" s="82">
        <v>8.4</v>
      </c>
      <c r="L652" s="26">
        <f t="shared" si="53"/>
        <v>4</v>
      </c>
      <c r="M652" s="26">
        <f t="shared" si="54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4</v>
      </c>
      <c r="AP652" s="26"/>
      <c r="AQ652" s="26"/>
      <c r="AR652" s="26"/>
      <c r="AS652" s="26"/>
      <c r="AT652" s="26">
        <v>4</v>
      </c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67" t="e">
        <f>SUMIFS([3]Up!$J:$J,[3]Up!$D:$D,D652)</f>
        <v>#VALUE!</v>
      </c>
      <c r="BS652" s="82"/>
      <c r="BT652" s="82" t="str">
        <f t="shared" si="56"/>
        <v>PL10</v>
      </c>
      <c r="BU652" s="53" t="str">
        <f t="shared" si="55"/>
        <v>Thừa 4</v>
      </c>
      <c r="BV652" s="53" t="s">
        <v>50</v>
      </c>
      <c r="BW652" s="53" t="s">
        <v>3356</v>
      </c>
      <c r="BX652" s="53"/>
      <c r="BY652" s="53" t="s">
        <v>3357</v>
      </c>
      <c r="BZ652" s="53">
        <v>4</v>
      </c>
      <c r="CA652" s="83">
        <v>46155</v>
      </c>
      <c r="CB652" s="53"/>
      <c r="CC652" s="53"/>
    </row>
    <row r="653" spans="3:81" ht="14.25" hidden="1" customHeight="1">
      <c r="C653" s="82" t="s">
        <v>14</v>
      </c>
      <c r="D653" s="82" t="s">
        <v>237</v>
      </c>
      <c r="E653" s="82" t="s">
        <v>95</v>
      </c>
      <c r="F653" s="82" t="s">
        <v>66</v>
      </c>
      <c r="G653" s="82">
        <v>150</v>
      </c>
      <c r="H653" s="82" t="s">
        <v>97</v>
      </c>
      <c r="I653" s="82">
        <v>2</v>
      </c>
      <c r="J653" s="82">
        <v>0.9</v>
      </c>
      <c r="K653" s="82">
        <v>1.8</v>
      </c>
      <c r="L653" s="26">
        <f t="shared" si="53"/>
        <v>2</v>
      </c>
      <c r="M653" s="26">
        <f t="shared" si="54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2</v>
      </c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67" t="e">
        <f>SUMIFS([3]Up!$J:$J,[3]Up!$D:$D,D653)</f>
        <v>#VALUE!</v>
      </c>
      <c r="BS653" s="82"/>
      <c r="BT653" s="82" t="str">
        <f t="shared" si="56"/>
        <v>PL12</v>
      </c>
      <c r="BU653" s="53" t="str">
        <f t="shared" si="55"/>
        <v/>
      </c>
      <c r="BV653" s="53" t="s">
        <v>50</v>
      </c>
      <c r="BW653" s="53" t="s">
        <v>225</v>
      </c>
      <c r="BX653" s="53"/>
      <c r="BY653" s="53" t="s">
        <v>226</v>
      </c>
      <c r="BZ653" s="53">
        <v>2</v>
      </c>
      <c r="CA653" s="83">
        <v>46149</v>
      </c>
      <c r="CB653" s="53"/>
      <c r="CC653" s="53"/>
    </row>
    <row r="654" spans="3:81" ht="14.25" hidden="1" customHeight="1">
      <c r="C654" s="82" t="s">
        <v>12</v>
      </c>
      <c r="D654" s="82" t="s">
        <v>236</v>
      </c>
      <c r="E654" s="82" t="s">
        <v>223</v>
      </c>
      <c r="F654" s="82" t="s">
        <v>54</v>
      </c>
      <c r="G654" s="82">
        <v>13328</v>
      </c>
      <c r="H654" s="82" t="s">
        <v>97</v>
      </c>
      <c r="I654" s="82">
        <v>1</v>
      </c>
      <c r="J654" s="82">
        <v>733.1</v>
      </c>
      <c r="K654" s="82">
        <v>733.1</v>
      </c>
      <c r="L654" s="26">
        <f t="shared" si="53"/>
        <v>1</v>
      </c>
      <c r="M654" s="26">
        <f t="shared" si="54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>
        <v>1</v>
      </c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67" t="e">
        <f>SUMIFS([3]Up!$J:$J,[3]Up!$D:$D,D654)</f>
        <v>#VALUE!</v>
      </c>
      <c r="BS654" s="82"/>
      <c r="BT654" s="82" t="str">
        <f t="shared" si="56"/>
        <v/>
      </c>
      <c r="BU654" s="53" t="str">
        <f t="shared" si="55"/>
        <v/>
      </c>
      <c r="BV654" s="53" t="s">
        <v>50</v>
      </c>
      <c r="BW654" s="53"/>
      <c r="BX654" s="53"/>
      <c r="BY654" s="53" t="s">
        <v>51</v>
      </c>
      <c r="BZ654" s="53">
        <v>1</v>
      </c>
      <c r="CA654" s="83"/>
      <c r="CB654" s="53"/>
      <c r="CC654" s="53"/>
    </row>
    <row r="655" spans="3:81" ht="14.25" hidden="1" customHeight="1">
      <c r="C655" s="82" t="s">
        <v>12</v>
      </c>
      <c r="D655" s="82" t="s">
        <v>230</v>
      </c>
      <c r="E655" s="82" t="s">
        <v>231</v>
      </c>
      <c r="F655" s="82" t="s">
        <v>232</v>
      </c>
      <c r="G655" s="82">
        <v>178</v>
      </c>
      <c r="H655" s="82" t="s">
        <v>233</v>
      </c>
      <c r="I655" s="82">
        <v>20</v>
      </c>
      <c r="J655" s="82">
        <v>0</v>
      </c>
      <c r="K655" s="82">
        <v>0</v>
      </c>
      <c r="L655" s="26">
        <f t="shared" si="53"/>
        <v>20</v>
      </c>
      <c r="M655" s="26">
        <f t="shared" si="54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>
        <v>20</v>
      </c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67" t="e">
        <f>SUMIFS([3]Up!$J:$J,[3]Up!$D:$D,D655)</f>
        <v>#VALUE!</v>
      </c>
      <c r="BS655" s="82"/>
      <c r="BT655" s="82" t="str">
        <f t="shared" si="56"/>
        <v/>
      </c>
      <c r="BU655" s="53" t="str">
        <f t="shared" si="55"/>
        <v/>
      </c>
      <c r="BV655" s="53" t="s">
        <v>50</v>
      </c>
      <c r="BW655" s="84" t="s">
        <v>234</v>
      </c>
      <c r="BX655" s="53"/>
      <c r="BY655" s="53" t="s">
        <v>235</v>
      </c>
      <c r="BZ655" s="53">
        <v>20</v>
      </c>
      <c r="CA655" s="83">
        <v>46149</v>
      </c>
      <c r="CB655" s="53"/>
      <c r="CC655" s="53"/>
    </row>
    <row r="656" spans="3:81" ht="14.25" hidden="1" customHeight="1">
      <c r="C656" s="82" t="s">
        <v>14</v>
      </c>
      <c r="D656" s="82" t="s">
        <v>227</v>
      </c>
      <c r="E656" s="82" t="s">
        <v>228</v>
      </c>
      <c r="F656" s="82" t="s">
        <v>66</v>
      </c>
      <c r="G656" s="82">
        <v>167</v>
      </c>
      <c r="H656" s="82" t="s">
        <v>97</v>
      </c>
      <c r="I656" s="82">
        <v>24</v>
      </c>
      <c r="J656" s="82">
        <v>0.4</v>
      </c>
      <c r="K656" s="82">
        <v>9.6000000000000014</v>
      </c>
      <c r="L656" s="26">
        <f t="shared" si="53"/>
        <v>24</v>
      </c>
      <c r="M656" s="26">
        <f t="shared" si="54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>
        <v>24</v>
      </c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67" t="e">
        <f>SUMIFS([3]Up!$J:$J,[3]Up!$D:$D,D656)</f>
        <v>#VALUE!</v>
      </c>
      <c r="BS656" s="82"/>
      <c r="BT656" s="82" t="str">
        <f t="shared" si="56"/>
        <v>PL6</v>
      </c>
      <c r="BU656" s="53" t="str">
        <f t="shared" si="55"/>
        <v/>
      </c>
      <c r="BV656" s="53" t="s">
        <v>50</v>
      </c>
      <c r="BW656" s="84" t="s">
        <v>3691</v>
      </c>
      <c r="BX656" s="53"/>
      <c r="BY656" s="53" t="s">
        <v>229</v>
      </c>
      <c r="BZ656" s="53">
        <v>24</v>
      </c>
      <c r="CA656" s="83">
        <v>46212</v>
      </c>
      <c r="CB656" s="53"/>
      <c r="CC656" s="53"/>
    </row>
    <row r="657" spans="3:81" ht="14.25" hidden="1" customHeight="1">
      <c r="C657" s="82" t="s">
        <v>14</v>
      </c>
      <c r="D657" s="82" t="s">
        <v>224</v>
      </c>
      <c r="E657" s="82" t="s">
        <v>129</v>
      </c>
      <c r="F657" s="82" t="s">
        <v>66</v>
      </c>
      <c r="G657" s="82">
        <v>276</v>
      </c>
      <c r="H657" s="82" t="s">
        <v>97</v>
      </c>
      <c r="I657" s="82">
        <v>2</v>
      </c>
      <c r="J657" s="82">
        <v>2.1</v>
      </c>
      <c r="K657" s="82">
        <v>4.2</v>
      </c>
      <c r="L657" s="26">
        <f t="shared" si="53"/>
        <v>2</v>
      </c>
      <c r="M657" s="26">
        <f t="shared" si="54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</v>
      </c>
      <c r="AP657" s="26"/>
      <c r="AQ657" s="26"/>
      <c r="AR657" s="26"/>
      <c r="AS657" s="26"/>
      <c r="AT657" s="26">
        <v>2</v>
      </c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67" t="e">
        <f>SUMIFS([3]Up!$J:$J,[3]Up!$D:$D,D657)</f>
        <v>#VALUE!</v>
      </c>
      <c r="BS657" s="82"/>
      <c r="BT657" s="82" t="str">
        <f t="shared" si="56"/>
        <v>PL10</v>
      </c>
      <c r="BU657" s="53" t="str">
        <f t="shared" si="55"/>
        <v>Thừa 2</v>
      </c>
      <c r="BV657" s="53" t="s">
        <v>50</v>
      </c>
      <c r="BW657" s="53" t="s">
        <v>3356</v>
      </c>
      <c r="BX657" s="53"/>
      <c r="BY657" s="53" t="s">
        <v>3357</v>
      </c>
      <c r="BZ657" s="53">
        <v>2</v>
      </c>
      <c r="CA657" s="83">
        <v>46155</v>
      </c>
      <c r="CB657" s="53"/>
      <c r="CC657" s="53"/>
    </row>
    <row r="658" spans="3:81" ht="14.25" hidden="1" customHeight="1">
      <c r="C658" s="82" t="s">
        <v>12</v>
      </c>
      <c r="D658" s="82" t="s">
        <v>222</v>
      </c>
      <c r="E658" s="82" t="s">
        <v>223</v>
      </c>
      <c r="F658" s="82" t="s">
        <v>54</v>
      </c>
      <c r="G658" s="82">
        <v>11000</v>
      </c>
      <c r="H658" s="82" t="s">
        <v>97</v>
      </c>
      <c r="I658" s="82">
        <v>1</v>
      </c>
      <c r="J658" s="82">
        <v>602.79999999999995</v>
      </c>
      <c r="K658" s="82">
        <v>602.79999999999995</v>
      </c>
      <c r="L658" s="26">
        <f t="shared" si="53"/>
        <v>1</v>
      </c>
      <c r="M658" s="26">
        <f t="shared" si="54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>
        <v>1</v>
      </c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67" t="e">
        <f>SUMIFS([3]Up!$J:$J,[3]Up!$D:$D,D658)</f>
        <v>#VALUE!</v>
      </c>
      <c r="BS658" s="82"/>
      <c r="BT658" s="82" t="str">
        <f t="shared" si="56"/>
        <v/>
      </c>
      <c r="BU658" s="53" t="str">
        <f t="shared" si="55"/>
        <v/>
      </c>
      <c r="BV658" s="53" t="s">
        <v>50</v>
      </c>
      <c r="BW658" s="53"/>
      <c r="BX658" s="53"/>
      <c r="BY658" s="53" t="s">
        <v>51</v>
      </c>
      <c r="BZ658" s="53">
        <v>1</v>
      </c>
      <c r="CA658" s="83"/>
      <c r="CB658" s="53"/>
      <c r="CC658" s="53"/>
    </row>
    <row r="659" spans="3:81" ht="14.25" hidden="1" customHeight="1">
      <c r="C659" s="82" t="s">
        <v>14</v>
      </c>
      <c r="D659" s="82" t="s">
        <v>217</v>
      </c>
      <c r="E659" s="82" t="s">
        <v>218</v>
      </c>
      <c r="F659" s="82" t="s">
        <v>219</v>
      </c>
      <c r="G659" s="82">
        <v>35</v>
      </c>
      <c r="H659" s="82" t="s">
        <v>200</v>
      </c>
      <c r="I659" s="82">
        <v>1</v>
      </c>
      <c r="J659" s="82">
        <v>0</v>
      </c>
      <c r="K659" s="82">
        <v>0</v>
      </c>
      <c r="L659" s="26">
        <f t="shared" si="53"/>
        <v>1</v>
      </c>
      <c r="M659" s="26">
        <f t="shared" si="54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>
        <v>1</v>
      </c>
      <c r="BP659" s="26"/>
      <c r="BQ659" s="26"/>
      <c r="BR659" s="67" t="e">
        <f>SUMIFS([3]Up!$J:$J,[3]Up!$D:$D,D659)</f>
        <v>#VALUE!</v>
      </c>
      <c r="BS659" s="82"/>
      <c r="BT659" s="82" t="str">
        <f t="shared" si="56"/>
        <v>PL3</v>
      </c>
      <c r="BU659" s="53" t="str">
        <f t="shared" si="55"/>
        <v/>
      </c>
      <c r="BV659" s="53" t="s">
        <v>50</v>
      </c>
      <c r="BW659" s="53" t="s">
        <v>220</v>
      </c>
      <c r="BX659" s="53"/>
      <c r="BY659" s="53" t="s">
        <v>221</v>
      </c>
      <c r="BZ659" s="53">
        <v>1</v>
      </c>
      <c r="CA659" s="83">
        <v>46149</v>
      </c>
      <c r="CB659" s="53"/>
      <c r="CC659" s="53"/>
    </row>
    <row r="660" spans="3:81" ht="14.25" hidden="1" customHeight="1">
      <c r="C660" s="82"/>
      <c r="D660" s="82" t="s">
        <v>215</v>
      </c>
      <c r="E660" s="82"/>
      <c r="F660" s="82"/>
      <c r="G660" s="82"/>
      <c r="H660" s="82"/>
      <c r="I660" s="82">
        <v>0</v>
      </c>
      <c r="J660" s="82">
        <v>0</v>
      </c>
      <c r="K660" s="82">
        <v>0</v>
      </c>
      <c r="L660" s="26">
        <f t="shared" si="53"/>
        <v>0</v>
      </c>
      <c r="M660" s="26">
        <f t="shared" si="54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67" t="e">
        <f>SUMIFS([3]Up!$J:$J,[3]Up!$D:$D,D660)</f>
        <v>#VALUE!</v>
      </c>
      <c r="BS660" s="82"/>
      <c r="BT660" s="82" t="str">
        <f t="shared" si="56"/>
        <v/>
      </c>
      <c r="BU660" s="53" t="str">
        <f t="shared" si="55"/>
        <v/>
      </c>
      <c r="BV660" s="53"/>
      <c r="BW660" s="53"/>
      <c r="BX660" s="53"/>
      <c r="BY660" s="53"/>
      <c r="BZ660" s="53"/>
      <c r="CA660" s="83"/>
      <c r="CB660" s="53"/>
      <c r="CC660" s="53"/>
    </row>
    <row r="661" spans="3:81" ht="14.25" hidden="1" customHeight="1">
      <c r="C661" s="82"/>
      <c r="D661" s="82" t="s">
        <v>212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53"/>
        <v>0</v>
      </c>
      <c r="M661" s="26">
        <f t="shared" si="54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67" t="e">
        <f>SUMIFS([3]Up!$J:$J,[3]Up!$D:$D,D661)</f>
        <v>#VALUE!</v>
      </c>
      <c r="BS661" s="82"/>
      <c r="BT661" s="82" t="str">
        <f t="shared" si="56"/>
        <v/>
      </c>
      <c r="BU661" s="53" t="str">
        <f t="shared" si="55"/>
        <v/>
      </c>
      <c r="BV661" s="53"/>
      <c r="BW661" s="53"/>
      <c r="BX661" s="53"/>
      <c r="BY661" s="53"/>
      <c r="BZ661" s="53"/>
      <c r="CA661" s="83"/>
      <c r="CB661" s="53"/>
      <c r="CC661" s="53"/>
    </row>
    <row r="662" spans="3:81" ht="14.25" hidden="1" customHeight="1">
      <c r="C662" s="82"/>
      <c r="D662" s="82" t="s">
        <v>208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53"/>
        <v>0</v>
      </c>
      <c r="M662" s="26">
        <f t="shared" si="54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67" t="e">
        <f>SUMIFS([3]Up!$J:$J,[3]Up!$D:$D,D662)</f>
        <v>#VALUE!</v>
      </c>
      <c r="BS662" s="82"/>
      <c r="BT662" s="82" t="str">
        <f t="shared" si="56"/>
        <v/>
      </c>
      <c r="BU662" s="53" t="str">
        <f t="shared" si="55"/>
        <v/>
      </c>
      <c r="BV662" s="53"/>
      <c r="BW662" s="53"/>
      <c r="BX662" s="53"/>
      <c r="BY662" s="53"/>
      <c r="BZ662" s="53"/>
      <c r="CA662" s="83"/>
      <c r="CB662" s="53"/>
      <c r="CC662" s="53"/>
    </row>
    <row r="663" spans="3:81" ht="14.25" hidden="1" customHeight="1">
      <c r="C663" s="82"/>
      <c r="D663" s="82" t="s">
        <v>203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53"/>
        <v>0</v>
      </c>
      <c r="M663" s="26">
        <f t="shared" si="54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67" t="e">
        <f>SUMIFS([3]Up!$J:$J,[3]Up!$D:$D,D663)</f>
        <v>#VALUE!</v>
      </c>
      <c r="BS663" s="82"/>
      <c r="BT663" s="82" t="str">
        <f t="shared" si="56"/>
        <v/>
      </c>
      <c r="BU663" s="53" t="str">
        <f t="shared" si="55"/>
        <v/>
      </c>
      <c r="BV663" s="53"/>
      <c r="BW663" s="53"/>
      <c r="BX663" s="53"/>
      <c r="BY663" s="53"/>
      <c r="BZ663" s="53"/>
      <c r="CA663" s="83"/>
      <c r="CB663" s="53"/>
      <c r="CC663" s="53"/>
    </row>
    <row r="664" spans="3:81" ht="14.25" hidden="1" customHeight="1">
      <c r="C664" s="82" t="s">
        <v>14</v>
      </c>
      <c r="D664" s="82" t="s">
        <v>197</v>
      </c>
      <c r="E664" s="82" t="s">
        <v>198</v>
      </c>
      <c r="F664" s="82" t="s">
        <v>199</v>
      </c>
      <c r="G664" s="82">
        <v>141</v>
      </c>
      <c r="H664" s="82" t="s">
        <v>200</v>
      </c>
      <c r="I664" s="82">
        <v>1</v>
      </c>
      <c r="J664" s="82">
        <v>0.7</v>
      </c>
      <c r="K664" s="82">
        <v>0.7</v>
      </c>
      <c r="L664" s="26">
        <f t="shared" si="53"/>
        <v>1</v>
      </c>
      <c r="M664" s="26">
        <f t="shared" si="54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>
        <v>1</v>
      </c>
      <c r="BJ664" s="26"/>
      <c r="BK664" s="26"/>
      <c r="BL664" s="26"/>
      <c r="BM664" s="26"/>
      <c r="BN664" s="26"/>
      <c r="BO664" s="26"/>
      <c r="BP664" s="26"/>
      <c r="BQ664" s="26"/>
      <c r="BR664" s="67" t="e">
        <f>SUMIFS([3]Up!$J:$J,[3]Up!$D:$D,D664)</f>
        <v>#VALUE!</v>
      </c>
      <c r="BS664" s="82"/>
      <c r="BT664" s="82" t="str">
        <f t="shared" si="56"/>
        <v>PL2</v>
      </c>
      <c r="BU664" s="53" t="str">
        <f t="shared" si="55"/>
        <v/>
      </c>
      <c r="BV664" s="53" t="s">
        <v>82</v>
      </c>
      <c r="BW664" s="53" t="s">
        <v>201</v>
      </c>
      <c r="BX664" s="53"/>
      <c r="BY664" s="53" t="s">
        <v>202</v>
      </c>
      <c r="BZ664" s="53">
        <v>1</v>
      </c>
      <c r="CA664" s="83">
        <v>46149</v>
      </c>
      <c r="CB664" s="53"/>
      <c r="CC664" s="53"/>
    </row>
    <row r="665" spans="3:81" ht="14.25" hidden="1" customHeight="1">
      <c r="C665" s="82" t="s">
        <v>14</v>
      </c>
      <c r="D665" s="82" t="s">
        <v>195</v>
      </c>
      <c r="E665" s="82" t="s">
        <v>196</v>
      </c>
      <c r="F665" s="82" t="s">
        <v>142</v>
      </c>
      <c r="G665" s="82">
        <v>9785</v>
      </c>
      <c r="H665" s="82" t="s">
        <v>49</v>
      </c>
      <c r="I665" s="82">
        <v>1</v>
      </c>
      <c r="J665" s="82">
        <v>1278.0999999999999</v>
      </c>
      <c r="K665" s="82">
        <v>1278.0999999999999</v>
      </c>
      <c r="L665" s="26">
        <f t="shared" si="53"/>
        <v>1</v>
      </c>
      <c r="M665" s="26">
        <f t="shared" si="54"/>
        <v>0</v>
      </c>
      <c r="N665" s="26"/>
      <c r="O665" s="26"/>
      <c r="P665" s="26"/>
      <c r="Q665" s="26"/>
      <c r="R665" s="26"/>
      <c r="S665" s="26"/>
      <c r="T665" s="26">
        <v>2</v>
      </c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67" t="e">
        <f>SUMIFS([3]Up!$J:$J,[3]Up!$D:$D,D665)</f>
        <v>#VALUE!</v>
      </c>
      <c r="BS665" s="82" t="s">
        <v>143</v>
      </c>
      <c r="BT665" s="82" t="str">
        <f t="shared" si="56"/>
        <v>PL6</v>
      </c>
      <c r="BU665" s="53" t="str">
        <f t="shared" si="55"/>
        <v>Thừa 1</v>
      </c>
      <c r="BV665" s="53" t="s">
        <v>50</v>
      </c>
      <c r="BW665" s="53"/>
      <c r="BX665" s="53"/>
      <c r="BY665" s="53" t="s">
        <v>51</v>
      </c>
      <c r="BZ665" s="53">
        <v>1</v>
      </c>
      <c r="CA665" s="83"/>
      <c r="CB665" s="53"/>
      <c r="CC665" s="53"/>
    </row>
    <row r="666" spans="3:81" ht="14.25" hidden="1" customHeight="1">
      <c r="C666" s="82" t="s">
        <v>14</v>
      </c>
      <c r="D666" s="82" t="s">
        <v>192</v>
      </c>
      <c r="E666" s="82" t="s">
        <v>193</v>
      </c>
      <c r="F666" s="82" t="s">
        <v>66</v>
      </c>
      <c r="G666" s="82">
        <v>254</v>
      </c>
      <c r="H666" s="82" t="s">
        <v>97</v>
      </c>
      <c r="I666" s="82">
        <v>7</v>
      </c>
      <c r="J666" s="82">
        <v>12.7</v>
      </c>
      <c r="K666" s="82">
        <v>88.899999999999991</v>
      </c>
      <c r="L666" s="26">
        <f t="shared" si="53"/>
        <v>7</v>
      </c>
      <c r="M666" s="26">
        <f t="shared" si="54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>
        <v>7</v>
      </c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67" t="e">
        <f>SUMIFS([3]Up!$J:$J,[3]Up!$D:$D,D666)</f>
        <v>#VALUE!</v>
      </c>
      <c r="BS666" s="82"/>
      <c r="BT666" s="82" t="str">
        <f t="shared" si="56"/>
        <v>PL25</v>
      </c>
      <c r="BU666" s="53" t="str">
        <f t="shared" si="55"/>
        <v/>
      </c>
      <c r="BV666" s="53" t="s">
        <v>50</v>
      </c>
      <c r="BW666" s="53" t="s">
        <v>3658</v>
      </c>
      <c r="BX666" s="53"/>
      <c r="BY666" s="53" t="s">
        <v>194</v>
      </c>
      <c r="BZ666" s="53">
        <v>7</v>
      </c>
      <c r="CA666" s="83">
        <v>46212</v>
      </c>
      <c r="CB666" s="53"/>
      <c r="CC666" s="53"/>
    </row>
    <row r="667" spans="3:81" ht="14.25" hidden="1" customHeight="1">
      <c r="C667" s="82"/>
      <c r="D667" s="82" t="s">
        <v>191</v>
      </c>
      <c r="E667" s="82"/>
      <c r="F667" s="82"/>
      <c r="G667" s="82"/>
      <c r="H667" s="82"/>
      <c r="I667" s="82">
        <v>0</v>
      </c>
      <c r="J667" s="82">
        <v>0</v>
      </c>
      <c r="K667" s="82">
        <v>0</v>
      </c>
      <c r="L667" s="26">
        <f t="shared" si="53"/>
        <v>0</v>
      </c>
      <c r="M667" s="26">
        <f t="shared" si="54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67" t="e">
        <f>SUMIFS([3]Up!$J:$J,[3]Up!$D:$D,D667)</f>
        <v>#VALUE!</v>
      </c>
      <c r="BS667" s="82"/>
      <c r="BT667" s="82" t="str">
        <f t="shared" si="56"/>
        <v/>
      </c>
      <c r="BU667" s="53" t="str">
        <f t="shared" si="55"/>
        <v/>
      </c>
      <c r="BV667" s="53"/>
      <c r="BW667" s="53"/>
      <c r="BX667" s="53"/>
      <c r="BY667" s="53"/>
      <c r="BZ667" s="53"/>
      <c r="CA667" s="83"/>
      <c r="CB667" s="53"/>
      <c r="CC667" s="53"/>
    </row>
    <row r="668" spans="3:81" ht="14.25" hidden="1" customHeight="1">
      <c r="C668" s="82"/>
      <c r="D668" s="82" t="s">
        <v>190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53"/>
        <v>0</v>
      </c>
      <c r="M668" s="26">
        <f t="shared" si="54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67" t="e">
        <f>SUMIFS([3]Up!$J:$J,[3]Up!$D:$D,D668)</f>
        <v>#VALUE!</v>
      </c>
      <c r="BS668" s="82"/>
      <c r="BT668" s="82" t="str">
        <f t="shared" si="56"/>
        <v/>
      </c>
      <c r="BU668" s="53" t="str">
        <f t="shared" si="55"/>
        <v/>
      </c>
      <c r="BV668" s="53"/>
      <c r="BW668" s="53"/>
      <c r="BX668" s="53"/>
      <c r="BY668" s="53"/>
      <c r="BZ668" s="53"/>
      <c r="CA668" s="83"/>
      <c r="CB668" s="53"/>
      <c r="CC668" s="53"/>
    </row>
    <row r="669" spans="3:81" ht="14.25" hidden="1" customHeight="1">
      <c r="C669" s="82" t="s">
        <v>12</v>
      </c>
      <c r="D669" s="82" t="s">
        <v>189</v>
      </c>
      <c r="E669" s="82" t="s">
        <v>81</v>
      </c>
      <c r="F669" s="82" t="s">
        <v>75</v>
      </c>
      <c r="G669" s="82">
        <v>265</v>
      </c>
      <c r="H669" s="82" t="s">
        <v>49</v>
      </c>
      <c r="I669" s="82">
        <v>4</v>
      </c>
      <c r="J669" s="82">
        <v>8.1999999999999993</v>
      </c>
      <c r="K669" s="82">
        <v>32.799999999999997</v>
      </c>
      <c r="L669" s="26">
        <f t="shared" si="53"/>
        <v>4</v>
      </c>
      <c r="M669" s="26">
        <f t="shared" si="54"/>
        <v>0</v>
      </c>
      <c r="N669" s="26"/>
      <c r="O669" s="26">
        <v>4</v>
      </c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67" t="e">
        <f>SUMIFS([3]Up!$J:$J,[3]Up!$D:$D,D669)</f>
        <v>#VALUE!</v>
      </c>
      <c r="BS669" s="82"/>
      <c r="BT669" s="82" t="str">
        <f t="shared" si="56"/>
        <v/>
      </c>
      <c r="BU669" s="53" t="str">
        <f t="shared" si="55"/>
        <v/>
      </c>
      <c r="BV669" s="53" t="s">
        <v>82</v>
      </c>
      <c r="BW669" s="53" t="s">
        <v>83</v>
      </c>
      <c r="BX669" s="53"/>
      <c r="BY669" s="53" t="s">
        <v>84</v>
      </c>
      <c r="BZ669" s="53">
        <v>4</v>
      </c>
      <c r="CA669" s="83">
        <v>46133</v>
      </c>
      <c r="CB669" s="53"/>
      <c r="CC669" s="53"/>
    </row>
    <row r="670" spans="3:81" ht="14.25" hidden="1" customHeight="1">
      <c r="C670" s="82" t="s">
        <v>12</v>
      </c>
      <c r="D670" s="82" t="s">
        <v>188</v>
      </c>
      <c r="E670" s="82" t="s">
        <v>74</v>
      </c>
      <c r="F670" s="82" t="s">
        <v>75</v>
      </c>
      <c r="G670" s="82">
        <v>2642</v>
      </c>
      <c r="H670" s="82" t="s">
        <v>49</v>
      </c>
      <c r="I670" s="82">
        <v>6</v>
      </c>
      <c r="J670" s="82">
        <v>147.4</v>
      </c>
      <c r="K670" s="82">
        <v>884.40000000000009</v>
      </c>
      <c r="L670" s="26">
        <f t="shared" ref="L670:L733" si="57">MIN(SUM(N670:BQ670),I670)</f>
        <v>6</v>
      </c>
      <c r="M670" s="26">
        <f t="shared" ref="M670:M733" si="58">MAX(0,I670-L670)</f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>
        <v>6</v>
      </c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67" t="e">
        <f>SUMIFS([3]Up!$J:$J,[3]Up!$D:$D,D670)</f>
        <v>#VALUE!</v>
      </c>
      <c r="BS670" s="82"/>
      <c r="BT670" s="82" t="str">
        <f t="shared" si="56"/>
        <v/>
      </c>
      <c r="BU670" s="53" t="str">
        <f t="shared" ref="BU670:BU733" si="59">IF(ROUND(SUM(N670:BQ670)-I670,0)&gt;0,"Thừa "&amp;SUM(N670:BQ670)-I670,"")</f>
        <v/>
      </c>
      <c r="BV670" s="53" t="s">
        <v>50</v>
      </c>
      <c r="BW670" s="53" t="s">
        <v>76</v>
      </c>
      <c r="BX670" s="53"/>
      <c r="BY670" s="53" t="s">
        <v>77</v>
      </c>
      <c r="BZ670" s="53">
        <v>6</v>
      </c>
      <c r="CA670" s="83">
        <v>46133</v>
      </c>
      <c r="CB670" s="53"/>
      <c r="CC670" s="53"/>
    </row>
    <row r="671" spans="3:81" ht="14.25" hidden="1" customHeight="1">
      <c r="C671" s="82" t="s">
        <v>12</v>
      </c>
      <c r="D671" s="82" t="s">
        <v>187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1</v>
      </c>
      <c r="J671" s="82">
        <v>147.4</v>
      </c>
      <c r="K671" s="82">
        <v>147.4</v>
      </c>
      <c r="L671" s="26">
        <f t="shared" si="57"/>
        <v>1</v>
      </c>
      <c r="M671" s="26">
        <f t="shared" si="58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1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67" t="e">
        <f>SUMIFS([3]Up!$J:$J,[3]Up!$D:$D,D671)</f>
        <v>#VALUE!</v>
      </c>
      <c r="BS671" s="82"/>
      <c r="BT671" s="82" t="str">
        <f t="shared" si="56"/>
        <v/>
      </c>
      <c r="BU671" s="53" t="str">
        <f t="shared" si="59"/>
        <v/>
      </c>
      <c r="BV671" s="53" t="s">
        <v>50</v>
      </c>
      <c r="BW671" s="53" t="s">
        <v>76</v>
      </c>
      <c r="BX671" s="53"/>
      <c r="BY671" s="53" t="s">
        <v>77</v>
      </c>
      <c r="BZ671" s="53">
        <v>1</v>
      </c>
      <c r="CA671" s="83">
        <v>46133</v>
      </c>
      <c r="CB671" s="53"/>
      <c r="CC671" s="53"/>
    </row>
    <row r="672" spans="3:81" ht="14.25" hidden="1" customHeight="1">
      <c r="C672" s="82" t="s">
        <v>14</v>
      </c>
      <c r="D672" s="82" t="s">
        <v>186</v>
      </c>
      <c r="E672" s="82" t="s">
        <v>70</v>
      </c>
      <c r="F672" s="82" t="s">
        <v>66</v>
      </c>
      <c r="G672" s="82">
        <v>90</v>
      </c>
      <c r="H672" s="82" t="s">
        <v>49</v>
      </c>
      <c r="I672" s="82">
        <v>8</v>
      </c>
      <c r="J672" s="82">
        <v>0.8</v>
      </c>
      <c r="K672" s="82">
        <v>6.4</v>
      </c>
      <c r="L672" s="26">
        <f t="shared" si="57"/>
        <v>8</v>
      </c>
      <c r="M672" s="26">
        <f t="shared" si="58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>
        <v>8</v>
      </c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67" t="e">
        <f>SUMIFS([3]Up!$J:$J,[3]Up!$D:$D,D672)</f>
        <v>#VALUE!</v>
      </c>
      <c r="BS672" s="82"/>
      <c r="BT672" s="82" t="str">
        <f t="shared" si="56"/>
        <v>PL16</v>
      </c>
      <c r="BU672" s="53" t="str">
        <f t="shared" si="59"/>
        <v/>
      </c>
      <c r="BV672" s="53" t="s">
        <v>50</v>
      </c>
      <c r="BW672" s="53" t="s">
        <v>71</v>
      </c>
      <c r="BX672" s="53"/>
      <c r="BY672" s="53" t="s">
        <v>72</v>
      </c>
      <c r="BZ672" s="53">
        <v>8</v>
      </c>
      <c r="CA672" s="83">
        <v>46128</v>
      </c>
      <c r="CB672" s="53"/>
      <c r="CC672" s="53"/>
    </row>
    <row r="673" spans="3:81" ht="14.25" hidden="1" customHeight="1">
      <c r="C673" s="82" t="s">
        <v>12</v>
      </c>
      <c r="D673" s="82" t="s">
        <v>181</v>
      </c>
      <c r="E673" s="82" t="s">
        <v>182</v>
      </c>
      <c r="F673" s="82" t="s">
        <v>151</v>
      </c>
      <c r="G673" s="82">
        <v>123</v>
      </c>
      <c r="H673" s="82" t="s">
        <v>183</v>
      </c>
      <c r="I673" s="82">
        <v>7</v>
      </c>
      <c r="J673" s="82">
        <v>9.6999999999999993</v>
      </c>
      <c r="K673" s="82">
        <v>67.899999999999991</v>
      </c>
      <c r="L673" s="26">
        <f t="shared" si="57"/>
        <v>7</v>
      </c>
      <c r="M673" s="26">
        <f t="shared" si="58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>
        <v>7</v>
      </c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67" t="e">
        <f>SUMIFS([3]Up!$J:$J,[3]Up!$D:$D,D673)</f>
        <v>#VALUE!</v>
      </c>
      <c r="BS673" s="82"/>
      <c r="BT673" s="82" t="str">
        <f t="shared" si="56"/>
        <v/>
      </c>
      <c r="BU673" s="53" t="str">
        <f t="shared" si="59"/>
        <v/>
      </c>
      <c r="BV673" s="53" t="s">
        <v>50</v>
      </c>
      <c r="BW673" s="53" t="s">
        <v>184</v>
      </c>
      <c r="BX673" s="53"/>
      <c r="BY673" s="53" t="s">
        <v>185</v>
      </c>
      <c r="BZ673" s="53">
        <v>7</v>
      </c>
      <c r="CA673" s="83">
        <v>46128</v>
      </c>
      <c r="CB673" s="53"/>
      <c r="CC673" s="53"/>
    </row>
    <row r="674" spans="3:81" ht="14.25" hidden="1" customHeight="1">
      <c r="C674" s="82" t="s">
        <v>12</v>
      </c>
      <c r="D674" s="82" t="s">
        <v>180</v>
      </c>
      <c r="E674" s="82" t="s">
        <v>175</v>
      </c>
      <c r="F674" s="82" t="s">
        <v>59</v>
      </c>
      <c r="G674" s="82">
        <v>1564</v>
      </c>
      <c r="H674" s="82" t="s">
        <v>49</v>
      </c>
      <c r="I674" s="82">
        <v>4</v>
      </c>
      <c r="J674" s="82">
        <v>51.1</v>
      </c>
      <c r="K674" s="82">
        <v>204.4</v>
      </c>
      <c r="L674" s="26">
        <f t="shared" si="57"/>
        <v>4</v>
      </c>
      <c r="M674" s="26">
        <f t="shared" si="58"/>
        <v>0</v>
      </c>
      <c r="N674" s="26"/>
      <c r="O674" s="26"/>
      <c r="P674" s="26">
        <v>4</v>
      </c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67" t="e">
        <f>SUMIFS([3]Up!$J:$J,[3]Up!$D:$D,D674)</f>
        <v>#VALUE!</v>
      </c>
      <c r="BS674" s="82"/>
      <c r="BT674" s="82" t="str">
        <f t="shared" si="56"/>
        <v/>
      </c>
      <c r="BU674" s="53" t="str">
        <f t="shared" si="59"/>
        <v/>
      </c>
      <c r="BV674" s="53" t="s">
        <v>50</v>
      </c>
      <c r="BW674" s="84" t="s">
        <v>176</v>
      </c>
      <c r="BX674" s="53"/>
      <c r="BY674" s="53" t="s">
        <v>177</v>
      </c>
      <c r="BZ674" s="53">
        <v>4</v>
      </c>
      <c r="CA674" s="83">
        <v>46133</v>
      </c>
      <c r="CB674" s="53"/>
      <c r="CC674" s="53"/>
    </row>
    <row r="675" spans="3:81" ht="14.25" hidden="1" customHeight="1">
      <c r="C675" s="82" t="s">
        <v>12</v>
      </c>
      <c r="D675" s="82" t="s">
        <v>179</v>
      </c>
      <c r="E675" s="82" t="s">
        <v>175</v>
      </c>
      <c r="F675" s="82" t="s">
        <v>59</v>
      </c>
      <c r="G675" s="82">
        <v>1389</v>
      </c>
      <c r="H675" s="82" t="s">
        <v>49</v>
      </c>
      <c r="I675" s="82">
        <v>4</v>
      </c>
      <c r="J675" s="82">
        <v>45.2</v>
      </c>
      <c r="K675" s="82">
        <v>180.8</v>
      </c>
      <c r="L675" s="26">
        <f t="shared" si="57"/>
        <v>4</v>
      </c>
      <c r="M675" s="26">
        <f t="shared" si="58"/>
        <v>0</v>
      </c>
      <c r="N675" s="26"/>
      <c r="O675" s="26"/>
      <c r="P675" s="26">
        <v>1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>
        <v>3</v>
      </c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67" t="e">
        <f>SUMIFS([3]Up!$J:$J,[3]Up!$D:$D,D675)</f>
        <v>#VALUE!</v>
      </c>
      <c r="BS675" s="82"/>
      <c r="BT675" s="82" t="str">
        <f t="shared" si="56"/>
        <v/>
      </c>
      <c r="BU675" s="53" t="str">
        <f t="shared" si="59"/>
        <v/>
      </c>
      <c r="BV675" s="53" t="s">
        <v>50</v>
      </c>
      <c r="BW675" s="84" t="s">
        <v>176</v>
      </c>
      <c r="BX675" s="53"/>
      <c r="BY675" s="53" t="s">
        <v>177</v>
      </c>
      <c r="BZ675" s="53">
        <v>4</v>
      </c>
      <c r="CA675" s="83">
        <v>46133</v>
      </c>
      <c r="CB675" s="53"/>
      <c r="CC675" s="53"/>
    </row>
    <row r="676" spans="3:81" ht="14.25" hidden="1" customHeight="1">
      <c r="C676" s="82" t="s">
        <v>12</v>
      </c>
      <c r="D676" s="82" t="s">
        <v>178</v>
      </c>
      <c r="E676" s="82" t="s">
        <v>58</v>
      </c>
      <c r="F676" s="82" t="s">
        <v>59</v>
      </c>
      <c r="G676" s="82">
        <v>1710</v>
      </c>
      <c r="H676" s="82" t="s">
        <v>49</v>
      </c>
      <c r="I676" s="82">
        <v>2</v>
      </c>
      <c r="J676" s="82">
        <v>39.799999999999997</v>
      </c>
      <c r="K676" s="82">
        <v>79.599999999999994</v>
      </c>
      <c r="L676" s="26">
        <f t="shared" si="57"/>
        <v>2</v>
      </c>
      <c r="M676" s="26">
        <f t="shared" si="58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>
        <v>2</v>
      </c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67" t="e">
        <f>SUMIFS([3]Up!$J:$J,[3]Up!$D:$D,D676)</f>
        <v>#VALUE!</v>
      </c>
      <c r="BS676" s="82"/>
      <c r="BT676" s="82" t="str">
        <f t="shared" si="56"/>
        <v/>
      </c>
      <c r="BU676" s="53" t="str">
        <f t="shared" si="59"/>
        <v/>
      </c>
      <c r="BV676" s="53" t="s">
        <v>50</v>
      </c>
      <c r="BW676" s="84" t="s">
        <v>60</v>
      </c>
      <c r="BX676" s="53"/>
      <c r="BY676" s="53" t="s">
        <v>61</v>
      </c>
      <c r="BZ676" s="53">
        <v>2</v>
      </c>
      <c r="CA676" s="83">
        <v>46134</v>
      </c>
      <c r="CB676" s="53"/>
      <c r="CC676" s="53"/>
    </row>
    <row r="677" spans="3:81" ht="14.25" hidden="1" customHeight="1">
      <c r="C677" s="82" t="s">
        <v>12</v>
      </c>
      <c r="D677" s="82" t="s">
        <v>174</v>
      </c>
      <c r="E677" s="82" t="s">
        <v>175</v>
      </c>
      <c r="F677" s="82" t="s">
        <v>59</v>
      </c>
      <c r="G677" s="82">
        <v>1710</v>
      </c>
      <c r="H677" s="82" t="s">
        <v>49</v>
      </c>
      <c r="I677" s="82">
        <v>4</v>
      </c>
      <c r="J677" s="82">
        <v>56.1</v>
      </c>
      <c r="K677" s="82">
        <v>224.4</v>
      </c>
      <c r="L677" s="26">
        <f t="shared" si="57"/>
        <v>4</v>
      </c>
      <c r="M677" s="26">
        <f t="shared" si="58"/>
        <v>0</v>
      </c>
      <c r="N677" s="26"/>
      <c r="O677" s="26"/>
      <c r="P677" s="26">
        <f>2+2</f>
        <v>4</v>
      </c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67" t="e">
        <f>SUMIFS([3]Up!$J:$J,[3]Up!$D:$D,D677)</f>
        <v>#VALUE!</v>
      </c>
      <c r="BS677" s="82"/>
      <c r="BT677" s="82" t="str">
        <f t="shared" si="56"/>
        <v/>
      </c>
      <c r="BU677" s="53" t="str">
        <f t="shared" si="59"/>
        <v/>
      </c>
      <c r="BV677" s="53" t="s">
        <v>50</v>
      </c>
      <c r="BW677" s="84" t="s">
        <v>176</v>
      </c>
      <c r="BX677" s="53"/>
      <c r="BY677" s="53" t="s">
        <v>177</v>
      </c>
      <c r="BZ677" s="53">
        <v>4</v>
      </c>
      <c r="CA677" s="83">
        <v>46133</v>
      </c>
      <c r="CB677" s="53"/>
      <c r="CC677" s="53"/>
    </row>
    <row r="678" spans="3:81" ht="14.25" hidden="1" customHeight="1">
      <c r="C678" s="82" t="s">
        <v>12</v>
      </c>
      <c r="D678" s="82" t="s">
        <v>173</v>
      </c>
      <c r="E678" s="82" t="s">
        <v>145</v>
      </c>
      <c r="F678" s="82" t="s">
        <v>48</v>
      </c>
      <c r="G678" s="82">
        <v>9785</v>
      </c>
      <c r="H678" s="82" t="s">
        <v>49</v>
      </c>
      <c r="I678" s="82">
        <v>1</v>
      </c>
      <c r="J678" s="82">
        <v>67</v>
      </c>
      <c r="K678" s="82">
        <v>67</v>
      </c>
      <c r="L678" s="26">
        <f t="shared" si="57"/>
        <v>1</v>
      </c>
      <c r="M678" s="26">
        <f t="shared" si="58"/>
        <v>0</v>
      </c>
      <c r="N678" s="26"/>
      <c r="O678" s="26"/>
      <c r="P678" s="26"/>
      <c r="Q678" s="26"/>
      <c r="R678" s="26"/>
      <c r="S678" s="26"/>
      <c r="T678" s="26"/>
      <c r="U678" s="26"/>
      <c r="V678" s="26">
        <v>1</v>
      </c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>
        <f>3800/G678</f>
        <v>0.38834951456310679</v>
      </c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67" t="e">
        <f>SUMIFS([3]Up!$J:$J,[3]Up!$D:$D,D678)</f>
        <v>#VALUE!</v>
      </c>
      <c r="BS678" s="82"/>
      <c r="BT678" s="82" t="str">
        <f t="shared" si="56"/>
        <v/>
      </c>
      <c r="BU678" s="53" t="str">
        <f t="shared" si="59"/>
        <v/>
      </c>
      <c r="BV678" s="53" t="s">
        <v>50</v>
      </c>
      <c r="BW678" s="53"/>
      <c r="BX678" s="53"/>
      <c r="BY678" s="53" t="s">
        <v>51</v>
      </c>
      <c r="BZ678" s="53">
        <v>1</v>
      </c>
      <c r="CA678" s="83"/>
      <c r="CB678" s="53"/>
      <c r="CC678" s="53"/>
    </row>
    <row r="679" spans="3:81" ht="14.25" hidden="1" customHeight="1">
      <c r="C679" s="82" t="s">
        <v>14</v>
      </c>
      <c r="D679" s="82" t="s">
        <v>171</v>
      </c>
      <c r="E679" s="82" t="s">
        <v>172</v>
      </c>
      <c r="F679" s="82" t="s">
        <v>142</v>
      </c>
      <c r="G679" s="82">
        <v>9785</v>
      </c>
      <c r="H679" s="82" t="s">
        <v>49</v>
      </c>
      <c r="I679" s="82">
        <v>1</v>
      </c>
      <c r="J679" s="82">
        <v>567.9</v>
      </c>
      <c r="K679" s="82">
        <v>567.9</v>
      </c>
      <c r="L679" s="26">
        <f t="shared" si="57"/>
        <v>1</v>
      </c>
      <c r="M679" s="26">
        <f t="shared" si="58"/>
        <v>0</v>
      </c>
      <c r="N679" s="26"/>
      <c r="O679" s="26"/>
      <c r="P679" s="26"/>
      <c r="Q679" s="26"/>
      <c r="R679" s="26"/>
      <c r="S679" s="26"/>
      <c r="T679" s="26">
        <v>1</v>
      </c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67" t="e">
        <f>SUMIFS([3]Up!$J:$J,[3]Up!$D:$D,D679)</f>
        <v>#VALUE!</v>
      </c>
      <c r="BS679" s="82"/>
      <c r="BT679" s="82" t="str">
        <f t="shared" si="56"/>
        <v>PL6</v>
      </c>
      <c r="BU679" s="53" t="str">
        <f t="shared" si="59"/>
        <v/>
      </c>
      <c r="BV679" s="53" t="s">
        <v>50</v>
      </c>
      <c r="BW679" s="84" t="s">
        <v>161</v>
      </c>
      <c r="BX679" s="53"/>
      <c r="BY679" s="53" t="s">
        <v>162</v>
      </c>
      <c r="BZ679" s="53">
        <v>1</v>
      </c>
      <c r="CA679" s="83">
        <v>46128</v>
      </c>
      <c r="CB679" s="53"/>
      <c r="CC679" s="53"/>
    </row>
    <row r="680" spans="3:81" ht="14.25" hidden="1" customHeight="1">
      <c r="C680" s="82" t="s">
        <v>12</v>
      </c>
      <c r="D680" s="82" t="s">
        <v>165</v>
      </c>
      <c r="E680" s="82" t="s">
        <v>166</v>
      </c>
      <c r="F680" s="82" t="s">
        <v>167</v>
      </c>
      <c r="G680" s="82">
        <v>456</v>
      </c>
      <c r="H680" s="82" t="s">
        <v>168</v>
      </c>
      <c r="I680" s="82">
        <v>1</v>
      </c>
      <c r="J680" s="82">
        <v>0.3</v>
      </c>
      <c r="K680" s="82">
        <v>0.3</v>
      </c>
      <c r="L680" s="26">
        <f t="shared" si="57"/>
        <v>1</v>
      </c>
      <c r="M680" s="26">
        <f t="shared" si="58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>
        <v>1</v>
      </c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67" t="e">
        <f>SUMIFS([3]Up!$J:$J,[3]Up!$D:$D,D680)</f>
        <v>#VALUE!</v>
      </c>
      <c r="BS680" s="82"/>
      <c r="BT680" s="82" t="str">
        <f t="shared" si="56"/>
        <v/>
      </c>
      <c r="BU680" s="53" t="str">
        <f t="shared" si="59"/>
        <v/>
      </c>
      <c r="BV680" s="53" t="s">
        <v>50</v>
      </c>
      <c r="BW680" s="53" t="s">
        <v>169</v>
      </c>
      <c r="BX680" s="53"/>
      <c r="BY680" s="53" t="s">
        <v>170</v>
      </c>
      <c r="BZ680" s="53">
        <v>1</v>
      </c>
      <c r="CA680" s="83">
        <v>46128</v>
      </c>
      <c r="CB680" s="53"/>
      <c r="CC680" s="53"/>
    </row>
    <row r="681" spans="3:81" ht="14.25" hidden="1" customHeight="1">
      <c r="C681" s="82" t="s">
        <v>14</v>
      </c>
      <c r="D681" s="82" t="s">
        <v>163</v>
      </c>
      <c r="E681" s="82" t="s">
        <v>164</v>
      </c>
      <c r="F681" s="82" t="s">
        <v>66</v>
      </c>
      <c r="G681" s="82">
        <v>432</v>
      </c>
      <c r="H681" s="82" t="s">
        <v>49</v>
      </c>
      <c r="I681" s="82">
        <v>2</v>
      </c>
      <c r="J681" s="82">
        <v>2.1</v>
      </c>
      <c r="K681" s="82">
        <v>4.2</v>
      </c>
      <c r="L681" s="26">
        <f t="shared" si="57"/>
        <v>2</v>
      </c>
      <c r="M681" s="26">
        <f t="shared" si="58"/>
        <v>0</v>
      </c>
      <c r="N681" s="26"/>
      <c r="O681" s="26"/>
      <c r="P681" s="26"/>
      <c r="Q681" s="26"/>
      <c r="R681" s="26"/>
      <c r="S681" s="26"/>
      <c r="T681" s="26">
        <v>2</v>
      </c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67" t="e">
        <f>SUMIFS([3]Up!$J:$J,[3]Up!$D:$D,D681)</f>
        <v>#VALUE!</v>
      </c>
      <c r="BS681" s="82"/>
      <c r="BT681" s="82" t="str">
        <f t="shared" si="56"/>
        <v>PL6</v>
      </c>
      <c r="BU681" s="53" t="str">
        <f t="shared" si="59"/>
        <v/>
      </c>
      <c r="BV681" s="53" t="s">
        <v>50</v>
      </c>
      <c r="BW681" s="84" t="s">
        <v>161</v>
      </c>
      <c r="BX681" s="53"/>
      <c r="BY681" s="53" t="s">
        <v>162</v>
      </c>
      <c r="BZ681" s="53">
        <v>2</v>
      </c>
      <c r="CA681" s="83">
        <v>46128</v>
      </c>
      <c r="CB681" s="53"/>
      <c r="CC681" s="53"/>
    </row>
    <row r="682" spans="3:81" ht="14.25" hidden="1" customHeight="1">
      <c r="C682" s="82" t="s">
        <v>14</v>
      </c>
      <c r="D682" s="82" t="s">
        <v>159</v>
      </c>
      <c r="E682" s="82" t="s">
        <v>160</v>
      </c>
      <c r="F682" s="82" t="s">
        <v>66</v>
      </c>
      <c r="G682" s="82">
        <v>676</v>
      </c>
      <c r="H682" s="82" t="s">
        <v>49</v>
      </c>
      <c r="I682" s="82">
        <v>1</v>
      </c>
      <c r="J682" s="82">
        <v>8</v>
      </c>
      <c r="K682" s="82">
        <v>8</v>
      </c>
      <c r="L682" s="26">
        <f t="shared" si="57"/>
        <v>1</v>
      </c>
      <c r="M682" s="26">
        <f t="shared" si="58"/>
        <v>0</v>
      </c>
      <c r="N682" s="26"/>
      <c r="O682" s="26"/>
      <c r="P682" s="26"/>
      <c r="Q682" s="26"/>
      <c r="R682" s="26"/>
      <c r="S682" s="26"/>
      <c r="T682" s="26">
        <v>1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67" t="e">
        <f>SUMIFS([3]Up!$J:$J,[3]Up!$D:$D,D682)</f>
        <v>#VALUE!</v>
      </c>
      <c r="BS682" s="82"/>
      <c r="BT682" s="82" t="str">
        <f t="shared" si="56"/>
        <v>PL6</v>
      </c>
      <c r="BU682" s="53" t="str">
        <f t="shared" si="59"/>
        <v/>
      </c>
      <c r="BV682" s="53" t="s">
        <v>50</v>
      </c>
      <c r="BW682" s="84" t="s">
        <v>161</v>
      </c>
      <c r="BX682" s="53"/>
      <c r="BY682" s="53" t="s">
        <v>162</v>
      </c>
      <c r="BZ682" s="53">
        <v>1</v>
      </c>
      <c r="CA682" s="83">
        <v>46128</v>
      </c>
      <c r="CB682" s="53"/>
      <c r="CC682" s="53"/>
    </row>
    <row r="683" spans="3:81" ht="14.25" hidden="1" customHeight="1">
      <c r="C683" s="82"/>
      <c r="D683" s="82" t="s">
        <v>158</v>
      </c>
      <c r="E683" s="82"/>
      <c r="F683" s="82"/>
      <c r="G683" s="82"/>
      <c r="H683" s="82"/>
      <c r="I683" s="82">
        <v>0</v>
      </c>
      <c r="J683" s="82">
        <v>0</v>
      </c>
      <c r="K683" s="82">
        <v>0</v>
      </c>
      <c r="L683" s="26">
        <f t="shared" si="57"/>
        <v>0</v>
      </c>
      <c r="M683" s="26">
        <f t="shared" si="58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67" t="e">
        <f>SUMIFS([3]Up!$J:$J,[3]Up!$D:$D,D683)</f>
        <v>#VALUE!</v>
      </c>
      <c r="BS683" s="82"/>
      <c r="BT683" s="82" t="str">
        <f t="shared" si="56"/>
        <v/>
      </c>
      <c r="BU683" s="53" t="str">
        <f t="shared" si="59"/>
        <v/>
      </c>
      <c r="BV683" s="53"/>
      <c r="BW683" s="53"/>
      <c r="BX683" s="53"/>
      <c r="BY683" s="53"/>
      <c r="BZ683" s="53"/>
      <c r="CA683" s="83"/>
      <c r="CB683" s="53"/>
      <c r="CC683" s="53"/>
    </row>
    <row r="684" spans="3:81" ht="14.25" hidden="1" customHeight="1">
      <c r="C684" s="82"/>
      <c r="D684" s="82" t="s">
        <v>157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57"/>
        <v>0</v>
      </c>
      <c r="M684" s="26">
        <f t="shared" si="58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67" t="e">
        <f>SUMIFS([3]Up!$J:$J,[3]Up!$D:$D,D684)</f>
        <v>#VALUE!</v>
      </c>
      <c r="BS684" s="82"/>
      <c r="BT684" s="82" t="str">
        <f t="shared" si="56"/>
        <v/>
      </c>
      <c r="BU684" s="53" t="str">
        <f t="shared" si="59"/>
        <v/>
      </c>
      <c r="BV684" s="53"/>
      <c r="BW684" s="53"/>
      <c r="BX684" s="53"/>
      <c r="BY684" s="53"/>
      <c r="BZ684" s="53"/>
      <c r="CA684" s="83"/>
      <c r="CB684" s="53"/>
      <c r="CC684" s="53"/>
    </row>
    <row r="685" spans="3:81" ht="14.25" hidden="1" customHeight="1">
      <c r="C685" s="82" t="s">
        <v>12</v>
      </c>
      <c r="D685" s="82" t="s">
        <v>156</v>
      </c>
      <c r="E685" s="82" t="s">
        <v>81</v>
      </c>
      <c r="F685" s="82" t="s">
        <v>75</v>
      </c>
      <c r="G685" s="82">
        <v>265</v>
      </c>
      <c r="H685" s="82" t="s">
        <v>49</v>
      </c>
      <c r="I685" s="82">
        <v>4</v>
      </c>
      <c r="J685" s="82">
        <v>8.1999999999999993</v>
      </c>
      <c r="K685" s="82">
        <v>32.799999999999997</v>
      </c>
      <c r="L685" s="26">
        <f t="shared" si="57"/>
        <v>4</v>
      </c>
      <c r="M685" s="26">
        <f t="shared" si="58"/>
        <v>0</v>
      </c>
      <c r="N685" s="26"/>
      <c r="O685" s="26">
        <v>4</v>
      </c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67" t="e">
        <f>SUMIFS([3]Up!$J:$J,[3]Up!$D:$D,D685)</f>
        <v>#VALUE!</v>
      </c>
      <c r="BS685" s="82"/>
      <c r="BT685" s="82" t="str">
        <f t="shared" ref="BT685:BT721" si="60">IFERROR(IF(C685="Plate",LEFT(E685,FIND("*",E685,1)-1),""),IF(C685="Plate",LEFT(E685,FIND("x",E685,1)-1),""))</f>
        <v/>
      </c>
      <c r="BU685" s="53" t="str">
        <f t="shared" si="59"/>
        <v/>
      </c>
      <c r="BV685" s="53" t="s">
        <v>82</v>
      </c>
      <c r="BW685" s="53" t="s">
        <v>83</v>
      </c>
      <c r="BX685" s="53"/>
      <c r="BY685" s="53" t="s">
        <v>84</v>
      </c>
      <c r="BZ685" s="53">
        <v>4</v>
      </c>
      <c r="CA685" s="83">
        <v>46133</v>
      </c>
      <c r="CB685" s="53"/>
      <c r="CC685" s="53"/>
    </row>
    <row r="686" spans="3:81" ht="14.25" hidden="1" customHeight="1">
      <c r="C686" s="82" t="s">
        <v>14</v>
      </c>
      <c r="D686" s="82" t="s">
        <v>155</v>
      </c>
      <c r="E686" s="82" t="s">
        <v>70</v>
      </c>
      <c r="F686" s="82" t="s">
        <v>66</v>
      </c>
      <c r="G686" s="82">
        <v>90</v>
      </c>
      <c r="H686" s="82" t="s">
        <v>49</v>
      </c>
      <c r="I686" s="82">
        <v>8</v>
      </c>
      <c r="J686" s="82">
        <v>0.8</v>
      </c>
      <c r="K686" s="82">
        <v>6.4</v>
      </c>
      <c r="L686" s="26">
        <f t="shared" si="57"/>
        <v>8</v>
      </c>
      <c r="M686" s="26">
        <f t="shared" si="58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>
        <v>8</v>
      </c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67" t="e">
        <f>SUMIFS([3]Up!$J:$J,[3]Up!$D:$D,D686)</f>
        <v>#VALUE!</v>
      </c>
      <c r="BS686" s="82"/>
      <c r="BT686" s="82" t="str">
        <f t="shared" si="60"/>
        <v>PL16</v>
      </c>
      <c r="BU686" s="53" t="str">
        <f t="shared" si="59"/>
        <v/>
      </c>
      <c r="BV686" s="53" t="s">
        <v>50</v>
      </c>
      <c r="BW686" s="53" t="s">
        <v>71</v>
      </c>
      <c r="BX686" s="53"/>
      <c r="BY686" s="53" t="s">
        <v>72</v>
      </c>
      <c r="BZ686" s="53">
        <v>8</v>
      </c>
      <c r="CA686" s="83">
        <v>46128</v>
      </c>
      <c r="CB686" s="53"/>
      <c r="CC686" s="53"/>
    </row>
    <row r="687" spans="3:81" ht="14.25" hidden="1" customHeight="1">
      <c r="C687" s="82" t="s">
        <v>12</v>
      </c>
      <c r="D687" s="82" t="s">
        <v>149</v>
      </c>
      <c r="E687" s="82" t="s">
        <v>150</v>
      </c>
      <c r="F687" s="82" t="s">
        <v>151</v>
      </c>
      <c r="G687" s="82">
        <v>796</v>
      </c>
      <c r="H687" s="82" t="s">
        <v>152</v>
      </c>
      <c r="I687" s="82">
        <v>1</v>
      </c>
      <c r="J687" s="82">
        <v>83.1</v>
      </c>
      <c r="K687" s="82">
        <v>83.1</v>
      </c>
      <c r="L687" s="26">
        <f t="shared" si="57"/>
        <v>1</v>
      </c>
      <c r="M687" s="26">
        <f t="shared" si="58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>
        <v>1</v>
      </c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67" t="e">
        <f>SUMIFS([3]Up!$J:$J,[3]Up!$D:$D,D687)</f>
        <v>#VALUE!</v>
      </c>
      <c r="BS687" s="82"/>
      <c r="BT687" s="82" t="str">
        <f t="shared" si="60"/>
        <v/>
      </c>
      <c r="BU687" s="53" t="str">
        <f t="shared" si="59"/>
        <v/>
      </c>
      <c r="BV687" s="53" t="s">
        <v>50</v>
      </c>
      <c r="BW687" s="53" t="s">
        <v>153</v>
      </c>
      <c r="BX687" s="53"/>
      <c r="BY687" s="53" t="s">
        <v>154</v>
      </c>
      <c r="BZ687" s="53">
        <v>1</v>
      </c>
      <c r="CA687" s="83">
        <v>46128</v>
      </c>
      <c r="CB687" s="53"/>
      <c r="CC687" s="53"/>
    </row>
    <row r="688" spans="3:81" ht="14.25" hidden="1" customHeight="1">
      <c r="C688" s="82" t="s">
        <v>12</v>
      </c>
      <c r="D688" s="82" t="s">
        <v>148</v>
      </c>
      <c r="E688" s="82" t="s">
        <v>58</v>
      </c>
      <c r="F688" s="82" t="s">
        <v>59</v>
      </c>
      <c r="G688" s="82">
        <v>304</v>
      </c>
      <c r="H688" s="82" t="s">
        <v>49</v>
      </c>
      <c r="I688" s="82">
        <v>7</v>
      </c>
      <c r="J688" s="82">
        <v>6</v>
      </c>
      <c r="K688" s="82">
        <v>42</v>
      </c>
      <c r="L688" s="26">
        <f t="shared" si="57"/>
        <v>7</v>
      </c>
      <c r="M688" s="26">
        <f t="shared" si="58"/>
        <v>0</v>
      </c>
      <c r="N688" s="26">
        <v>6</v>
      </c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>
        <v>1</v>
      </c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67" t="e">
        <f>SUMIFS([3]Up!$J:$J,[3]Up!$D:$D,D688)</f>
        <v>#VALUE!</v>
      </c>
      <c r="BS688" s="82"/>
      <c r="BT688" s="82" t="str">
        <f t="shared" si="60"/>
        <v/>
      </c>
      <c r="BU688" s="53" t="str">
        <f t="shared" si="59"/>
        <v/>
      </c>
      <c r="BV688" s="53" t="s">
        <v>50</v>
      </c>
      <c r="BW688" s="84" t="s">
        <v>60</v>
      </c>
      <c r="BX688" s="53"/>
      <c r="BY688" s="53" t="s">
        <v>61</v>
      </c>
      <c r="BZ688" s="53">
        <v>7</v>
      </c>
      <c r="CA688" s="83">
        <v>46134</v>
      </c>
      <c r="CB688" s="53"/>
      <c r="CC688" s="53"/>
    </row>
    <row r="689" spans="3:81" ht="14.25" hidden="1" customHeight="1">
      <c r="C689" s="82" t="s">
        <v>12</v>
      </c>
      <c r="D689" s="82" t="s">
        <v>147</v>
      </c>
      <c r="E689" s="82" t="s">
        <v>58</v>
      </c>
      <c r="F689" s="82" t="s">
        <v>59</v>
      </c>
      <c r="G689" s="82">
        <v>807</v>
      </c>
      <c r="H689" s="82" t="s">
        <v>49</v>
      </c>
      <c r="I689" s="82">
        <v>7</v>
      </c>
      <c r="J689" s="82">
        <v>18.8</v>
      </c>
      <c r="K689" s="82">
        <v>131.6</v>
      </c>
      <c r="L689" s="26">
        <f t="shared" si="57"/>
        <v>7</v>
      </c>
      <c r="M689" s="26">
        <f t="shared" si="58"/>
        <v>0</v>
      </c>
      <c r="N689" s="26">
        <v>7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67" t="e">
        <f>SUMIFS([3]Up!$J:$J,[3]Up!$D:$D,D689)</f>
        <v>#VALUE!</v>
      </c>
      <c r="BS689" s="82"/>
      <c r="BT689" s="82" t="str">
        <f t="shared" si="60"/>
        <v/>
      </c>
      <c r="BU689" s="53" t="str">
        <f t="shared" si="59"/>
        <v/>
      </c>
      <c r="BV689" s="53" t="s">
        <v>50</v>
      </c>
      <c r="BW689" s="84" t="s">
        <v>60</v>
      </c>
      <c r="BX689" s="53"/>
      <c r="BY689" s="53" t="s">
        <v>61</v>
      </c>
      <c r="BZ689" s="53">
        <v>7</v>
      </c>
      <c r="CA689" s="83">
        <v>46134</v>
      </c>
      <c r="CB689" s="53"/>
      <c r="CC689" s="53"/>
    </row>
    <row r="690" spans="3:81" ht="14.25" hidden="1" customHeight="1">
      <c r="C690" s="82" t="s">
        <v>12</v>
      </c>
      <c r="D690" s="82" t="s">
        <v>146</v>
      </c>
      <c r="E690" s="82" t="s">
        <v>58</v>
      </c>
      <c r="F690" s="82" t="s">
        <v>59</v>
      </c>
      <c r="G690" s="82">
        <v>9785</v>
      </c>
      <c r="H690" s="82" t="s">
        <v>49</v>
      </c>
      <c r="I690" s="82">
        <v>1</v>
      </c>
      <c r="J690" s="82">
        <v>237.7</v>
      </c>
      <c r="K690" s="82">
        <v>237.7</v>
      </c>
      <c r="L690" s="26">
        <f t="shared" si="57"/>
        <v>1</v>
      </c>
      <c r="M690" s="26">
        <f t="shared" si="58"/>
        <v>0</v>
      </c>
      <c r="N690" s="26">
        <v>1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>
        <v>1</v>
      </c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67" t="e">
        <f>SUMIFS([3]Up!$J:$J,[3]Up!$D:$D,D690)</f>
        <v>#VALUE!</v>
      </c>
      <c r="BS690" s="82"/>
      <c r="BT690" s="82" t="str">
        <f t="shared" si="60"/>
        <v/>
      </c>
      <c r="BU690" s="53" t="str">
        <f t="shared" si="59"/>
        <v>Thừa 1</v>
      </c>
      <c r="BV690" s="53" t="s">
        <v>50</v>
      </c>
      <c r="BW690" s="84" t="s">
        <v>3655</v>
      </c>
      <c r="BX690" s="53"/>
      <c r="BY690" s="53" t="s">
        <v>3656</v>
      </c>
      <c r="BZ690" s="53">
        <v>1</v>
      </c>
      <c r="CA690" s="83">
        <v>46200</v>
      </c>
      <c r="CB690" s="53"/>
      <c r="CC690" s="53"/>
    </row>
    <row r="691" spans="3:81" ht="14.25" hidden="1" customHeight="1">
      <c r="C691" s="82" t="s">
        <v>12</v>
      </c>
      <c r="D691" s="82" t="s">
        <v>144</v>
      </c>
      <c r="E691" s="82" t="s">
        <v>145</v>
      </c>
      <c r="F691" s="82" t="s">
        <v>48</v>
      </c>
      <c r="G691" s="82">
        <v>9785</v>
      </c>
      <c r="H691" s="82" t="s">
        <v>49</v>
      </c>
      <c r="I691" s="82">
        <v>1</v>
      </c>
      <c r="J691" s="82">
        <v>67</v>
      </c>
      <c r="K691" s="82">
        <v>67</v>
      </c>
      <c r="L691" s="26">
        <f t="shared" si="57"/>
        <v>1</v>
      </c>
      <c r="M691" s="26">
        <f t="shared" si="58"/>
        <v>0</v>
      </c>
      <c r="N691" s="26"/>
      <c r="O691" s="26"/>
      <c r="P691" s="26"/>
      <c r="Q691" s="26"/>
      <c r="R691" s="26"/>
      <c r="S691" s="26"/>
      <c r="T691" s="26"/>
      <c r="U691" s="26"/>
      <c r="V691" s="26">
        <v>1</v>
      </c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>
        <f>3800/G691</f>
        <v>0.38834951456310679</v>
      </c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67" t="e">
        <f>SUMIFS([3]Up!$J:$J,[3]Up!$D:$D,D691)</f>
        <v>#VALUE!</v>
      </c>
      <c r="BS691" s="82"/>
      <c r="BT691" s="82" t="str">
        <f t="shared" si="60"/>
        <v/>
      </c>
      <c r="BU691" s="53" t="str">
        <f t="shared" si="59"/>
        <v/>
      </c>
      <c r="BV691" s="53" t="s">
        <v>50</v>
      </c>
      <c r="BW691" s="53"/>
      <c r="BX691" s="53"/>
      <c r="BY691" s="53" t="s">
        <v>51</v>
      </c>
      <c r="BZ691" s="53">
        <v>1</v>
      </c>
      <c r="CA691" s="83"/>
      <c r="CB691" s="53"/>
      <c r="CC691" s="53"/>
    </row>
    <row r="692" spans="3:81" ht="14.25" hidden="1" customHeight="1">
      <c r="C692" s="82" t="s">
        <v>14</v>
      </c>
      <c r="D692" s="82" t="s">
        <v>140</v>
      </c>
      <c r="E692" s="82" t="s">
        <v>141</v>
      </c>
      <c r="F692" s="82" t="s">
        <v>142</v>
      </c>
      <c r="G692" s="82">
        <v>9785</v>
      </c>
      <c r="H692" s="82" t="s">
        <v>49</v>
      </c>
      <c r="I692" s="82">
        <v>1</v>
      </c>
      <c r="J692" s="82">
        <v>1577.2</v>
      </c>
      <c r="K692" s="82">
        <v>1577.2</v>
      </c>
      <c r="L692" s="26">
        <f t="shared" si="57"/>
        <v>1</v>
      </c>
      <c r="M692" s="26">
        <f t="shared" si="58"/>
        <v>0</v>
      </c>
      <c r="N692" s="26"/>
      <c r="O692" s="26"/>
      <c r="P692" s="26"/>
      <c r="Q692" s="26"/>
      <c r="R692" s="26"/>
      <c r="S692" s="26"/>
      <c r="T692" s="26">
        <v>2</v>
      </c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67" t="e">
        <f>SUMIFS([3]Up!$J:$J,[3]Up!$D:$D,D692)</f>
        <v>#VALUE!</v>
      </c>
      <c r="BS692" s="82" t="s">
        <v>143</v>
      </c>
      <c r="BT692" s="82" t="str">
        <f t="shared" si="60"/>
        <v>PL6</v>
      </c>
      <c r="BU692" s="53" t="str">
        <f t="shared" si="59"/>
        <v>Thừa 1</v>
      </c>
      <c r="BV692" s="53" t="s">
        <v>50</v>
      </c>
      <c r="BW692" s="53"/>
      <c r="BX692" s="53"/>
      <c r="BY692" s="53" t="s">
        <v>51</v>
      </c>
      <c r="BZ692" s="53">
        <v>1</v>
      </c>
      <c r="CA692" s="83"/>
      <c r="CB692" s="53"/>
      <c r="CC692" s="53"/>
    </row>
    <row r="693" spans="3:81" ht="14.25" hidden="1" customHeight="1">
      <c r="C693" s="82" t="s">
        <v>14</v>
      </c>
      <c r="D693" s="82" t="s">
        <v>136</v>
      </c>
      <c r="E693" s="82" t="s">
        <v>137</v>
      </c>
      <c r="F693" s="82" t="s">
        <v>66</v>
      </c>
      <c r="G693" s="82">
        <v>357</v>
      </c>
      <c r="H693" s="82" t="s">
        <v>55</v>
      </c>
      <c r="I693" s="82">
        <v>8</v>
      </c>
      <c r="J693" s="82">
        <v>8.6999999999999993</v>
      </c>
      <c r="K693" s="82">
        <v>69.599999999999994</v>
      </c>
      <c r="L693" s="26">
        <f t="shared" si="57"/>
        <v>8</v>
      </c>
      <c r="M693" s="26">
        <f t="shared" si="58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8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67" t="e">
        <f>SUMIFS([3]Up!$J:$J,[3]Up!$D:$D,D693)</f>
        <v>#VALUE!</v>
      </c>
      <c r="BS693" s="82"/>
      <c r="BT693" s="82" t="str">
        <f t="shared" si="60"/>
        <v>PL28</v>
      </c>
      <c r="BU693" s="53" t="str">
        <f t="shared" si="59"/>
        <v/>
      </c>
      <c r="BV693" s="53" t="s">
        <v>50</v>
      </c>
      <c r="BW693" s="53" t="s">
        <v>138</v>
      </c>
      <c r="BX693" s="53"/>
      <c r="BY693" s="53" t="s">
        <v>139</v>
      </c>
      <c r="BZ693" s="53">
        <v>8</v>
      </c>
      <c r="CA693" s="83">
        <v>46128</v>
      </c>
      <c r="CB693" s="53"/>
      <c r="CC693" s="53"/>
    </row>
    <row r="694" spans="3:81" ht="14.25" hidden="1" customHeight="1">
      <c r="C694" s="82" t="s">
        <v>14</v>
      </c>
      <c r="D694" s="82" t="s">
        <v>132</v>
      </c>
      <c r="E694" s="82" t="s">
        <v>133</v>
      </c>
      <c r="F694" s="82" t="s">
        <v>66</v>
      </c>
      <c r="G694" s="82">
        <v>102</v>
      </c>
      <c r="H694" s="82" t="s">
        <v>49</v>
      </c>
      <c r="I694" s="82">
        <v>7</v>
      </c>
      <c r="J694" s="82">
        <v>0.3</v>
      </c>
      <c r="K694" s="82">
        <v>2.1</v>
      </c>
      <c r="L694" s="26">
        <f t="shared" si="57"/>
        <v>7</v>
      </c>
      <c r="M694" s="26">
        <f t="shared" si="58"/>
        <v>0</v>
      </c>
      <c r="N694" s="26"/>
      <c r="O694" s="26"/>
      <c r="P694" s="26"/>
      <c r="Q694" s="26"/>
      <c r="R694" s="26"/>
      <c r="S694" s="26">
        <v>7</v>
      </c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67" t="e">
        <f>SUMIFS([3]Up!$J:$J,[3]Up!$D:$D,D694)</f>
        <v>#VALUE!</v>
      </c>
      <c r="BS694" s="82"/>
      <c r="BT694" s="82" t="str">
        <f t="shared" si="60"/>
        <v>PL4</v>
      </c>
      <c r="BU694" s="53" t="str">
        <f t="shared" si="59"/>
        <v/>
      </c>
      <c r="BV694" s="53" t="s">
        <v>50</v>
      </c>
      <c r="BW694" s="53" t="s">
        <v>134</v>
      </c>
      <c r="BX694" s="53"/>
      <c r="BY694" s="53" t="s">
        <v>135</v>
      </c>
      <c r="BZ694" s="53">
        <v>7</v>
      </c>
      <c r="CA694" s="83">
        <v>46149</v>
      </c>
      <c r="CB694" s="53"/>
      <c r="CC694" s="53"/>
    </row>
    <row r="695" spans="3:81" ht="14.25" hidden="1" customHeight="1">
      <c r="C695" s="82" t="s">
        <v>14</v>
      </c>
      <c r="D695" s="82" t="s">
        <v>128</v>
      </c>
      <c r="E695" s="82" t="s">
        <v>129</v>
      </c>
      <c r="F695" s="82" t="s">
        <v>66</v>
      </c>
      <c r="G695" s="82">
        <v>270</v>
      </c>
      <c r="H695" s="82" t="s">
        <v>49</v>
      </c>
      <c r="I695" s="82">
        <v>16</v>
      </c>
      <c r="J695" s="82">
        <v>2</v>
      </c>
      <c r="K695" s="82">
        <v>32</v>
      </c>
      <c r="L695" s="26">
        <f t="shared" si="57"/>
        <v>16</v>
      </c>
      <c r="M695" s="26">
        <f t="shared" si="58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2</v>
      </c>
      <c r="AE695" s="26"/>
      <c r="AF695" s="26"/>
      <c r="AG695" s="26"/>
      <c r="AH695" s="26">
        <v>14</v>
      </c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67" t="e">
        <f>SUMIFS([3]Up!$J:$J,[3]Up!$D:$D,D695)</f>
        <v>#VALUE!</v>
      </c>
      <c r="BS695" s="82"/>
      <c r="BT695" s="82" t="str">
        <f t="shared" si="60"/>
        <v>PL10</v>
      </c>
      <c r="BU695" s="53" t="str">
        <f t="shared" si="59"/>
        <v/>
      </c>
      <c r="BV695" s="53" t="s">
        <v>50</v>
      </c>
      <c r="BW695" s="84" t="s">
        <v>130</v>
      </c>
      <c r="BX695" s="53"/>
      <c r="BY695" s="53" t="s">
        <v>131</v>
      </c>
      <c r="BZ695" s="53">
        <v>16</v>
      </c>
      <c r="CA695" s="83">
        <v>46128</v>
      </c>
      <c r="CB695" s="53"/>
      <c r="CC695" s="53"/>
    </row>
    <row r="696" spans="3:81" ht="14.25" hidden="1" customHeight="1">
      <c r="C696" s="82" t="s">
        <v>14</v>
      </c>
      <c r="D696" s="82" t="s">
        <v>125</v>
      </c>
      <c r="E696" s="82" t="s">
        <v>126</v>
      </c>
      <c r="F696" s="82" t="s">
        <v>127</v>
      </c>
      <c r="G696" s="82">
        <v>145</v>
      </c>
      <c r="H696" s="82" t="s">
        <v>97</v>
      </c>
      <c r="I696" s="82">
        <v>8</v>
      </c>
      <c r="J696" s="82">
        <v>0.7</v>
      </c>
      <c r="K696" s="82">
        <v>5.6</v>
      </c>
      <c r="L696" s="26">
        <f t="shared" si="57"/>
        <v>8</v>
      </c>
      <c r="M696" s="26">
        <f t="shared" si="58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>
        <v>8</v>
      </c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67" t="e">
        <f>SUMIFS([3]Up!$J:$J,[3]Up!$D:$D,D696)</f>
        <v>#VALUE!</v>
      </c>
      <c r="BS696" s="82"/>
      <c r="BT696" s="82" t="str">
        <f t="shared" si="60"/>
        <v>PL8</v>
      </c>
      <c r="BU696" s="53" t="str">
        <f t="shared" si="59"/>
        <v/>
      </c>
      <c r="BV696" s="53" t="s">
        <v>50</v>
      </c>
      <c r="BW696" s="53" t="s">
        <v>3653</v>
      </c>
      <c r="BX696" s="53"/>
      <c r="BY696" s="53" t="s">
        <v>122</v>
      </c>
      <c r="BZ696" s="53">
        <v>8</v>
      </c>
      <c r="CA696" s="83">
        <v>46212</v>
      </c>
      <c r="CB696" s="53"/>
      <c r="CC696" s="53"/>
    </row>
    <row r="697" spans="3:81" ht="14.25" hidden="1" customHeight="1">
      <c r="C697" s="82" t="s">
        <v>14</v>
      </c>
      <c r="D697" s="82" t="s">
        <v>123</v>
      </c>
      <c r="E697" s="82" t="s">
        <v>124</v>
      </c>
      <c r="F697" s="82" t="s">
        <v>66</v>
      </c>
      <c r="G697" s="82">
        <v>200</v>
      </c>
      <c r="H697" s="82" t="s">
        <v>97</v>
      </c>
      <c r="I697" s="82">
        <v>8</v>
      </c>
      <c r="J697" s="82">
        <v>2.8</v>
      </c>
      <c r="K697" s="82">
        <v>22.4</v>
      </c>
      <c r="L697" s="26">
        <f t="shared" si="57"/>
        <v>8</v>
      </c>
      <c r="M697" s="26">
        <f t="shared" si="58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67" t="e">
        <f>SUMIFS([3]Up!$J:$J,[3]Up!$D:$D,D697)</f>
        <v>#VALUE!</v>
      </c>
      <c r="BS697" s="82"/>
      <c r="BT697" s="82" t="str">
        <f t="shared" si="60"/>
        <v>PL12</v>
      </c>
      <c r="BU697" s="53" t="str">
        <f t="shared" si="59"/>
        <v/>
      </c>
      <c r="BV697" s="53" t="s">
        <v>50</v>
      </c>
      <c r="BW697" s="53" t="s">
        <v>98</v>
      </c>
      <c r="BX697" s="53"/>
      <c r="BY697" s="53" t="s">
        <v>99</v>
      </c>
      <c r="BZ697" s="53">
        <v>8</v>
      </c>
      <c r="CA697" s="83">
        <v>46128</v>
      </c>
      <c r="CB697" s="53"/>
      <c r="CC697" s="53"/>
    </row>
    <row r="698" spans="3:81" ht="14.25" hidden="1" customHeight="1">
      <c r="C698" s="82" t="s">
        <v>14</v>
      </c>
      <c r="D698" s="82" t="s">
        <v>119</v>
      </c>
      <c r="E698" s="82" t="s">
        <v>120</v>
      </c>
      <c r="F698" s="82" t="s">
        <v>121</v>
      </c>
      <c r="G698" s="82">
        <v>151</v>
      </c>
      <c r="H698" s="82" t="s">
        <v>97</v>
      </c>
      <c r="I698" s="82">
        <v>8</v>
      </c>
      <c r="J698" s="82">
        <v>0.6</v>
      </c>
      <c r="K698" s="82">
        <v>4.8</v>
      </c>
      <c r="L698" s="26">
        <f t="shared" si="57"/>
        <v>8</v>
      </c>
      <c r="M698" s="26">
        <f t="shared" si="58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67" t="e">
        <f>SUMIFS([3]Up!$J:$J,[3]Up!$D:$D,D698)</f>
        <v>#VALUE!</v>
      </c>
      <c r="BS698" s="82"/>
      <c r="BT698" s="82" t="str">
        <f t="shared" si="60"/>
        <v>PL8</v>
      </c>
      <c r="BU698" s="53" t="str">
        <f t="shared" si="59"/>
        <v/>
      </c>
      <c r="BV698" s="53" t="s">
        <v>50</v>
      </c>
      <c r="BW698" s="53" t="s">
        <v>3653</v>
      </c>
      <c r="BX698" s="53"/>
      <c r="BY698" s="53" t="s">
        <v>122</v>
      </c>
      <c r="BZ698" s="53">
        <v>8</v>
      </c>
      <c r="CA698" s="83">
        <v>46212</v>
      </c>
      <c r="CB698" s="53"/>
      <c r="CC698" s="53"/>
    </row>
    <row r="699" spans="3:81" ht="14.25" hidden="1" customHeight="1">
      <c r="C699" s="82" t="s">
        <v>14</v>
      </c>
      <c r="D699" s="82" t="s">
        <v>117</v>
      </c>
      <c r="E699" s="82" t="s">
        <v>95</v>
      </c>
      <c r="F699" s="82" t="s">
        <v>118</v>
      </c>
      <c r="G699" s="82">
        <v>150</v>
      </c>
      <c r="H699" s="82" t="s">
        <v>97</v>
      </c>
      <c r="I699" s="82">
        <v>16</v>
      </c>
      <c r="J699" s="82">
        <v>0.9</v>
      </c>
      <c r="K699" s="82">
        <v>14.4</v>
      </c>
      <c r="L699" s="26">
        <f t="shared" si="57"/>
        <v>16</v>
      </c>
      <c r="M699" s="26">
        <f t="shared" si="58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16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67" t="e">
        <f>SUMIFS([3]Up!$J:$J,[3]Up!$D:$D,D699)</f>
        <v>#VALUE!</v>
      </c>
      <c r="BS699" s="82"/>
      <c r="BT699" s="82" t="str">
        <f t="shared" si="60"/>
        <v>PL12</v>
      </c>
      <c r="BU699" s="53" t="str">
        <f t="shared" si="59"/>
        <v/>
      </c>
      <c r="BV699" s="53" t="s">
        <v>50</v>
      </c>
      <c r="BW699" s="53" t="s">
        <v>98</v>
      </c>
      <c r="BX699" s="53"/>
      <c r="BY699" s="53" t="s">
        <v>99</v>
      </c>
      <c r="BZ699" s="53">
        <v>16</v>
      </c>
      <c r="CA699" s="83">
        <v>46128</v>
      </c>
      <c r="CB699" s="53"/>
      <c r="CC699" s="53"/>
    </row>
    <row r="700" spans="3:81" ht="14.25" hidden="1" customHeight="1">
      <c r="C700" s="82" t="s">
        <v>14</v>
      </c>
      <c r="D700" s="82" t="s">
        <v>114</v>
      </c>
      <c r="E700" s="82" t="s">
        <v>115</v>
      </c>
      <c r="F700" s="82" t="s">
        <v>116</v>
      </c>
      <c r="G700" s="82">
        <v>220</v>
      </c>
      <c r="H700" s="82" t="s">
        <v>97</v>
      </c>
      <c r="I700" s="82">
        <v>4</v>
      </c>
      <c r="J700" s="82">
        <v>1.3</v>
      </c>
      <c r="K700" s="82">
        <v>5.2</v>
      </c>
      <c r="L700" s="26">
        <f t="shared" si="57"/>
        <v>4</v>
      </c>
      <c r="M700" s="26">
        <f t="shared" si="58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>
        <v>4</v>
      </c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67" t="e">
        <f>SUMIFS([3]Up!$J:$J,[3]Up!$D:$D,D700)</f>
        <v>#VALUE!</v>
      </c>
      <c r="BS700" s="82"/>
      <c r="BT700" s="82" t="str">
        <f t="shared" si="60"/>
        <v>PL10</v>
      </c>
      <c r="BU700" s="53" t="str">
        <f t="shared" si="59"/>
        <v/>
      </c>
      <c r="BV700" s="53" t="s">
        <v>50</v>
      </c>
      <c r="BW700" s="53" t="s">
        <v>104</v>
      </c>
      <c r="BX700" s="53"/>
      <c r="BY700" s="53" t="s">
        <v>105</v>
      </c>
      <c r="BZ700" s="53">
        <v>4</v>
      </c>
      <c r="CA700" s="83">
        <v>46128</v>
      </c>
      <c r="CB700" s="53"/>
      <c r="CC700" s="53"/>
    </row>
    <row r="701" spans="3:81" ht="14.25" hidden="1" customHeight="1">
      <c r="C701" s="82" t="s">
        <v>14</v>
      </c>
      <c r="D701" s="82" t="s">
        <v>112</v>
      </c>
      <c r="E701" s="82" t="s">
        <v>103</v>
      </c>
      <c r="F701" s="82" t="s">
        <v>113</v>
      </c>
      <c r="G701" s="82">
        <v>230</v>
      </c>
      <c r="H701" s="82" t="s">
        <v>97</v>
      </c>
      <c r="I701" s="82">
        <v>4</v>
      </c>
      <c r="J701" s="82">
        <v>1.2</v>
      </c>
      <c r="K701" s="82">
        <v>4.8</v>
      </c>
      <c r="L701" s="26">
        <f t="shared" si="57"/>
        <v>4</v>
      </c>
      <c r="M701" s="26">
        <f t="shared" si="58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67" t="e">
        <f>SUMIFS([3]Up!$J:$J,[3]Up!$D:$D,D701)</f>
        <v>#VALUE!</v>
      </c>
      <c r="BS701" s="82"/>
      <c r="BT701" s="82" t="str">
        <f t="shared" si="60"/>
        <v>PL10</v>
      </c>
      <c r="BU701" s="53" t="str">
        <f t="shared" si="59"/>
        <v/>
      </c>
      <c r="BV701" s="53" t="s">
        <v>50</v>
      </c>
      <c r="BW701" s="53" t="s">
        <v>104</v>
      </c>
      <c r="BX701" s="53"/>
      <c r="BY701" s="53" t="s">
        <v>105</v>
      </c>
      <c r="BZ701" s="53">
        <v>4</v>
      </c>
      <c r="CA701" s="83">
        <v>46128</v>
      </c>
      <c r="CB701" s="53"/>
      <c r="CC701" s="53"/>
    </row>
    <row r="702" spans="3:81" ht="14.25" hidden="1" customHeight="1">
      <c r="C702" s="82" t="s">
        <v>14</v>
      </c>
      <c r="D702" s="82" t="s">
        <v>111</v>
      </c>
      <c r="E702" s="82" t="s">
        <v>107</v>
      </c>
      <c r="F702" s="82" t="s">
        <v>66</v>
      </c>
      <c r="G702" s="82">
        <v>276</v>
      </c>
      <c r="H702" s="82" t="s">
        <v>97</v>
      </c>
      <c r="I702" s="82">
        <v>4</v>
      </c>
      <c r="J702" s="82">
        <v>5.2</v>
      </c>
      <c r="K702" s="82">
        <v>20.8</v>
      </c>
      <c r="L702" s="26">
        <f t="shared" si="57"/>
        <v>4</v>
      </c>
      <c r="M702" s="26">
        <f t="shared" si="58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>
        <v>4</v>
      </c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67" t="e">
        <f>SUMIFS([3]Up!$J:$J,[3]Up!$D:$D,D702)</f>
        <v>#VALUE!</v>
      </c>
      <c r="BS702" s="82"/>
      <c r="BT702" s="82" t="str">
        <f t="shared" si="60"/>
        <v>PL12</v>
      </c>
      <c r="BU702" s="53" t="str">
        <f t="shared" si="59"/>
        <v/>
      </c>
      <c r="BV702" s="53" t="s">
        <v>50</v>
      </c>
      <c r="BW702" s="53" t="s">
        <v>98</v>
      </c>
      <c r="BX702" s="53"/>
      <c r="BY702" s="53" t="s">
        <v>99</v>
      </c>
      <c r="BZ702" s="53">
        <v>4</v>
      </c>
      <c r="CA702" s="83">
        <v>46128</v>
      </c>
      <c r="CB702" s="53"/>
      <c r="CC702" s="53"/>
    </row>
    <row r="703" spans="3:81" ht="14.25" hidden="1" customHeight="1">
      <c r="C703" s="82" t="s">
        <v>14</v>
      </c>
      <c r="D703" s="82" t="s">
        <v>108</v>
      </c>
      <c r="E703" s="82" t="s">
        <v>109</v>
      </c>
      <c r="F703" s="82" t="s">
        <v>110</v>
      </c>
      <c r="G703" s="82">
        <v>220</v>
      </c>
      <c r="H703" s="82" t="s">
        <v>97</v>
      </c>
      <c r="I703" s="82">
        <v>4</v>
      </c>
      <c r="J703" s="82">
        <v>1.5</v>
      </c>
      <c r="K703" s="82">
        <v>6</v>
      </c>
      <c r="L703" s="26">
        <f t="shared" si="57"/>
        <v>4</v>
      </c>
      <c r="M703" s="26">
        <f t="shared" si="58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67" t="e">
        <f>SUMIFS([3]Up!$J:$J,[3]Up!$D:$D,D703)</f>
        <v>#VALUE!</v>
      </c>
      <c r="BS703" s="82"/>
      <c r="BT703" s="82" t="str">
        <f t="shared" si="60"/>
        <v>PL12</v>
      </c>
      <c r="BU703" s="53" t="str">
        <f t="shared" si="59"/>
        <v/>
      </c>
      <c r="BV703" s="53" t="s">
        <v>50</v>
      </c>
      <c r="BW703" s="53" t="s">
        <v>98</v>
      </c>
      <c r="BX703" s="53"/>
      <c r="BY703" s="53" t="s">
        <v>99</v>
      </c>
      <c r="BZ703" s="53">
        <v>4</v>
      </c>
      <c r="CA703" s="83">
        <v>46128</v>
      </c>
      <c r="CB703" s="53"/>
      <c r="CC703" s="53"/>
    </row>
    <row r="704" spans="3:81" ht="14.25" hidden="1" customHeight="1">
      <c r="C704" s="82" t="s">
        <v>14</v>
      </c>
      <c r="D704" s="82" t="s">
        <v>106</v>
      </c>
      <c r="E704" s="82" t="s">
        <v>107</v>
      </c>
      <c r="F704" s="82" t="s">
        <v>66</v>
      </c>
      <c r="G704" s="82">
        <v>451</v>
      </c>
      <c r="H704" s="82" t="s">
        <v>97</v>
      </c>
      <c r="I704" s="82">
        <v>4</v>
      </c>
      <c r="J704" s="82">
        <v>8.5</v>
      </c>
      <c r="K704" s="82">
        <v>34</v>
      </c>
      <c r="L704" s="26">
        <f t="shared" si="57"/>
        <v>4</v>
      </c>
      <c r="M704" s="26">
        <f t="shared" si="58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67" t="e">
        <f>SUMIFS([3]Up!$J:$J,[3]Up!$D:$D,D704)</f>
        <v>#VALUE!</v>
      </c>
      <c r="BS704" s="82"/>
      <c r="BT704" s="82" t="str">
        <f t="shared" si="60"/>
        <v>PL12</v>
      </c>
      <c r="BU704" s="53" t="str">
        <f t="shared" si="59"/>
        <v/>
      </c>
      <c r="BV704" s="53" t="s">
        <v>50</v>
      </c>
      <c r="BW704" s="53" t="s">
        <v>98</v>
      </c>
      <c r="BX704" s="53"/>
      <c r="BY704" s="53" t="s">
        <v>99</v>
      </c>
      <c r="BZ704" s="53">
        <v>4</v>
      </c>
      <c r="CA704" s="83">
        <v>46128</v>
      </c>
      <c r="CB704" s="53"/>
      <c r="CC704" s="53"/>
    </row>
    <row r="705" spans="3:81" ht="14.25" hidden="1" customHeight="1">
      <c r="C705" s="82" t="s">
        <v>14</v>
      </c>
      <c r="D705" s="82" t="s">
        <v>102</v>
      </c>
      <c r="E705" s="82" t="s">
        <v>103</v>
      </c>
      <c r="F705" s="82" t="s">
        <v>66</v>
      </c>
      <c r="G705" s="82">
        <v>200</v>
      </c>
      <c r="H705" s="82" t="s">
        <v>97</v>
      </c>
      <c r="I705" s="82">
        <v>20</v>
      </c>
      <c r="J705" s="82">
        <v>1.1000000000000001</v>
      </c>
      <c r="K705" s="82">
        <v>22</v>
      </c>
      <c r="L705" s="26">
        <f t="shared" si="57"/>
        <v>20</v>
      </c>
      <c r="M705" s="26">
        <f t="shared" si="58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>
        <v>20</v>
      </c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67" t="e">
        <f>SUMIFS([3]Up!$J:$J,[3]Up!$D:$D,D705)</f>
        <v>#VALUE!</v>
      </c>
      <c r="BS705" s="82"/>
      <c r="BT705" s="82" t="str">
        <f t="shared" si="60"/>
        <v>PL10</v>
      </c>
      <c r="BU705" s="53" t="str">
        <f t="shared" si="59"/>
        <v/>
      </c>
      <c r="BV705" s="53" t="s">
        <v>50</v>
      </c>
      <c r="BW705" s="53" t="s">
        <v>104</v>
      </c>
      <c r="BX705" s="53"/>
      <c r="BY705" s="53" t="s">
        <v>105</v>
      </c>
      <c r="BZ705" s="53">
        <v>20</v>
      </c>
      <c r="CA705" s="83">
        <v>46128</v>
      </c>
      <c r="CB705" s="53"/>
      <c r="CC705" s="53"/>
    </row>
    <row r="706" spans="3:81" ht="14.25" hidden="1" customHeight="1">
      <c r="C706" s="82" t="s">
        <v>14</v>
      </c>
      <c r="D706" s="82" t="s">
        <v>100</v>
      </c>
      <c r="E706" s="82" t="s">
        <v>95</v>
      </c>
      <c r="F706" s="82" t="s">
        <v>101</v>
      </c>
      <c r="G706" s="82">
        <v>165</v>
      </c>
      <c r="H706" s="82" t="s">
        <v>97</v>
      </c>
      <c r="I706" s="82">
        <v>4</v>
      </c>
      <c r="J706" s="82">
        <v>1</v>
      </c>
      <c r="K706" s="82">
        <v>4</v>
      </c>
      <c r="L706" s="26">
        <f t="shared" si="57"/>
        <v>4</v>
      </c>
      <c r="M706" s="26">
        <f t="shared" si="58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>
        <v>4</v>
      </c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67" t="e">
        <f>SUMIFS([3]Up!$J:$J,[3]Up!$D:$D,D706)</f>
        <v>#VALUE!</v>
      </c>
      <c r="BS706" s="82"/>
      <c r="BT706" s="82" t="str">
        <f t="shared" si="60"/>
        <v>PL12</v>
      </c>
      <c r="BU706" s="53" t="str">
        <f t="shared" si="59"/>
        <v/>
      </c>
      <c r="BV706" s="53" t="s">
        <v>50</v>
      </c>
      <c r="BW706" s="53" t="s">
        <v>98</v>
      </c>
      <c r="BX706" s="53"/>
      <c r="BY706" s="53" t="s">
        <v>99</v>
      </c>
      <c r="BZ706" s="53">
        <v>4</v>
      </c>
      <c r="CA706" s="83">
        <v>46128</v>
      </c>
      <c r="CB706" s="53"/>
      <c r="CC706" s="53"/>
    </row>
    <row r="707" spans="3:81" ht="14.25" hidden="1" customHeight="1">
      <c r="C707" s="82" t="s">
        <v>14</v>
      </c>
      <c r="D707" s="82" t="s">
        <v>94</v>
      </c>
      <c r="E707" s="82" t="s">
        <v>95</v>
      </c>
      <c r="F707" s="82" t="s">
        <v>96</v>
      </c>
      <c r="G707" s="82">
        <v>230</v>
      </c>
      <c r="H707" s="82" t="s">
        <v>97</v>
      </c>
      <c r="I707" s="82">
        <v>4</v>
      </c>
      <c r="J707" s="82">
        <v>1.4</v>
      </c>
      <c r="K707" s="82">
        <v>5.6</v>
      </c>
      <c r="L707" s="26">
        <f t="shared" si="57"/>
        <v>4</v>
      </c>
      <c r="M707" s="26">
        <f t="shared" si="58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67" t="e">
        <f>SUMIFS([3]Up!$J:$J,[3]Up!$D:$D,D707)</f>
        <v>#VALUE!</v>
      </c>
      <c r="BS707" s="82"/>
      <c r="BT707" s="82" t="str">
        <f t="shared" si="60"/>
        <v>PL12</v>
      </c>
      <c r="BU707" s="53" t="str">
        <f t="shared" si="59"/>
        <v/>
      </c>
      <c r="BV707" s="53" t="s">
        <v>50</v>
      </c>
      <c r="BW707" s="53" t="s">
        <v>98</v>
      </c>
      <c r="BX707" s="53"/>
      <c r="BY707" s="53" t="s">
        <v>99</v>
      </c>
      <c r="BZ707" s="53">
        <v>4</v>
      </c>
      <c r="CA707" s="83">
        <v>46128</v>
      </c>
      <c r="CB707" s="53"/>
      <c r="CC707" s="53"/>
    </row>
    <row r="708" spans="3:81" ht="14.25" hidden="1" customHeight="1">
      <c r="C708" s="82"/>
      <c r="D708" s="82" t="s">
        <v>90</v>
      </c>
      <c r="E708" s="82"/>
      <c r="F708" s="82"/>
      <c r="G708" s="82"/>
      <c r="H708" s="82"/>
      <c r="I708" s="82">
        <v>0</v>
      </c>
      <c r="J708" s="82">
        <v>0</v>
      </c>
      <c r="K708" s="82">
        <v>0</v>
      </c>
      <c r="L708" s="26">
        <f t="shared" si="57"/>
        <v>0</v>
      </c>
      <c r="M708" s="26">
        <f t="shared" si="58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67" t="e">
        <f>SUMIFS([3]Up!$J:$J,[3]Up!$D:$D,D708)</f>
        <v>#VALUE!</v>
      </c>
      <c r="BS708" s="82"/>
      <c r="BT708" s="82" t="str">
        <f t="shared" si="60"/>
        <v/>
      </c>
      <c r="BU708" s="53" t="str">
        <f t="shared" si="59"/>
        <v/>
      </c>
      <c r="BV708" s="53"/>
      <c r="BW708" s="53"/>
      <c r="BX708" s="53"/>
      <c r="BY708" s="53"/>
      <c r="BZ708" s="53"/>
      <c r="CA708" s="83"/>
      <c r="CB708" s="53"/>
      <c r="CC708" s="53"/>
    </row>
    <row r="709" spans="3:81" ht="14.25" hidden="1" customHeight="1">
      <c r="C709" s="82"/>
      <c r="D709" s="82" t="s">
        <v>85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57"/>
        <v>0</v>
      </c>
      <c r="M709" s="26">
        <f t="shared" si="58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67" t="e">
        <f>SUMIFS([3]Up!$J:$J,[3]Up!$D:$D,D709)</f>
        <v>#VALUE!</v>
      </c>
      <c r="BS709" s="82"/>
      <c r="BT709" s="82" t="str">
        <f t="shared" si="60"/>
        <v/>
      </c>
      <c r="BU709" s="53" t="str">
        <f t="shared" si="59"/>
        <v/>
      </c>
      <c r="BV709" s="53"/>
      <c r="BW709" s="53"/>
      <c r="BX709" s="53"/>
      <c r="BY709" s="53"/>
      <c r="BZ709" s="53"/>
      <c r="CA709" s="83"/>
      <c r="CB709" s="53"/>
      <c r="CC709" s="53"/>
    </row>
    <row r="710" spans="3:81" ht="14.25" hidden="1" customHeight="1">
      <c r="C710" s="82" t="s">
        <v>12</v>
      </c>
      <c r="D710" s="82" t="s">
        <v>80</v>
      </c>
      <c r="E710" s="82" t="s">
        <v>81</v>
      </c>
      <c r="F710" s="82" t="s">
        <v>75</v>
      </c>
      <c r="G710" s="82">
        <v>265</v>
      </c>
      <c r="H710" s="82" t="s">
        <v>49</v>
      </c>
      <c r="I710" s="82">
        <v>4</v>
      </c>
      <c r="J710" s="82">
        <v>8.1999999999999993</v>
      </c>
      <c r="K710" s="82">
        <v>32.799999999999997</v>
      </c>
      <c r="L710" s="26">
        <f t="shared" si="57"/>
        <v>4</v>
      </c>
      <c r="M710" s="26">
        <f t="shared" si="58"/>
        <v>0</v>
      </c>
      <c r="N710" s="26"/>
      <c r="O710" s="26">
        <v>4</v>
      </c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67" t="e">
        <f>SUMIFS([3]Up!$J:$J,[3]Up!$D:$D,D710)</f>
        <v>#VALUE!</v>
      </c>
      <c r="BS710" s="82"/>
      <c r="BT710" s="82" t="str">
        <f t="shared" si="60"/>
        <v/>
      </c>
      <c r="BU710" s="53" t="str">
        <f t="shared" si="59"/>
        <v/>
      </c>
      <c r="BV710" s="53" t="s">
        <v>82</v>
      </c>
      <c r="BW710" s="53" t="s">
        <v>83</v>
      </c>
      <c r="BX710" s="53"/>
      <c r="BY710" s="53" t="s">
        <v>84</v>
      </c>
      <c r="BZ710" s="53">
        <v>4</v>
      </c>
      <c r="CA710" s="83">
        <v>46133</v>
      </c>
      <c r="CB710" s="53"/>
      <c r="CC710" s="53"/>
    </row>
    <row r="711" spans="3:81" ht="14.25" hidden="1" customHeight="1">
      <c r="C711" s="82" t="s">
        <v>12</v>
      </c>
      <c r="D711" s="82" t="s">
        <v>79</v>
      </c>
      <c r="E711" s="82" t="s">
        <v>74</v>
      </c>
      <c r="F711" s="82" t="s">
        <v>75</v>
      </c>
      <c r="G711" s="82">
        <v>3448</v>
      </c>
      <c r="H711" s="82" t="s">
        <v>49</v>
      </c>
      <c r="I711" s="82">
        <v>1</v>
      </c>
      <c r="J711" s="82">
        <v>192.3</v>
      </c>
      <c r="K711" s="82">
        <v>192.3</v>
      </c>
      <c r="L711" s="26">
        <f t="shared" si="57"/>
        <v>1</v>
      </c>
      <c r="M711" s="26">
        <f t="shared" si="58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>
        <v>1</v>
      </c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67" t="e">
        <f>SUMIFS([3]Up!$J:$J,[3]Up!$D:$D,D711)</f>
        <v>#VALUE!</v>
      </c>
      <c r="BS711" s="82"/>
      <c r="BT711" s="82" t="str">
        <f t="shared" si="60"/>
        <v/>
      </c>
      <c r="BU711" s="53" t="str">
        <f t="shared" si="59"/>
        <v/>
      </c>
      <c r="BV711" s="53" t="s">
        <v>50</v>
      </c>
      <c r="BW711" s="53" t="s">
        <v>76</v>
      </c>
      <c r="BX711" s="53"/>
      <c r="BY711" s="53" t="s">
        <v>77</v>
      </c>
      <c r="BZ711" s="53">
        <v>1</v>
      </c>
      <c r="CA711" s="83">
        <v>46133</v>
      </c>
      <c r="CB711" s="53"/>
      <c r="CC711" s="53"/>
    </row>
    <row r="712" spans="3:81" ht="14.25" hidden="1" customHeight="1">
      <c r="C712" s="82" t="s">
        <v>12</v>
      </c>
      <c r="D712" s="82" t="s">
        <v>78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4</v>
      </c>
      <c r="J712" s="82">
        <v>192.3</v>
      </c>
      <c r="K712" s="82">
        <v>769.2</v>
      </c>
      <c r="L712" s="26">
        <f t="shared" si="57"/>
        <v>4</v>
      </c>
      <c r="M712" s="26">
        <f t="shared" si="58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f>1+3</f>
        <v>4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67" t="e">
        <f>SUMIFS([3]Up!$J:$J,[3]Up!$D:$D,D712)</f>
        <v>#VALUE!</v>
      </c>
      <c r="BS712" s="82"/>
      <c r="BT712" s="82" t="str">
        <f t="shared" si="60"/>
        <v/>
      </c>
      <c r="BU712" s="53" t="str">
        <f t="shared" si="59"/>
        <v/>
      </c>
      <c r="BV712" s="53" t="s">
        <v>50</v>
      </c>
      <c r="BW712" s="53" t="s">
        <v>76</v>
      </c>
      <c r="BX712" s="53"/>
      <c r="BY712" s="53" t="s">
        <v>77</v>
      </c>
      <c r="BZ712" s="53">
        <v>4</v>
      </c>
      <c r="CA712" s="83">
        <v>46133</v>
      </c>
      <c r="CB712" s="53"/>
      <c r="CC712" s="53"/>
    </row>
    <row r="713" spans="3:81" ht="14.25" hidden="1" customHeight="1">
      <c r="C713" s="82" t="s">
        <v>12</v>
      </c>
      <c r="D713" s="82" t="s">
        <v>73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2</v>
      </c>
      <c r="J713" s="82">
        <v>192.3</v>
      </c>
      <c r="K713" s="82">
        <v>384.6</v>
      </c>
      <c r="L713" s="26">
        <f t="shared" si="57"/>
        <v>2</v>
      </c>
      <c r="M713" s="26">
        <f t="shared" si="58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v>2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67" t="e">
        <f>SUMIFS([3]Up!$J:$J,[3]Up!$D:$D,D713)</f>
        <v>#VALUE!</v>
      </c>
      <c r="BS713" s="82"/>
      <c r="BT713" s="82" t="str">
        <f t="shared" si="60"/>
        <v/>
      </c>
      <c r="BU713" s="53" t="str">
        <f t="shared" si="59"/>
        <v/>
      </c>
      <c r="BV713" s="53" t="s">
        <v>50</v>
      </c>
      <c r="BW713" s="53" t="s">
        <v>76</v>
      </c>
      <c r="BX713" s="53"/>
      <c r="BY713" s="53" t="s">
        <v>77</v>
      </c>
      <c r="BZ713" s="53">
        <v>2</v>
      </c>
      <c r="CA713" s="83">
        <v>46133</v>
      </c>
      <c r="CB713" s="53"/>
      <c r="CC713" s="53"/>
    </row>
    <row r="714" spans="3:81" ht="14.25" hidden="1" customHeight="1">
      <c r="C714" s="82" t="s">
        <v>14</v>
      </c>
      <c r="D714" s="82" t="s">
        <v>69</v>
      </c>
      <c r="E714" s="82" t="s">
        <v>70</v>
      </c>
      <c r="F714" s="82" t="s">
        <v>66</v>
      </c>
      <c r="G714" s="82">
        <v>90</v>
      </c>
      <c r="H714" s="82" t="s">
        <v>49</v>
      </c>
      <c r="I714" s="82">
        <v>8</v>
      </c>
      <c r="J714" s="82">
        <v>0.8</v>
      </c>
      <c r="K714" s="82">
        <v>6.4</v>
      </c>
      <c r="L714" s="26">
        <f t="shared" si="57"/>
        <v>8</v>
      </c>
      <c r="M714" s="26">
        <f t="shared" si="58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8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67" t="e">
        <f>SUMIFS([3]Up!$J:$J,[3]Up!$D:$D,D714)</f>
        <v>#VALUE!</v>
      </c>
      <c r="BS714" s="82"/>
      <c r="BT714" s="82" t="str">
        <f t="shared" si="60"/>
        <v>PL16</v>
      </c>
      <c r="BU714" s="53" t="str">
        <f t="shared" si="59"/>
        <v/>
      </c>
      <c r="BV714" s="53" t="s">
        <v>50</v>
      </c>
      <c r="BW714" s="53" t="s">
        <v>71</v>
      </c>
      <c r="BX714" s="53"/>
      <c r="BY714" s="53" t="s">
        <v>72</v>
      </c>
      <c r="BZ714" s="53">
        <v>8</v>
      </c>
      <c r="CA714" s="83">
        <v>46128</v>
      </c>
      <c r="CB714" s="53"/>
      <c r="CC714" s="53"/>
    </row>
    <row r="715" spans="3:81" ht="14.25" hidden="1" customHeight="1">
      <c r="C715" s="82" t="s">
        <v>14</v>
      </c>
      <c r="D715" s="82" t="s">
        <v>64</v>
      </c>
      <c r="E715" s="82" t="s">
        <v>65</v>
      </c>
      <c r="F715" s="82" t="s">
        <v>66</v>
      </c>
      <c r="G715" s="82">
        <v>1312</v>
      </c>
      <c r="H715" s="82" t="s">
        <v>55</v>
      </c>
      <c r="I715" s="82">
        <v>4</v>
      </c>
      <c r="J715" s="82">
        <v>156.5</v>
      </c>
      <c r="K715" s="82">
        <v>626</v>
      </c>
      <c r="L715" s="26">
        <f t="shared" si="57"/>
        <v>4</v>
      </c>
      <c r="M715" s="26">
        <f t="shared" si="58"/>
        <v>0</v>
      </c>
      <c r="N715" s="26"/>
      <c r="O715" s="26"/>
      <c r="P715" s="26"/>
      <c r="Q715" s="26">
        <f>2+2</f>
        <v>4</v>
      </c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67" t="e">
        <f>SUMIFS([3]Up!$J:$J,[3]Up!$D:$D,D715)</f>
        <v>#VALUE!</v>
      </c>
      <c r="BS715" s="82"/>
      <c r="BT715" s="82" t="str">
        <f t="shared" si="60"/>
        <v>PL38</v>
      </c>
      <c r="BU715" s="53" t="str">
        <f t="shared" si="59"/>
        <v/>
      </c>
      <c r="BV715" s="53" t="s">
        <v>50</v>
      </c>
      <c r="BW715" s="84" t="s">
        <v>67</v>
      </c>
      <c r="BX715" s="53"/>
      <c r="BY715" s="53" t="s">
        <v>68</v>
      </c>
      <c r="BZ715" s="53">
        <v>4</v>
      </c>
      <c r="CA715" s="83">
        <v>46128</v>
      </c>
      <c r="CB715" s="53"/>
      <c r="CC715" s="53"/>
    </row>
    <row r="716" spans="3:81" ht="14.25" hidden="1" customHeight="1">
      <c r="C716" s="82" t="s">
        <v>12</v>
      </c>
      <c r="D716" s="82" t="s">
        <v>63</v>
      </c>
      <c r="E716" s="82" t="s">
        <v>58</v>
      </c>
      <c r="F716" s="82" t="s">
        <v>59</v>
      </c>
      <c r="G716" s="82">
        <v>1564</v>
      </c>
      <c r="H716" s="82" t="s">
        <v>49</v>
      </c>
      <c r="I716" s="82">
        <v>2</v>
      </c>
      <c r="J716" s="82">
        <v>36.200000000000003</v>
      </c>
      <c r="K716" s="82">
        <v>72.400000000000006</v>
      </c>
      <c r="L716" s="26">
        <f t="shared" si="57"/>
        <v>2</v>
      </c>
      <c r="M716" s="26">
        <f t="shared" si="58"/>
        <v>0</v>
      </c>
      <c r="N716" s="26">
        <v>1</v>
      </c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>
        <v>1</v>
      </c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67" t="e">
        <f>SUMIFS([3]Up!$J:$J,[3]Up!$D:$D,D716)</f>
        <v>#VALUE!</v>
      </c>
      <c r="BS716" s="82"/>
      <c r="BT716" s="82" t="str">
        <f t="shared" si="60"/>
        <v/>
      </c>
      <c r="BU716" s="53" t="str">
        <f t="shared" si="59"/>
        <v/>
      </c>
      <c r="BV716" s="53" t="s">
        <v>50</v>
      </c>
      <c r="BW716" s="84" t="s">
        <v>60</v>
      </c>
      <c r="BX716" s="53"/>
      <c r="BY716" s="53" t="s">
        <v>61</v>
      </c>
      <c r="BZ716" s="53">
        <v>2</v>
      </c>
      <c r="CA716" s="83">
        <v>46134</v>
      </c>
      <c r="CB716" s="53"/>
      <c r="CC716" s="53"/>
    </row>
    <row r="717" spans="3:81" ht="14.25" hidden="1" customHeight="1">
      <c r="C717" s="82" t="s">
        <v>12</v>
      </c>
      <c r="D717" s="82" t="s">
        <v>62</v>
      </c>
      <c r="E717" s="82" t="s">
        <v>58</v>
      </c>
      <c r="F717" s="82" t="s">
        <v>59</v>
      </c>
      <c r="G717" s="82">
        <v>1389</v>
      </c>
      <c r="H717" s="82" t="s">
        <v>49</v>
      </c>
      <c r="I717" s="82">
        <v>2</v>
      </c>
      <c r="J717" s="82">
        <v>32</v>
      </c>
      <c r="K717" s="82">
        <v>64</v>
      </c>
      <c r="L717" s="26">
        <f t="shared" si="57"/>
        <v>2</v>
      </c>
      <c r="M717" s="26">
        <f t="shared" si="58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2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67" t="e">
        <f>SUMIFS([3]Up!$J:$J,[3]Up!$D:$D,D717)</f>
        <v>#VALUE!</v>
      </c>
      <c r="BS717" s="82"/>
      <c r="BT717" s="82" t="str">
        <f t="shared" si="60"/>
        <v/>
      </c>
      <c r="BU717" s="53" t="str">
        <f t="shared" si="59"/>
        <v/>
      </c>
      <c r="BV717" s="53" t="s">
        <v>50</v>
      </c>
      <c r="BW717" s="84" t="s">
        <v>60</v>
      </c>
      <c r="BX717" s="53"/>
      <c r="BY717" s="53" t="s">
        <v>61</v>
      </c>
      <c r="BZ717" s="53">
        <v>2</v>
      </c>
      <c r="CA717" s="83">
        <v>46134</v>
      </c>
      <c r="CB717" s="53"/>
      <c r="CC717" s="53"/>
    </row>
    <row r="718" spans="3:81" ht="14.25" hidden="1" customHeight="1">
      <c r="C718" s="82" t="s">
        <v>12</v>
      </c>
      <c r="D718" s="82" t="s">
        <v>57</v>
      </c>
      <c r="E718" s="82" t="s">
        <v>58</v>
      </c>
      <c r="F718" s="82" t="s">
        <v>59</v>
      </c>
      <c r="G718" s="82">
        <v>1710</v>
      </c>
      <c r="H718" s="82" t="s">
        <v>49</v>
      </c>
      <c r="I718" s="82">
        <v>2</v>
      </c>
      <c r="J718" s="82">
        <v>39.799999999999997</v>
      </c>
      <c r="K718" s="82">
        <v>79.599999999999994</v>
      </c>
      <c r="L718" s="26">
        <f t="shared" si="57"/>
        <v>2</v>
      </c>
      <c r="M718" s="26">
        <f t="shared" si="58"/>
        <v>0</v>
      </c>
      <c r="N718" s="26">
        <v>1</v>
      </c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1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67" t="e">
        <f>SUMIFS([3]Up!$J:$J,[3]Up!$D:$D,D718)</f>
        <v>#VALUE!</v>
      </c>
      <c r="BS718" s="82"/>
      <c r="BT718" s="82" t="str">
        <f t="shared" si="60"/>
        <v/>
      </c>
      <c r="BU718" s="53" t="str">
        <f t="shared" si="59"/>
        <v/>
      </c>
      <c r="BV718" s="53" t="s">
        <v>50</v>
      </c>
      <c r="BW718" s="84" t="s">
        <v>60</v>
      </c>
      <c r="BX718" s="53"/>
      <c r="BY718" s="53" t="s">
        <v>61</v>
      </c>
      <c r="BZ718" s="53">
        <v>2</v>
      </c>
      <c r="CA718" s="83">
        <v>46134</v>
      </c>
      <c r="CB718" s="53"/>
      <c r="CC718" s="53"/>
    </row>
    <row r="719" spans="3:81" ht="14.25" hidden="1" customHeight="1">
      <c r="C719" s="82" t="s">
        <v>12</v>
      </c>
      <c r="D719" s="82" t="s">
        <v>52</v>
      </c>
      <c r="E719" s="82" t="s">
        <v>53</v>
      </c>
      <c r="F719" s="82" t="s">
        <v>54</v>
      </c>
      <c r="G719" s="82">
        <v>9747</v>
      </c>
      <c r="H719" s="82" t="s">
        <v>55</v>
      </c>
      <c r="I719" s="82">
        <v>2</v>
      </c>
      <c r="J719" s="82">
        <v>3891.3</v>
      </c>
      <c r="K719" s="82">
        <v>7782.6</v>
      </c>
      <c r="L719" s="26">
        <f t="shared" si="57"/>
        <v>2</v>
      </c>
      <c r="M719" s="26">
        <f t="shared" si="58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>
        <v>2</v>
      </c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67" t="e">
        <f>SUMIFS([3]Up!$J:$J,[3]Up!$D:$D,D719)</f>
        <v>#VALUE!</v>
      </c>
      <c r="BS719" s="82"/>
      <c r="BT719" s="82" t="str">
        <f t="shared" si="60"/>
        <v/>
      </c>
      <c r="BU719" s="53" t="str">
        <f t="shared" si="59"/>
        <v/>
      </c>
      <c r="BV719" s="53" t="s">
        <v>56</v>
      </c>
      <c r="BW719" s="53"/>
      <c r="BX719" s="53"/>
      <c r="BY719" s="53" t="s">
        <v>51</v>
      </c>
      <c r="BZ719" s="53">
        <v>2</v>
      </c>
      <c r="CA719" s="83"/>
      <c r="CB719" s="53"/>
      <c r="CC719" s="53"/>
    </row>
    <row r="720" spans="3:81" ht="14.25" hidden="1" customHeight="1">
      <c r="C720" s="82" t="s">
        <v>12</v>
      </c>
      <c r="D720" s="82" t="s">
        <v>46</v>
      </c>
      <c r="E720" s="82" t="s">
        <v>47</v>
      </c>
      <c r="F720" s="82" t="s">
        <v>48</v>
      </c>
      <c r="G720" s="82">
        <v>9785</v>
      </c>
      <c r="H720" s="82" t="s">
        <v>49</v>
      </c>
      <c r="I720" s="82">
        <v>2</v>
      </c>
      <c r="J720" s="82">
        <v>81</v>
      </c>
      <c r="K720" s="82">
        <v>162</v>
      </c>
      <c r="L720" s="26">
        <f t="shared" si="57"/>
        <v>2</v>
      </c>
      <c r="M720" s="26">
        <f t="shared" si="58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>
        <v>2</v>
      </c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>
        <v>2</v>
      </c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67" t="e">
        <f>SUMIFS([3]Up!$J:$J,[3]Up!$D:$D,D720)</f>
        <v>#VALUE!</v>
      </c>
      <c r="BS720" s="82" t="s">
        <v>3869</v>
      </c>
      <c r="BT720" s="82" t="str">
        <f t="shared" si="60"/>
        <v/>
      </c>
      <c r="BU720" s="53" t="str">
        <f t="shared" si="59"/>
        <v>Thừa 2</v>
      </c>
      <c r="BV720" s="53" t="s">
        <v>50</v>
      </c>
      <c r="BW720" s="53"/>
      <c r="BX720" s="53"/>
      <c r="BY720" s="53" t="s">
        <v>51</v>
      </c>
      <c r="BZ720" s="53">
        <v>2</v>
      </c>
      <c r="CA720" s="83"/>
      <c r="CB720" s="53"/>
      <c r="CC720" s="53"/>
    </row>
    <row r="721" spans="3:81" ht="14.25" hidden="1" customHeight="1">
      <c r="C721" s="82" t="s">
        <v>14</v>
      </c>
      <c r="D721" s="82" t="s">
        <v>3572</v>
      </c>
      <c r="E721" s="82" t="s">
        <v>3750</v>
      </c>
      <c r="F721" s="82" t="s">
        <v>66</v>
      </c>
      <c r="G721" s="82">
        <v>75</v>
      </c>
      <c r="H721" s="82" t="s">
        <v>97</v>
      </c>
      <c r="I721" s="82">
        <v>32</v>
      </c>
      <c r="J721" s="82">
        <v>0.2</v>
      </c>
      <c r="K721" s="82">
        <v>6.4</v>
      </c>
      <c r="L721" s="26">
        <f t="shared" si="57"/>
        <v>32</v>
      </c>
      <c r="M721" s="26">
        <f t="shared" si="58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>
        <v>64</v>
      </c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67" t="e">
        <f>SUMIFS([3]Up!$J:$J,[3]Up!$D:$D,D721)</f>
        <v>#VALUE!</v>
      </c>
      <c r="BS721" s="82"/>
      <c r="BT721" s="82" t="str">
        <f t="shared" si="60"/>
        <v>PL8</v>
      </c>
      <c r="BU721" s="53" t="str">
        <f t="shared" si="59"/>
        <v>Thừa 32</v>
      </c>
      <c r="BV721" s="53" t="s">
        <v>50</v>
      </c>
      <c r="BW721" s="84" t="s">
        <v>3752</v>
      </c>
      <c r="BX721" s="53"/>
      <c r="BY721" s="53" t="s">
        <v>3753</v>
      </c>
      <c r="BZ721" s="53">
        <v>64</v>
      </c>
      <c r="CA721" s="83">
        <v>46217</v>
      </c>
      <c r="CB721" s="53"/>
      <c r="CC721" s="53"/>
    </row>
    <row r="722" spans="3:81" ht="14.25" hidden="1" customHeight="1">
      <c r="C722" s="82" t="s">
        <v>14</v>
      </c>
      <c r="D722" s="82" t="s">
        <v>3597</v>
      </c>
      <c r="E722" s="82" t="s">
        <v>95</v>
      </c>
      <c r="F722" s="82" t="s">
        <v>66</v>
      </c>
      <c r="G722" s="82">
        <v>67</v>
      </c>
      <c r="H722" s="82" t="s">
        <v>3704</v>
      </c>
      <c r="I722" s="82">
        <v>24</v>
      </c>
      <c r="J722" s="82">
        <v>0.3</v>
      </c>
      <c r="K722" s="82">
        <v>7.1999999999999993</v>
      </c>
      <c r="L722" s="26">
        <f t="shared" si="57"/>
        <v>24</v>
      </c>
      <c r="M722" s="26">
        <f t="shared" si="58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>
        <v>24</v>
      </c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67" t="e">
        <f>SUMIFS([3]Up!$J:$J,[3]Up!$D:$D,D722)</f>
        <v>#VALUE!</v>
      </c>
      <c r="BS722" s="82"/>
      <c r="BT722" s="82"/>
      <c r="BU722" s="53" t="str">
        <f t="shared" si="59"/>
        <v/>
      </c>
      <c r="BV722" s="53" t="s">
        <v>50</v>
      </c>
      <c r="BW722" s="53" t="s">
        <v>3706</v>
      </c>
      <c r="BX722" s="53"/>
      <c r="BY722" s="53" t="s">
        <v>3707</v>
      </c>
      <c r="BZ722" s="53">
        <v>24</v>
      </c>
      <c r="CA722" s="83">
        <v>46217</v>
      </c>
      <c r="CB722" s="53"/>
      <c r="CC722" s="53"/>
    </row>
    <row r="723" spans="3:81" ht="14.25" hidden="1" customHeight="1">
      <c r="C723" s="82" t="s">
        <v>14</v>
      </c>
      <c r="D723" s="82" t="s">
        <v>3596</v>
      </c>
      <c r="E723" s="82" t="s">
        <v>3703</v>
      </c>
      <c r="F723" s="82" t="s">
        <v>66</v>
      </c>
      <c r="G723" s="82">
        <v>202</v>
      </c>
      <c r="H723" s="82" t="s">
        <v>3704</v>
      </c>
      <c r="I723" s="82">
        <v>24</v>
      </c>
      <c r="J723" s="82">
        <v>1.5</v>
      </c>
      <c r="K723" s="82">
        <v>36</v>
      </c>
      <c r="L723" s="26">
        <f t="shared" si="57"/>
        <v>24</v>
      </c>
      <c r="M723" s="26">
        <f t="shared" si="58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67" t="e">
        <f>SUMIFS([3]Up!$J:$J,[3]Up!$D:$D,D723)</f>
        <v>#VALUE!</v>
      </c>
      <c r="BS723" s="82"/>
      <c r="BT723" s="82"/>
      <c r="BU723" s="53" t="str">
        <f t="shared" si="59"/>
        <v/>
      </c>
      <c r="BV723" s="53" t="s">
        <v>50</v>
      </c>
      <c r="BW723" s="53" t="s">
        <v>3706</v>
      </c>
      <c r="BX723" s="53"/>
      <c r="BY723" s="53" t="s">
        <v>3707</v>
      </c>
      <c r="BZ723" s="53">
        <v>24</v>
      </c>
      <c r="CA723" s="83">
        <v>46217</v>
      </c>
      <c r="CB723" s="53"/>
      <c r="CC723" s="53"/>
    </row>
    <row r="724" spans="3:81" ht="14.25" hidden="1" customHeight="1">
      <c r="C724" s="82" t="s">
        <v>12</v>
      </c>
      <c r="D724" s="82" t="s">
        <v>3595</v>
      </c>
      <c r="E724" s="82" t="s">
        <v>3698</v>
      </c>
      <c r="F724" s="82" t="s">
        <v>151</v>
      </c>
      <c r="G724" s="82">
        <v>5135</v>
      </c>
      <c r="H724" s="82" t="s">
        <v>403</v>
      </c>
      <c r="I724" s="82">
        <v>24</v>
      </c>
      <c r="J724" s="82">
        <v>26.7</v>
      </c>
      <c r="K724" s="82">
        <v>640.79999999999995</v>
      </c>
      <c r="L724" s="26">
        <f t="shared" si="57"/>
        <v>24</v>
      </c>
      <c r="M724" s="26">
        <f t="shared" si="58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>
        <v>24</v>
      </c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67" t="e">
        <f>SUMIFS([3]Up!$J:$J,[3]Up!$D:$D,D724)</f>
        <v>#VALUE!</v>
      </c>
      <c r="BS724" s="82"/>
      <c r="BT724" s="82"/>
      <c r="BU724" s="53" t="str">
        <f t="shared" si="59"/>
        <v/>
      </c>
      <c r="BV724" s="53" t="s">
        <v>50</v>
      </c>
      <c r="BW724" s="53" t="s">
        <v>3700</v>
      </c>
      <c r="BX724" s="53"/>
      <c r="BY724" s="53" t="s">
        <v>3701</v>
      </c>
      <c r="BZ724" s="53">
        <v>24</v>
      </c>
      <c r="CA724" s="83">
        <v>46217</v>
      </c>
      <c r="CB724" s="53"/>
      <c r="CC724" s="53"/>
    </row>
    <row r="725" spans="3:81" ht="14.25" hidden="1" customHeight="1">
      <c r="C725" s="82" t="s">
        <v>14</v>
      </c>
      <c r="D725" s="82" t="s">
        <v>3594</v>
      </c>
      <c r="E725" s="82" t="s">
        <v>95</v>
      </c>
      <c r="F725" s="82" t="s">
        <v>66</v>
      </c>
      <c r="G725" s="82">
        <v>67</v>
      </c>
      <c r="H725" s="82" t="s">
        <v>3704</v>
      </c>
      <c r="I725" s="82">
        <v>24</v>
      </c>
      <c r="J725" s="82">
        <v>0.3</v>
      </c>
      <c r="K725" s="82">
        <v>7.1999999999999993</v>
      </c>
      <c r="L725" s="26">
        <f t="shared" si="57"/>
        <v>24</v>
      </c>
      <c r="M725" s="26">
        <f t="shared" si="58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>
        <v>24</v>
      </c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67" t="e">
        <f>SUMIFS([3]Up!$J:$J,[3]Up!$D:$D,D725)</f>
        <v>#VALUE!</v>
      </c>
      <c r="BS725" s="82"/>
      <c r="BT725" s="82"/>
      <c r="BU725" s="53" t="str">
        <f t="shared" si="59"/>
        <v/>
      </c>
      <c r="BV725" s="53" t="s">
        <v>50</v>
      </c>
      <c r="BW725" s="53" t="s">
        <v>3706</v>
      </c>
      <c r="BX725" s="53"/>
      <c r="BY725" s="53" t="s">
        <v>3707</v>
      </c>
      <c r="BZ725" s="53">
        <v>24</v>
      </c>
      <c r="CA725" s="83">
        <v>46217</v>
      </c>
      <c r="CB725" s="53"/>
      <c r="CC725" s="53"/>
    </row>
    <row r="726" spans="3:81" ht="14.25" hidden="1" customHeight="1">
      <c r="C726" s="82" t="s">
        <v>14</v>
      </c>
      <c r="D726" s="82" t="s">
        <v>3593</v>
      </c>
      <c r="E726" s="82" t="s">
        <v>3703</v>
      </c>
      <c r="F726" s="82" t="s">
        <v>66</v>
      </c>
      <c r="G726" s="82">
        <v>202</v>
      </c>
      <c r="H726" s="82" t="s">
        <v>3704</v>
      </c>
      <c r="I726" s="82">
        <v>24</v>
      </c>
      <c r="J726" s="82">
        <v>1.5</v>
      </c>
      <c r="K726" s="82">
        <v>36</v>
      </c>
      <c r="L726" s="26">
        <f t="shared" si="57"/>
        <v>24</v>
      </c>
      <c r="M726" s="26">
        <f t="shared" si="58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67" t="e">
        <f>SUMIFS([3]Up!$J:$J,[3]Up!$D:$D,D726)</f>
        <v>#VALUE!</v>
      </c>
      <c r="BS726" s="82"/>
      <c r="BT726" s="82"/>
      <c r="BU726" s="53" t="str">
        <f t="shared" si="59"/>
        <v/>
      </c>
      <c r="BV726" s="53" t="s">
        <v>50</v>
      </c>
      <c r="BW726" s="53" t="s">
        <v>3706</v>
      </c>
      <c r="BX726" s="53"/>
      <c r="BY726" s="53" t="s">
        <v>3707</v>
      </c>
      <c r="BZ726" s="53">
        <v>24</v>
      </c>
      <c r="CA726" s="83">
        <v>46217</v>
      </c>
      <c r="CB726" s="53"/>
      <c r="CC726" s="53"/>
    </row>
    <row r="727" spans="3:81" ht="14.25" hidden="1" customHeight="1">
      <c r="C727" s="82" t="s">
        <v>12</v>
      </c>
      <c r="D727" s="82" t="s">
        <v>3592</v>
      </c>
      <c r="E727" s="82" t="s">
        <v>3698</v>
      </c>
      <c r="F727" s="82" t="s">
        <v>151</v>
      </c>
      <c r="G727" s="82">
        <v>5135</v>
      </c>
      <c r="H727" s="82" t="s">
        <v>403</v>
      </c>
      <c r="I727" s="82">
        <v>24</v>
      </c>
      <c r="J727" s="82">
        <v>26.7</v>
      </c>
      <c r="K727" s="82">
        <v>640.79999999999995</v>
      </c>
      <c r="L727" s="26">
        <f t="shared" si="57"/>
        <v>24</v>
      </c>
      <c r="M727" s="26">
        <f t="shared" si="58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>
        <f>13+11</f>
        <v>24</v>
      </c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67" t="e">
        <f>SUMIFS([3]Up!$J:$J,[3]Up!$D:$D,D727)</f>
        <v>#VALUE!</v>
      </c>
      <c r="BS727" s="82"/>
      <c r="BT727" s="82"/>
      <c r="BU727" s="53" t="str">
        <f t="shared" si="59"/>
        <v/>
      </c>
      <c r="BV727" s="53" t="s">
        <v>50</v>
      </c>
      <c r="BW727" s="53" t="s">
        <v>3700</v>
      </c>
      <c r="BX727" s="53"/>
      <c r="BY727" s="53" t="s">
        <v>3701</v>
      </c>
      <c r="BZ727" s="53">
        <v>24</v>
      </c>
      <c r="CA727" s="83">
        <v>46217</v>
      </c>
      <c r="CB727" s="53"/>
      <c r="CC727" s="53"/>
    </row>
    <row r="728" spans="3:81" ht="14.25" hidden="1" customHeight="1">
      <c r="C728" s="82" t="s">
        <v>14</v>
      </c>
      <c r="D728" s="82" t="s">
        <v>3591</v>
      </c>
      <c r="E728" s="82" t="s">
        <v>95</v>
      </c>
      <c r="F728" s="82" t="s">
        <v>66</v>
      </c>
      <c r="G728" s="82">
        <v>67</v>
      </c>
      <c r="H728" s="82" t="s">
        <v>3704</v>
      </c>
      <c r="I728" s="82">
        <v>24</v>
      </c>
      <c r="J728" s="82">
        <v>0.3</v>
      </c>
      <c r="K728" s="82">
        <v>7.1999999999999993</v>
      </c>
      <c r="L728" s="26">
        <f t="shared" si="57"/>
        <v>24</v>
      </c>
      <c r="M728" s="26">
        <f t="shared" si="58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>
        <v>24</v>
      </c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67" t="e">
        <f>SUMIFS([3]Up!$J:$J,[3]Up!$D:$D,D728)</f>
        <v>#VALUE!</v>
      </c>
      <c r="BS728" s="82"/>
      <c r="BT728" s="82"/>
      <c r="BU728" s="53" t="str">
        <f t="shared" si="59"/>
        <v/>
      </c>
      <c r="BV728" s="53" t="s">
        <v>50</v>
      </c>
      <c r="BW728" s="53" t="s">
        <v>3706</v>
      </c>
      <c r="BX728" s="53"/>
      <c r="BY728" s="53" t="s">
        <v>3707</v>
      </c>
      <c r="BZ728" s="53">
        <v>24</v>
      </c>
      <c r="CA728" s="83">
        <v>46217</v>
      </c>
      <c r="CB728" s="53"/>
      <c r="CC728" s="53"/>
    </row>
    <row r="729" spans="3:81" ht="14.25" hidden="1" customHeight="1">
      <c r="C729" s="82" t="s">
        <v>14</v>
      </c>
      <c r="D729" s="82" t="s">
        <v>3590</v>
      </c>
      <c r="E729" s="82" t="s">
        <v>3703</v>
      </c>
      <c r="F729" s="82" t="s">
        <v>66</v>
      </c>
      <c r="G729" s="82">
        <v>202</v>
      </c>
      <c r="H729" s="82" t="s">
        <v>3704</v>
      </c>
      <c r="I729" s="82">
        <v>24</v>
      </c>
      <c r="J729" s="82">
        <v>1.5</v>
      </c>
      <c r="K729" s="82">
        <v>36</v>
      </c>
      <c r="L729" s="26">
        <f t="shared" si="57"/>
        <v>24</v>
      </c>
      <c r="M729" s="26">
        <f t="shared" si="58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67" t="e">
        <f>SUMIFS([3]Up!$J:$J,[3]Up!$D:$D,D729)</f>
        <v>#VALUE!</v>
      </c>
      <c r="BS729" s="82"/>
      <c r="BT729" s="82"/>
      <c r="BU729" s="53" t="str">
        <f t="shared" si="59"/>
        <v/>
      </c>
      <c r="BV729" s="53" t="s">
        <v>50</v>
      </c>
      <c r="BW729" s="53" t="s">
        <v>3706</v>
      </c>
      <c r="BX729" s="53"/>
      <c r="BY729" s="53" t="s">
        <v>3707</v>
      </c>
      <c r="BZ729" s="53">
        <v>24</v>
      </c>
      <c r="CA729" s="83">
        <v>46217</v>
      </c>
      <c r="CB729" s="53"/>
      <c r="CC729" s="53"/>
    </row>
    <row r="730" spans="3:81" ht="14.25" hidden="1" customHeight="1">
      <c r="C730" s="82" t="s">
        <v>12</v>
      </c>
      <c r="D730" s="82" t="s">
        <v>3589</v>
      </c>
      <c r="E730" s="82" t="s">
        <v>3698</v>
      </c>
      <c r="F730" s="82" t="s">
        <v>151</v>
      </c>
      <c r="G730" s="82">
        <v>5135</v>
      </c>
      <c r="H730" s="82" t="s">
        <v>403</v>
      </c>
      <c r="I730" s="82">
        <v>24</v>
      </c>
      <c r="J730" s="82">
        <v>26.7</v>
      </c>
      <c r="K730" s="82">
        <v>640.79999999999995</v>
      </c>
      <c r="L730" s="26">
        <f t="shared" si="57"/>
        <v>24</v>
      </c>
      <c r="M730" s="26">
        <f t="shared" si="58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>
        <v>24</v>
      </c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67" t="e">
        <f>SUMIFS([3]Up!$J:$J,[3]Up!$D:$D,D730)</f>
        <v>#VALUE!</v>
      </c>
      <c r="BS730" s="82"/>
      <c r="BT730" s="82"/>
      <c r="BU730" s="53" t="str">
        <f t="shared" si="59"/>
        <v/>
      </c>
      <c r="BV730" s="53" t="s">
        <v>50</v>
      </c>
      <c r="BW730" s="53" t="s">
        <v>3700</v>
      </c>
      <c r="BX730" s="53"/>
      <c r="BY730" s="53" t="s">
        <v>3701</v>
      </c>
      <c r="BZ730" s="53">
        <v>24</v>
      </c>
      <c r="CA730" s="83">
        <v>46217</v>
      </c>
      <c r="CB730" s="53"/>
      <c r="CC730" s="53"/>
    </row>
    <row r="731" spans="3:81" ht="14.25" hidden="1" customHeight="1">
      <c r="C731" s="82" t="s">
        <v>14</v>
      </c>
      <c r="D731" s="82" t="s">
        <v>3588</v>
      </c>
      <c r="E731" s="82" t="s">
        <v>95</v>
      </c>
      <c r="F731" s="82" t="s">
        <v>66</v>
      </c>
      <c r="G731" s="82">
        <v>67</v>
      </c>
      <c r="H731" s="82" t="s">
        <v>3704</v>
      </c>
      <c r="I731" s="82">
        <v>24</v>
      </c>
      <c r="J731" s="82">
        <v>0.3</v>
      </c>
      <c r="K731" s="82">
        <v>7.1999999999999993</v>
      </c>
      <c r="L731" s="26">
        <f t="shared" si="57"/>
        <v>24</v>
      </c>
      <c r="M731" s="26">
        <f t="shared" si="58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>
        <v>24</v>
      </c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67" t="e">
        <f>SUMIFS([3]Up!$J:$J,[3]Up!$D:$D,D731)</f>
        <v>#VALUE!</v>
      </c>
      <c r="BS731" s="82"/>
      <c r="BT731" s="82"/>
      <c r="BU731" s="53" t="str">
        <f t="shared" si="59"/>
        <v/>
      </c>
      <c r="BV731" s="53" t="s">
        <v>50</v>
      </c>
      <c r="BW731" s="53" t="s">
        <v>3706</v>
      </c>
      <c r="BX731" s="53"/>
      <c r="BY731" s="53" t="s">
        <v>3707</v>
      </c>
      <c r="BZ731" s="53">
        <v>24</v>
      </c>
      <c r="CA731" s="83">
        <v>46217</v>
      </c>
      <c r="CB731" s="53"/>
      <c r="CC731" s="53"/>
    </row>
    <row r="732" spans="3:81" ht="14.25" hidden="1" customHeight="1">
      <c r="C732" s="82" t="s">
        <v>14</v>
      </c>
      <c r="D732" s="82" t="s">
        <v>3587</v>
      </c>
      <c r="E732" s="82" t="s">
        <v>3703</v>
      </c>
      <c r="F732" s="82" t="s">
        <v>66</v>
      </c>
      <c r="G732" s="82">
        <v>202</v>
      </c>
      <c r="H732" s="82" t="s">
        <v>3704</v>
      </c>
      <c r="I732" s="82">
        <v>24</v>
      </c>
      <c r="J732" s="82">
        <v>1.5</v>
      </c>
      <c r="K732" s="82">
        <v>36</v>
      </c>
      <c r="L732" s="26">
        <f t="shared" si="57"/>
        <v>24</v>
      </c>
      <c r="M732" s="26">
        <f t="shared" si="58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67" t="e">
        <f>SUMIFS([3]Up!$J:$J,[3]Up!$D:$D,D732)</f>
        <v>#VALUE!</v>
      </c>
      <c r="BS732" s="82"/>
      <c r="BT732" s="82"/>
      <c r="BU732" s="53" t="str">
        <f t="shared" si="59"/>
        <v/>
      </c>
      <c r="BV732" s="53" t="s">
        <v>50</v>
      </c>
      <c r="BW732" s="53" t="s">
        <v>3706</v>
      </c>
      <c r="BX732" s="53"/>
      <c r="BY732" s="53" t="s">
        <v>3707</v>
      </c>
      <c r="BZ732" s="53">
        <v>24</v>
      </c>
      <c r="CA732" s="83">
        <v>46217</v>
      </c>
      <c r="CB732" s="53"/>
      <c r="CC732" s="53"/>
    </row>
    <row r="733" spans="3:81" ht="14.25" hidden="1" customHeight="1">
      <c r="C733" s="82" t="s">
        <v>12</v>
      </c>
      <c r="D733" s="82" t="s">
        <v>3586</v>
      </c>
      <c r="E733" s="82" t="s">
        <v>3698</v>
      </c>
      <c r="F733" s="82" t="s">
        <v>151</v>
      </c>
      <c r="G733" s="82">
        <v>5135</v>
      </c>
      <c r="H733" s="82" t="s">
        <v>403</v>
      </c>
      <c r="I733" s="82">
        <v>24</v>
      </c>
      <c r="J733" s="82">
        <v>26.7</v>
      </c>
      <c r="K733" s="82">
        <v>640.79999999999995</v>
      </c>
      <c r="L733" s="26">
        <f t="shared" si="57"/>
        <v>24</v>
      </c>
      <c r="M733" s="26">
        <f t="shared" si="58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>
        <f>2+22+22</f>
        <v>46</v>
      </c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67" t="e">
        <f>SUMIFS([3]Up!$J:$J,[3]Up!$D:$D,D733)</f>
        <v>#VALUE!</v>
      </c>
      <c r="BS733" s="82" t="s">
        <v>143</v>
      </c>
      <c r="BT733" s="82"/>
      <c r="BU733" s="53" t="str">
        <f t="shared" si="59"/>
        <v>Thừa 22</v>
      </c>
      <c r="BV733" s="53" t="s">
        <v>50</v>
      </c>
      <c r="BW733" s="53" t="s">
        <v>3700</v>
      </c>
      <c r="BX733" s="53"/>
      <c r="BY733" s="84" t="s">
        <v>3730</v>
      </c>
      <c r="BZ733" s="53">
        <v>2</v>
      </c>
      <c r="CA733" s="83">
        <v>46217</v>
      </c>
      <c r="CB733" s="53"/>
      <c r="CC733" s="53"/>
    </row>
    <row r="734" spans="3:81" ht="14.25" hidden="1" customHeight="1">
      <c r="C734" s="82" t="s">
        <v>14</v>
      </c>
      <c r="D734" s="82" t="s">
        <v>3585</v>
      </c>
      <c r="E734" s="82" t="s">
        <v>95</v>
      </c>
      <c r="F734" s="82" t="s">
        <v>66</v>
      </c>
      <c r="G734" s="82">
        <v>67</v>
      </c>
      <c r="H734" s="82" t="s">
        <v>3704</v>
      </c>
      <c r="I734" s="82">
        <v>24</v>
      </c>
      <c r="J734" s="82">
        <v>0.3</v>
      </c>
      <c r="K734" s="82">
        <v>7.1999999999999993</v>
      </c>
      <c r="L734" s="26">
        <f t="shared" ref="L734:L756" si="61">MIN(SUM(N734:BQ734),I734)</f>
        <v>24</v>
      </c>
      <c r="M734" s="26">
        <f t="shared" ref="M734:M756" si="62">MAX(0,I734-L734)</f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>
        <v>24</v>
      </c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67" t="e">
        <f>SUMIFS([3]Up!$J:$J,[3]Up!$D:$D,D734)</f>
        <v>#VALUE!</v>
      </c>
      <c r="BS734" s="82"/>
      <c r="BT734" s="82"/>
      <c r="BU734" s="53" t="str">
        <f t="shared" ref="BU734:BU756" si="63">IF(ROUND(SUM(N734:BQ734)-I734,0)&gt;0,"Thừa "&amp;SUM(N734:BQ734)-I734,"")</f>
        <v/>
      </c>
      <c r="BV734" s="53" t="s">
        <v>50</v>
      </c>
      <c r="BW734" s="53" t="s">
        <v>3706</v>
      </c>
      <c r="BX734" s="53"/>
      <c r="BY734" s="53" t="s">
        <v>3707</v>
      </c>
      <c r="BZ734" s="53">
        <v>24</v>
      </c>
      <c r="CA734" s="83">
        <v>46217</v>
      </c>
      <c r="CB734" s="53"/>
      <c r="CC734" s="53"/>
    </row>
    <row r="735" spans="3:81" ht="14.25" hidden="1" customHeight="1">
      <c r="C735" s="82" t="s">
        <v>14</v>
      </c>
      <c r="D735" s="82" t="s">
        <v>3584</v>
      </c>
      <c r="E735" s="82" t="s">
        <v>3703</v>
      </c>
      <c r="F735" s="82" t="s">
        <v>66</v>
      </c>
      <c r="G735" s="82">
        <v>202</v>
      </c>
      <c r="H735" s="82" t="s">
        <v>3704</v>
      </c>
      <c r="I735" s="82">
        <v>24</v>
      </c>
      <c r="J735" s="82">
        <v>1.5</v>
      </c>
      <c r="K735" s="82">
        <v>36</v>
      </c>
      <c r="L735" s="26">
        <f t="shared" si="61"/>
        <v>24</v>
      </c>
      <c r="M735" s="26">
        <f t="shared" si="62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67" t="e">
        <f>SUMIFS([3]Up!$J:$J,[3]Up!$D:$D,D735)</f>
        <v>#VALUE!</v>
      </c>
      <c r="BS735" s="82"/>
      <c r="BT735" s="82"/>
      <c r="BU735" s="53" t="str">
        <f t="shared" si="63"/>
        <v/>
      </c>
      <c r="BV735" s="53" t="s">
        <v>50</v>
      </c>
      <c r="BW735" s="53" t="s">
        <v>3706</v>
      </c>
      <c r="BX735" s="53"/>
      <c r="BY735" s="53" t="s">
        <v>3707</v>
      </c>
      <c r="BZ735" s="53">
        <v>24</v>
      </c>
      <c r="CA735" s="83">
        <v>46217</v>
      </c>
      <c r="CB735" s="53"/>
      <c r="CC735" s="53"/>
    </row>
    <row r="736" spans="3:81" ht="14.25" hidden="1" customHeight="1">
      <c r="C736" s="82" t="s">
        <v>12</v>
      </c>
      <c r="D736" s="82" t="s">
        <v>3583</v>
      </c>
      <c r="E736" s="82" t="s">
        <v>3698</v>
      </c>
      <c r="F736" s="82" t="s">
        <v>151</v>
      </c>
      <c r="G736" s="82">
        <v>5135</v>
      </c>
      <c r="H736" s="82" t="s">
        <v>403</v>
      </c>
      <c r="I736" s="82">
        <v>24</v>
      </c>
      <c r="J736" s="82">
        <v>26.7</v>
      </c>
      <c r="K736" s="82">
        <v>640.79999999999995</v>
      </c>
      <c r="L736" s="26">
        <f t="shared" si="61"/>
        <v>24</v>
      </c>
      <c r="M736" s="26">
        <f t="shared" si="62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>
        <v>48</v>
      </c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67" t="e">
        <f>SUMIFS([3]Up!$J:$J,[3]Up!$D:$D,D736)</f>
        <v>#VALUE!</v>
      </c>
      <c r="BS736" s="82" t="s">
        <v>143</v>
      </c>
      <c r="BT736" s="82"/>
      <c r="BU736" s="53" t="str">
        <f t="shared" si="63"/>
        <v>Thừa 24</v>
      </c>
      <c r="BV736" s="53" t="s">
        <v>50</v>
      </c>
      <c r="BW736" s="53"/>
      <c r="BX736" s="53"/>
      <c r="BY736" s="53" t="s">
        <v>51</v>
      </c>
      <c r="BZ736" s="53">
        <v>24</v>
      </c>
      <c r="CA736" s="83"/>
      <c r="CB736" s="53"/>
      <c r="CC736" s="53"/>
    </row>
    <row r="737" spans="3:81" ht="14.25" hidden="1" customHeight="1">
      <c r="C737" s="82" t="s">
        <v>14</v>
      </c>
      <c r="D737" s="82" t="s">
        <v>3582</v>
      </c>
      <c r="E737" s="82" t="s">
        <v>95</v>
      </c>
      <c r="F737" s="82" t="s">
        <v>66</v>
      </c>
      <c r="G737" s="82">
        <v>67</v>
      </c>
      <c r="H737" s="82" t="s">
        <v>3704</v>
      </c>
      <c r="I737" s="82">
        <v>12</v>
      </c>
      <c r="J737" s="82">
        <v>0.3</v>
      </c>
      <c r="K737" s="82">
        <v>3.5999999999999996</v>
      </c>
      <c r="L737" s="26">
        <f t="shared" si="61"/>
        <v>12</v>
      </c>
      <c r="M737" s="26">
        <f t="shared" si="62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>
        <v>24</v>
      </c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67" t="e">
        <f>SUMIFS([3]Up!$J:$J,[3]Up!$D:$D,D737)</f>
        <v>#VALUE!</v>
      </c>
      <c r="BS737" s="82"/>
      <c r="BT737" s="82"/>
      <c r="BU737" s="53" t="str">
        <f t="shared" si="63"/>
        <v>Thừa 12</v>
      </c>
      <c r="BV737" s="53" t="s">
        <v>50</v>
      </c>
      <c r="BW737" s="53" t="s">
        <v>3706</v>
      </c>
      <c r="BX737" s="53"/>
      <c r="BY737" s="53" t="s">
        <v>3707</v>
      </c>
      <c r="BZ737" s="53">
        <v>12</v>
      </c>
      <c r="CA737" s="83">
        <v>46217</v>
      </c>
      <c r="CB737" s="53"/>
      <c r="CC737" s="53"/>
    </row>
    <row r="738" spans="3:81" ht="14.25" hidden="1" customHeight="1">
      <c r="C738" s="82" t="s">
        <v>14</v>
      </c>
      <c r="D738" s="82" t="s">
        <v>3581</v>
      </c>
      <c r="E738" s="82" t="s">
        <v>3703</v>
      </c>
      <c r="F738" s="82" t="s">
        <v>66</v>
      </c>
      <c r="G738" s="82">
        <v>202</v>
      </c>
      <c r="H738" s="82" t="s">
        <v>3704</v>
      </c>
      <c r="I738" s="82">
        <v>12</v>
      </c>
      <c r="J738" s="82">
        <v>1.5</v>
      </c>
      <c r="K738" s="82">
        <v>18</v>
      </c>
      <c r="L738" s="26">
        <f t="shared" si="61"/>
        <v>12</v>
      </c>
      <c r="M738" s="26">
        <f t="shared" si="62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67" t="e">
        <f>SUMIFS([3]Up!$J:$J,[3]Up!$D:$D,D738)</f>
        <v>#VALUE!</v>
      </c>
      <c r="BS738" s="82"/>
      <c r="BT738" s="82"/>
      <c r="BU738" s="53" t="str">
        <f t="shared" si="63"/>
        <v>Thừa 12</v>
      </c>
      <c r="BV738" s="53" t="s">
        <v>50</v>
      </c>
      <c r="BW738" s="53" t="s">
        <v>3706</v>
      </c>
      <c r="BX738" s="53"/>
      <c r="BY738" s="53" t="s">
        <v>3707</v>
      </c>
      <c r="BZ738" s="53">
        <v>12</v>
      </c>
      <c r="CA738" s="83">
        <v>46217</v>
      </c>
      <c r="CB738" s="53"/>
      <c r="CC738" s="53"/>
    </row>
    <row r="739" spans="3:81" ht="14.25" hidden="1" customHeight="1">
      <c r="C739" s="82" t="s">
        <v>12</v>
      </c>
      <c r="D739" s="82" t="s">
        <v>3580</v>
      </c>
      <c r="E739" s="82" t="s">
        <v>3698</v>
      </c>
      <c r="F739" s="82" t="s">
        <v>151</v>
      </c>
      <c r="G739" s="82">
        <v>5135</v>
      </c>
      <c r="H739" s="82" t="s">
        <v>403</v>
      </c>
      <c r="I739" s="82">
        <v>12</v>
      </c>
      <c r="J739" s="82">
        <v>26.7</v>
      </c>
      <c r="K739" s="82">
        <v>320.39999999999998</v>
      </c>
      <c r="L739" s="26">
        <f t="shared" si="61"/>
        <v>12</v>
      </c>
      <c r="M739" s="26">
        <f t="shared" si="62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>
        <v>48</v>
      </c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67" t="e">
        <f>SUMIFS([3]Up!$J:$J,[3]Up!$D:$D,D739)</f>
        <v>#VALUE!</v>
      </c>
      <c r="BS739" s="82" t="s">
        <v>143</v>
      </c>
      <c r="BT739" s="82"/>
      <c r="BU739" s="53" t="str">
        <f t="shared" si="63"/>
        <v>Thừa 36</v>
      </c>
      <c r="BV739" s="53" t="s">
        <v>50</v>
      </c>
      <c r="BW739" s="53"/>
      <c r="BX739" s="53"/>
      <c r="BY739" s="53" t="s">
        <v>51</v>
      </c>
      <c r="BZ739" s="53">
        <v>12</v>
      </c>
      <c r="CA739" s="83"/>
      <c r="CB739" s="53"/>
      <c r="CC739" s="53"/>
    </row>
    <row r="740" spans="3:81" ht="14.25" hidden="1" customHeight="1">
      <c r="C740" s="82" t="s">
        <v>14</v>
      </c>
      <c r="D740" s="82" t="s">
        <v>3579</v>
      </c>
      <c r="E740" s="82" t="s">
        <v>95</v>
      </c>
      <c r="F740" s="82" t="s">
        <v>66</v>
      </c>
      <c r="G740" s="82">
        <v>67</v>
      </c>
      <c r="H740" s="82" t="s">
        <v>3704</v>
      </c>
      <c r="I740" s="82">
        <v>24</v>
      </c>
      <c r="J740" s="82">
        <v>0.3</v>
      </c>
      <c r="K740" s="82">
        <v>7.1999999999999993</v>
      </c>
      <c r="L740" s="26">
        <f t="shared" si="61"/>
        <v>24</v>
      </c>
      <c r="M740" s="26">
        <f t="shared" si="62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>
        <v>24</v>
      </c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67" t="e">
        <f>SUMIFS([3]Up!$J:$J,[3]Up!$D:$D,D740)</f>
        <v>#VALUE!</v>
      </c>
      <c r="BS740" s="82"/>
      <c r="BT740" s="82"/>
      <c r="BU740" s="53" t="str">
        <f t="shared" si="63"/>
        <v/>
      </c>
      <c r="BV740" s="53" t="s">
        <v>50</v>
      </c>
      <c r="BW740" s="53" t="s">
        <v>3706</v>
      </c>
      <c r="BX740" s="53"/>
      <c r="BY740" s="53" t="s">
        <v>3707</v>
      </c>
      <c r="BZ740" s="53">
        <v>24</v>
      </c>
      <c r="CA740" s="83">
        <v>46217</v>
      </c>
      <c r="CB740" s="53"/>
      <c r="CC740" s="53"/>
    </row>
    <row r="741" spans="3:81" ht="14.25" hidden="1" customHeight="1">
      <c r="C741" s="82" t="s">
        <v>14</v>
      </c>
      <c r="D741" s="82" t="s">
        <v>3578</v>
      </c>
      <c r="E741" s="82" t="s">
        <v>3703</v>
      </c>
      <c r="F741" s="82" t="s">
        <v>66</v>
      </c>
      <c r="G741" s="82">
        <v>202</v>
      </c>
      <c r="H741" s="82" t="s">
        <v>3704</v>
      </c>
      <c r="I741" s="82">
        <v>24</v>
      </c>
      <c r="J741" s="82">
        <v>1.5</v>
      </c>
      <c r="K741" s="82">
        <v>36</v>
      </c>
      <c r="L741" s="26">
        <f t="shared" si="61"/>
        <v>24</v>
      </c>
      <c r="M741" s="26">
        <f t="shared" si="62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67" t="e">
        <f>SUMIFS([3]Up!$J:$J,[3]Up!$D:$D,D741)</f>
        <v>#VALUE!</v>
      </c>
      <c r="BS741" s="82"/>
      <c r="BT741" s="82"/>
      <c r="BU741" s="53" t="str">
        <f t="shared" si="63"/>
        <v/>
      </c>
      <c r="BV741" s="53" t="s">
        <v>50</v>
      </c>
      <c r="BW741" s="53" t="s">
        <v>3706</v>
      </c>
      <c r="BX741" s="53"/>
      <c r="BY741" s="53" t="s">
        <v>3707</v>
      </c>
      <c r="BZ741" s="53">
        <v>24</v>
      </c>
      <c r="CA741" s="83">
        <v>46217</v>
      </c>
      <c r="CB741" s="53"/>
      <c r="CC741" s="53"/>
    </row>
    <row r="742" spans="3:81" ht="14.25" hidden="1" customHeight="1">
      <c r="C742" s="82" t="s">
        <v>12</v>
      </c>
      <c r="D742" s="82" t="s">
        <v>3577</v>
      </c>
      <c r="E742" s="82" t="s">
        <v>3698</v>
      </c>
      <c r="F742" s="82" t="s">
        <v>151</v>
      </c>
      <c r="G742" s="82">
        <v>5135</v>
      </c>
      <c r="H742" s="82" t="s">
        <v>403</v>
      </c>
      <c r="I742" s="82">
        <v>24</v>
      </c>
      <c r="J742" s="82">
        <v>26.7</v>
      </c>
      <c r="K742" s="82">
        <v>640.79999999999995</v>
      </c>
      <c r="L742" s="26">
        <f t="shared" si="61"/>
        <v>24</v>
      </c>
      <c r="M742" s="26">
        <f t="shared" si="62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>
        <v>48</v>
      </c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67" t="e">
        <f>SUMIFS([3]Up!$J:$J,[3]Up!$D:$D,D742)</f>
        <v>#VALUE!</v>
      </c>
      <c r="BS742" s="82" t="s">
        <v>143</v>
      </c>
      <c r="BT742" s="82"/>
      <c r="BU742" s="53" t="str">
        <f t="shared" si="63"/>
        <v>Thừa 24</v>
      </c>
      <c r="BV742" s="53" t="s">
        <v>50</v>
      </c>
      <c r="BW742" s="53"/>
      <c r="BX742" s="53"/>
      <c r="BY742" s="53" t="s">
        <v>51</v>
      </c>
      <c r="BZ742" s="53">
        <v>24</v>
      </c>
      <c r="CA742" s="83"/>
      <c r="CB742" s="53"/>
      <c r="CC742" s="53"/>
    </row>
    <row r="743" spans="3:81" ht="14.25" hidden="1" customHeight="1">
      <c r="C743" s="82" t="s">
        <v>14</v>
      </c>
      <c r="D743" s="82" t="s">
        <v>3576</v>
      </c>
      <c r="E743" s="82" t="s">
        <v>95</v>
      </c>
      <c r="F743" s="82" t="s">
        <v>66</v>
      </c>
      <c r="G743" s="82">
        <v>67</v>
      </c>
      <c r="H743" s="82" t="s">
        <v>3704</v>
      </c>
      <c r="I743" s="82">
        <v>24</v>
      </c>
      <c r="J743" s="82">
        <v>0.3</v>
      </c>
      <c r="K743" s="82">
        <v>7.1999999999999993</v>
      </c>
      <c r="L743" s="26">
        <f t="shared" si="61"/>
        <v>24</v>
      </c>
      <c r="M743" s="26">
        <f t="shared" si="62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>
        <v>24</v>
      </c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67" t="e">
        <f>SUMIFS([3]Up!$J:$J,[3]Up!$D:$D,D743)</f>
        <v>#VALUE!</v>
      </c>
      <c r="BS743" s="82"/>
      <c r="BT743" s="82"/>
      <c r="BU743" s="53" t="str">
        <f t="shared" si="63"/>
        <v/>
      </c>
      <c r="BV743" s="53" t="s">
        <v>50</v>
      </c>
      <c r="BW743" s="53" t="s">
        <v>3706</v>
      </c>
      <c r="BX743" s="53"/>
      <c r="BY743" s="53" t="s">
        <v>3707</v>
      </c>
      <c r="BZ743" s="53">
        <v>24</v>
      </c>
      <c r="CA743" s="83">
        <v>46217</v>
      </c>
      <c r="CB743" s="53"/>
      <c r="CC743" s="53"/>
    </row>
    <row r="744" spans="3:81" ht="14.25" hidden="1" customHeight="1">
      <c r="C744" s="82" t="s">
        <v>14</v>
      </c>
      <c r="D744" s="82" t="s">
        <v>3575</v>
      </c>
      <c r="E744" s="82" t="s">
        <v>3703</v>
      </c>
      <c r="F744" s="82" t="s">
        <v>66</v>
      </c>
      <c r="G744" s="82">
        <v>202</v>
      </c>
      <c r="H744" s="82" t="s">
        <v>3704</v>
      </c>
      <c r="I744" s="82">
        <v>24</v>
      </c>
      <c r="J744" s="82">
        <v>1.5</v>
      </c>
      <c r="K744" s="82">
        <v>36</v>
      </c>
      <c r="L744" s="26">
        <f t="shared" si="61"/>
        <v>24</v>
      </c>
      <c r="M744" s="26">
        <f t="shared" si="62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67" t="e">
        <f>SUMIFS([3]Up!$J:$J,[3]Up!$D:$D,D744)</f>
        <v>#VALUE!</v>
      </c>
      <c r="BS744" s="82"/>
      <c r="BT744" s="82"/>
      <c r="BU744" s="53" t="str">
        <f t="shared" si="63"/>
        <v/>
      </c>
      <c r="BV744" s="53" t="s">
        <v>50</v>
      </c>
      <c r="BW744" s="53" t="s">
        <v>3706</v>
      </c>
      <c r="BX744" s="53"/>
      <c r="BY744" s="53" t="s">
        <v>3707</v>
      </c>
      <c r="BZ744" s="53">
        <v>24</v>
      </c>
      <c r="CA744" s="83">
        <v>46217</v>
      </c>
      <c r="CB744" s="53"/>
      <c r="CC744" s="53"/>
    </row>
    <row r="745" spans="3:81" ht="14.25" hidden="1" customHeight="1">
      <c r="C745" s="82" t="s">
        <v>12</v>
      </c>
      <c r="D745" s="82" t="s">
        <v>3574</v>
      </c>
      <c r="E745" s="82" t="s">
        <v>3698</v>
      </c>
      <c r="F745" s="82" t="s">
        <v>151</v>
      </c>
      <c r="G745" s="82">
        <v>5135</v>
      </c>
      <c r="H745" s="82" t="s">
        <v>403</v>
      </c>
      <c r="I745" s="82">
        <v>24</v>
      </c>
      <c r="J745" s="82">
        <v>26.7</v>
      </c>
      <c r="K745" s="82">
        <v>640.79999999999995</v>
      </c>
      <c r="L745" s="26">
        <f t="shared" si="61"/>
        <v>24</v>
      </c>
      <c r="M745" s="26">
        <f t="shared" si="62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>
        <v>48</v>
      </c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67" t="e">
        <f>SUMIFS([3]Up!$J:$J,[3]Up!$D:$D,D745)</f>
        <v>#VALUE!</v>
      </c>
      <c r="BS745" s="82" t="s">
        <v>143</v>
      </c>
      <c r="BT745" s="82"/>
      <c r="BU745" s="53" t="str">
        <f t="shared" si="63"/>
        <v>Thừa 24</v>
      </c>
      <c r="BV745" s="53" t="s">
        <v>50</v>
      </c>
      <c r="BW745" s="53"/>
      <c r="BX745" s="53"/>
      <c r="BY745" s="53" t="s">
        <v>51</v>
      </c>
      <c r="BZ745" s="53">
        <v>24</v>
      </c>
      <c r="CA745" s="83"/>
      <c r="CB745" s="53"/>
      <c r="CC745" s="53"/>
    </row>
    <row r="746" spans="3:81" ht="14.25" hidden="1" customHeight="1">
      <c r="C746" s="82"/>
      <c r="D746" s="82" t="s">
        <v>3605</v>
      </c>
      <c r="E746" s="82" t="s">
        <v>95</v>
      </c>
      <c r="F746" s="82" t="s">
        <v>66</v>
      </c>
      <c r="G746" s="82">
        <v>67</v>
      </c>
      <c r="H746" s="82" t="s">
        <v>3704</v>
      </c>
      <c r="I746" s="82">
        <v>12</v>
      </c>
      <c r="J746" s="82">
        <v>0.3</v>
      </c>
      <c r="K746" s="82">
        <v>3.5999999999999996</v>
      </c>
      <c r="L746" s="26">
        <f t="shared" si="61"/>
        <v>0</v>
      </c>
      <c r="M746" s="26">
        <f t="shared" si="62"/>
        <v>12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67" t="e">
        <f>SUMIFS([3]Up!$J:$J,[3]Up!$D:$D,D746)</f>
        <v>#VALUE!</v>
      </c>
      <c r="BS746" s="82"/>
      <c r="BT746" s="82"/>
      <c r="BU746" s="53" t="str">
        <f t="shared" si="63"/>
        <v/>
      </c>
      <c r="BV746" s="53" t="s">
        <v>50</v>
      </c>
      <c r="BW746" s="53" t="s">
        <v>3706</v>
      </c>
      <c r="BX746" s="53"/>
      <c r="BY746" s="53" t="s">
        <v>3707</v>
      </c>
      <c r="BZ746" s="53">
        <v>12</v>
      </c>
      <c r="CA746" s="83">
        <v>46217</v>
      </c>
      <c r="CB746" s="53"/>
      <c r="CC746" s="53"/>
    </row>
    <row r="747" spans="3:81" ht="14.25" hidden="1" customHeight="1">
      <c r="C747" s="82"/>
      <c r="D747" s="82" t="s">
        <v>3604</v>
      </c>
      <c r="E747" s="82" t="s">
        <v>3703</v>
      </c>
      <c r="F747" s="82" t="s">
        <v>66</v>
      </c>
      <c r="G747" s="82">
        <v>202</v>
      </c>
      <c r="H747" s="82" t="s">
        <v>3704</v>
      </c>
      <c r="I747" s="82">
        <v>12</v>
      </c>
      <c r="J747" s="82">
        <v>1.5</v>
      </c>
      <c r="K747" s="82">
        <v>18</v>
      </c>
      <c r="L747" s="26">
        <f t="shared" si="61"/>
        <v>0</v>
      </c>
      <c r="M747" s="26">
        <f t="shared" si="62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67" t="e">
        <f>SUMIFS([3]Up!$J:$J,[3]Up!$D:$D,D747)</f>
        <v>#VALUE!</v>
      </c>
      <c r="BS747" s="82"/>
      <c r="BT747" s="82"/>
      <c r="BU747" s="53" t="str">
        <f t="shared" si="63"/>
        <v/>
      </c>
      <c r="BV747" s="53" t="s">
        <v>50</v>
      </c>
      <c r="BW747" s="53" t="s">
        <v>3706</v>
      </c>
      <c r="BX747" s="53"/>
      <c r="BY747" s="53" t="s">
        <v>3707</v>
      </c>
      <c r="BZ747" s="53">
        <v>12</v>
      </c>
      <c r="CA747" s="83">
        <v>46217</v>
      </c>
      <c r="CB747" s="53"/>
      <c r="CC747" s="53"/>
    </row>
    <row r="748" spans="3:81" ht="14.25" hidden="1" customHeight="1">
      <c r="C748" s="82"/>
      <c r="D748" s="82" t="s">
        <v>3603</v>
      </c>
      <c r="E748" s="82" t="s">
        <v>3698</v>
      </c>
      <c r="F748" s="82" t="s">
        <v>151</v>
      </c>
      <c r="G748" s="82">
        <v>5135</v>
      </c>
      <c r="H748" s="82" t="s">
        <v>403</v>
      </c>
      <c r="I748" s="82">
        <v>12</v>
      </c>
      <c r="J748" s="82">
        <v>26.7</v>
      </c>
      <c r="K748" s="82">
        <v>320.39999999999998</v>
      </c>
      <c r="L748" s="26">
        <f t="shared" si="61"/>
        <v>0</v>
      </c>
      <c r="M748" s="26">
        <f t="shared" si="62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67" t="e">
        <f>SUMIFS([3]Up!$J:$J,[3]Up!$D:$D,D748)</f>
        <v>#VALUE!</v>
      </c>
      <c r="BS748" s="82"/>
      <c r="BT748" s="82"/>
      <c r="BU748" s="53" t="str">
        <f t="shared" si="63"/>
        <v/>
      </c>
      <c r="BV748" s="53" t="s">
        <v>50</v>
      </c>
      <c r="BW748" s="53"/>
      <c r="BX748" s="53"/>
      <c r="BY748" s="53" t="s">
        <v>51</v>
      </c>
      <c r="BZ748" s="53">
        <v>12</v>
      </c>
      <c r="CA748" s="83"/>
      <c r="CB748" s="53"/>
      <c r="CC748" s="53"/>
    </row>
    <row r="749" spans="3:81" ht="14.25" hidden="1" customHeight="1">
      <c r="C749" s="82"/>
      <c r="D749" s="82" t="s">
        <v>3571</v>
      </c>
      <c r="E749" s="82" t="s">
        <v>3771</v>
      </c>
      <c r="F749" s="82" t="s">
        <v>66</v>
      </c>
      <c r="G749" s="82">
        <v>89</v>
      </c>
      <c r="H749" s="82" t="s">
        <v>97</v>
      </c>
      <c r="I749" s="82">
        <v>32</v>
      </c>
      <c r="J749" s="82">
        <v>0.5</v>
      </c>
      <c r="K749" s="82">
        <v>16</v>
      </c>
      <c r="L749" s="26">
        <f t="shared" si="61"/>
        <v>32</v>
      </c>
      <c r="M749" s="26">
        <f t="shared" si="62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>
        <v>32</v>
      </c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67" t="e">
        <f>SUMIFS([3]Up!$J:$J,[3]Up!$D:$D,D749)</f>
        <v>#VALUE!</v>
      </c>
      <c r="BS749" s="82"/>
      <c r="BT749" s="82" t="str">
        <f>IFERROR(IF(C749="Plate",LEFT(E749,FIND("*",E749,1)-1),""),IF(C749="Plate",LEFT(E749,FIND("x",E749,1)-1),""))</f>
        <v/>
      </c>
      <c r="BU749" s="53" t="str">
        <f t="shared" si="63"/>
        <v/>
      </c>
      <c r="BV749" s="53" t="s">
        <v>50</v>
      </c>
      <c r="BW749" s="84" t="s">
        <v>3752</v>
      </c>
      <c r="BX749" s="53"/>
      <c r="BY749" s="53" t="s">
        <v>3753</v>
      </c>
      <c r="BZ749" s="53">
        <v>32</v>
      </c>
      <c r="CA749" s="83">
        <v>46217</v>
      </c>
      <c r="CB749" s="53"/>
      <c r="CC749" s="53"/>
    </row>
    <row r="750" spans="3:81" ht="14.25" hidden="1" customHeight="1">
      <c r="C750" s="82"/>
      <c r="D750" s="82" t="s">
        <v>3602</v>
      </c>
      <c r="E750" s="82" t="s">
        <v>145</v>
      </c>
      <c r="F750" s="82" t="s">
        <v>48</v>
      </c>
      <c r="G750" s="82">
        <v>633</v>
      </c>
      <c r="H750" s="82" t="s">
        <v>97</v>
      </c>
      <c r="I750" s="82">
        <v>32</v>
      </c>
      <c r="J750" s="82">
        <v>4.3</v>
      </c>
      <c r="K750" s="82">
        <v>137.6</v>
      </c>
      <c r="L750" s="26">
        <f t="shared" si="61"/>
        <v>0</v>
      </c>
      <c r="M750" s="26">
        <f t="shared" si="62"/>
        <v>32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67" t="e">
        <f>SUMIFS([3]Up!$J:$J,[3]Up!$D:$D,D750)</f>
        <v>#VALUE!</v>
      </c>
      <c r="BS750" s="82"/>
      <c r="BT750" s="82"/>
      <c r="BU750" s="53" t="str">
        <f t="shared" si="63"/>
        <v/>
      </c>
      <c r="BV750" s="53" t="s">
        <v>50</v>
      </c>
      <c r="BW750" s="84" t="s">
        <v>3764</v>
      </c>
      <c r="BX750" s="53"/>
      <c r="BY750" s="53" t="s">
        <v>3765</v>
      </c>
      <c r="BZ750" s="53">
        <v>32</v>
      </c>
      <c r="CA750" s="83">
        <v>46217</v>
      </c>
      <c r="CB750" s="53"/>
      <c r="CC750" s="53"/>
    </row>
    <row r="751" spans="3:81" ht="14.25" hidden="1" customHeight="1">
      <c r="C751" s="82"/>
      <c r="D751" s="82" t="s">
        <v>3601</v>
      </c>
      <c r="E751" s="82" t="s">
        <v>145</v>
      </c>
      <c r="F751" s="82" t="s">
        <v>48</v>
      </c>
      <c r="G751" s="82">
        <v>1448</v>
      </c>
      <c r="H751" s="82" t="s">
        <v>97</v>
      </c>
      <c r="I751" s="82">
        <v>16</v>
      </c>
      <c r="J751" s="82">
        <v>9.9</v>
      </c>
      <c r="K751" s="82">
        <v>158.4</v>
      </c>
      <c r="L751" s="26">
        <f t="shared" si="61"/>
        <v>0</v>
      </c>
      <c r="M751" s="26">
        <f t="shared" si="62"/>
        <v>16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67" t="e">
        <f>SUMIFS([3]Up!$J:$J,[3]Up!$D:$D,D751)</f>
        <v>#VALUE!</v>
      </c>
      <c r="BS751" s="82"/>
      <c r="BT751" s="82"/>
      <c r="BU751" s="53" t="str">
        <f t="shared" si="63"/>
        <v/>
      </c>
      <c r="BV751" s="53" t="s">
        <v>50</v>
      </c>
      <c r="BW751" s="84" t="s">
        <v>3764</v>
      </c>
      <c r="BX751" s="53"/>
      <c r="BY751" s="53" t="s">
        <v>3765</v>
      </c>
      <c r="BZ751" s="53">
        <v>16</v>
      </c>
      <c r="CA751" s="83">
        <v>46217</v>
      </c>
      <c r="CB751" s="53"/>
      <c r="CC751" s="53"/>
    </row>
    <row r="752" spans="3:81" ht="14.25" hidden="1" customHeight="1">
      <c r="C752" s="82"/>
      <c r="D752" s="82" t="s">
        <v>3570</v>
      </c>
      <c r="E752" s="82" t="s">
        <v>3771</v>
      </c>
      <c r="F752" s="82" t="s">
        <v>66</v>
      </c>
      <c r="G752" s="82">
        <v>89</v>
      </c>
      <c r="H752" s="82" t="s">
        <v>97</v>
      </c>
      <c r="I752" s="82">
        <v>32</v>
      </c>
      <c r="J752" s="82">
        <v>0.5</v>
      </c>
      <c r="K752" s="82">
        <v>16</v>
      </c>
      <c r="L752" s="26">
        <f t="shared" si="61"/>
        <v>32</v>
      </c>
      <c r="M752" s="26">
        <f t="shared" si="62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>
        <v>32</v>
      </c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67" t="e">
        <f>SUMIFS([3]Up!$J:$J,[3]Up!$D:$D,D752)</f>
        <v>#VALUE!</v>
      </c>
      <c r="BS752" s="82"/>
      <c r="BT752" s="82" t="str">
        <f>IFERROR(IF(C752="Plate",LEFT(E752,FIND("*",E752,1)-1),""),IF(C752="Plate",LEFT(E752,FIND("x",E752,1)-1),""))</f>
        <v/>
      </c>
      <c r="BU752" s="53" t="str">
        <f t="shared" si="63"/>
        <v/>
      </c>
      <c r="BV752" s="53" t="s">
        <v>50</v>
      </c>
      <c r="BW752" s="84" t="s">
        <v>3752</v>
      </c>
      <c r="BX752" s="53"/>
      <c r="BY752" s="53" t="s">
        <v>3753</v>
      </c>
      <c r="BZ752" s="53">
        <v>32</v>
      </c>
      <c r="CA752" s="83">
        <v>46217</v>
      </c>
      <c r="CB752" s="53"/>
      <c r="CC752" s="53"/>
    </row>
    <row r="753" spans="3:81" ht="14.25" hidden="1" customHeight="1">
      <c r="C753" s="82"/>
      <c r="D753" s="82" t="s">
        <v>3600</v>
      </c>
      <c r="E753" s="82" t="s">
        <v>145</v>
      </c>
      <c r="F753" s="82" t="s">
        <v>48</v>
      </c>
      <c r="G753" s="82">
        <v>633</v>
      </c>
      <c r="H753" s="82" t="s">
        <v>97</v>
      </c>
      <c r="I753" s="82">
        <v>32</v>
      </c>
      <c r="J753" s="82">
        <v>4.3</v>
      </c>
      <c r="K753" s="82">
        <v>137.6</v>
      </c>
      <c r="L753" s="26">
        <f t="shared" si="61"/>
        <v>0</v>
      </c>
      <c r="M753" s="26">
        <f t="shared" si="62"/>
        <v>32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67" t="e">
        <f>SUMIFS([3]Up!$J:$J,[3]Up!$D:$D,D753)</f>
        <v>#VALUE!</v>
      </c>
      <c r="BS753" s="82"/>
      <c r="BT753" s="82"/>
      <c r="BU753" s="53" t="str">
        <f t="shared" si="63"/>
        <v/>
      </c>
      <c r="BV753" s="53" t="s">
        <v>50</v>
      </c>
      <c r="BW753" s="84" t="s">
        <v>3764</v>
      </c>
      <c r="BX753" s="53"/>
      <c r="BY753" s="53" t="s">
        <v>3765</v>
      </c>
      <c r="BZ753" s="53">
        <v>32</v>
      </c>
      <c r="CA753" s="83">
        <v>46217</v>
      </c>
      <c r="CB753" s="53"/>
      <c r="CC753" s="53"/>
    </row>
    <row r="754" spans="3:81" ht="14.25" hidden="1" customHeight="1">
      <c r="C754" s="82"/>
      <c r="D754" s="82" t="s">
        <v>3599</v>
      </c>
      <c r="E754" s="82" t="s">
        <v>145</v>
      </c>
      <c r="F754" s="82" t="s">
        <v>48</v>
      </c>
      <c r="G754" s="82">
        <v>1448</v>
      </c>
      <c r="H754" s="82" t="s">
        <v>97</v>
      </c>
      <c r="I754" s="82">
        <v>16</v>
      </c>
      <c r="J754" s="82">
        <v>9.9</v>
      </c>
      <c r="K754" s="82">
        <v>158.4</v>
      </c>
      <c r="L754" s="26">
        <f t="shared" si="61"/>
        <v>0</v>
      </c>
      <c r="M754" s="26">
        <f t="shared" si="62"/>
        <v>16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67" t="e">
        <f>SUMIFS([3]Up!$J:$J,[3]Up!$D:$D,D754)</f>
        <v>#VALUE!</v>
      </c>
      <c r="BS754" s="82"/>
      <c r="BT754" s="82"/>
      <c r="BU754" s="53" t="str">
        <f t="shared" si="63"/>
        <v/>
      </c>
      <c r="BV754" s="53" t="s">
        <v>50</v>
      </c>
      <c r="BW754" s="84" t="s">
        <v>3764</v>
      </c>
      <c r="BX754" s="53"/>
      <c r="BY754" s="53" t="s">
        <v>3765</v>
      </c>
      <c r="BZ754" s="53">
        <v>16</v>
      </c>
      <c r="CA754" s="83">
        <v>46217</v>
      </c>
      <c r="CB754" s="53"/>
      <c r="CC754" s="53"/>
    </row>
    <row r="755" spans="3:81" ht="14.25" hidden="1" customHeight="1">
      <c r="C755" s="82"/>
      <c r="D755" s="82" t="s">
        <v>3598</v>
      </c>
      <c r="E755" s="82" t="s">
        <v>145</v>
      </c>
      <c r="F755" s="82" t="s">
        <v>48</v>
      </c>
      <c r="G755" s="82">
        <v>51</v>
      </c>
      <c r="H755" s="82" t="s">
        <v>97</v>
      </c>
      <c r="I755" s="82">
        <v>32</v>
      </c>
      <c r="J755" s="82">
        <v>0.3</v>
      </c>
      <c r="K755" s="82">
        <v>9.6</v>
      </c>
      <c r="L755" s="26">
        <f t="shared" si="61"/>
        <v>0</v>
      </c>
      <c r="M755" s="26">
        <f t="shared" si="62"/>
        <v>32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67" t="e">
        <f>SUMIFS([3]Up!$J:$J,[3]Up!$D:$D,D755)</f>
        <v>#VALUE!</v>
      </c>
      <c r="BS755" s="82"/>
      <c r="BT755" s="82"/>
      <c r="BU755" s="53" t="str">
        <f t="shared" si="63"/>
        <v/>
      </c>
      <c r="BV755" s="53" t="s">
        <v>50</v>
      </c>
      <c r="BW755" s="84" t="s">
        <v>3764</v>
      </c>
      <c r="BX755" s="53"/>
      <c r="BY755" s="53" t="s">
        <v>3765</v>
      </c>
      <c r="BZ755" s="53">
        <v>64</v>
      </c>
      <c r="CA755" s="83">
        <v>46217</v>
      </c>
      <c r="CB755" s="53"/>
      <c r="CC755" s="53"/>
    </row>
    <row r="756" spans="3:81" ht="14.25" hidden="1" customHeight="1">
      <c r="C756" s="82"/>
      <c r="D756" s="82" t="s">
        <v>3569</v>
      </c>
      <c r="E756" s="82" t="s">
        <v>3750</v>
      </c>
      <c r="F756" s="82" t="s">
        <v>66</v>
      </c>
      <c r="G756" s="82">
        <v>89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1"/>
        <v>32</v>
      </c>
      <c r="M756" s="26">
        <f t="shared" si="62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>
        <v>64</v>
      </c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67" t="e">
        <f>SUMIFS([3]Up!$J:$J,[3]Up!$D:$D,D756)</f>
        <v>#VALUE!</v>
      </c>
      <c r="BS756" s="82"/>
      <c r="BT756" s="82" t="str">
        <f>IFERROR(IF(C756="Plate",LEFT(E756,FIND("*",E756,1)-1),""),IF(C756="Plate",LEFT(E756,FIND("x",E756,1)-1),""))</f>
        <v/>
      </c>
      <c r="BU756" s="53" t="str">
        <f t="shared" si="63"/>
        <v>Thừa 32</v>
      </c>
      <c r="BV756" s="53" t="s">
        <v>50</v>
      </c>
      <c r="BW756" s="84" t="s">
        <v>3752</v>
      </c>
      <c r="BX756" s="53"/>
      <c r="BY756" s="53" t="s">
        <v>3753</v>
      </c>
      <c r="BZ756" s="53">
        <v>64</v>
      </c>
      <c r="CA756" s="83">
        <v>46217</v>
      </c>
      <c r="CB756" s="53"/>
      <c r="CC756" s="53"/>
    </row>
    <row r="757" spans="3:81" hidden="1">
      <c r="C757" s="82"/>
      <c r="D757" s="82"/>
      <c r="E757" s="82"/>
      <c r="F757" s="82"/>
      <c r="G757" s="82"/>
      <c r="H757" s="82"/>
      <c r="I757" s="82"/>
      <c r="J757" s="82"/>
      <c r="K757" s="82"/>
      <c r="L757" s="26"/>
      <c r="M757" s="26"/>
      <c r="N757" s="82"/>
      <c r="O757" s="26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  <c r="AN757" s="82"/>
      <c r="AO757" s="82"/>
      <c r="AP757" s="82"/>
      <c r="AQ757" s="82"/>
      <c r="AR757" s="82"/>
      <c r="AS757" s="82"/>
      <c r="AT757" s="82"/>
      <c r="AU757" s="82"/>
      <c r="AV757" s="82"/>
      <c r="AW757" s="82"/>
      <c r="AX757" s="82"/>
      <c r="AY757" s="82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  <c r="BJ757" s="82"/>
      <c r="BK757" s="82"/>
      <c r="BL757" s="82"/>
      <c r="BM757" s="82"/>
      <c r="BN757" s="82"/>
      <c r="BO757" s="82"/>
      <c r="BP757" s="82"/>
      <c r="BQ757" s="82"/>
      <c r="BR757" s="67"/>
      <c r="BS757" s="82"/>
      <c r="BT757" s="82"/>
      <c r="BU757" s="53"/>
      <c r="BV757" s="53"/>
      <c r="BW757" s="53"/>
      <c r="BX757" s="53"/>
      <c r="BY757" s="53"/>
      <c r="BZ757" s="86"/>
      <c r="CA757" s="53"/>
      <c r="CB757" s="53"/>
      <c r="CC757" s="53"/>
    </row>
    <row r="758" spans="3:81" hidden="1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82"/>
      <c r="BP758" s="82"/>
      <c r="BQ758" s="82"/>
      <c r="BR758" s="67"/>
      <c r="BS758" s="82"/>
      <c r="BT758" s="82"/>
      <c r="BU758" s="53"/>
      <c r="BV758" s="53"/>
      <c r="BW758" s="53"/>
      <c r="BX758" s="53"/>
      <c r="BY758" s="53"/>
      <c r="BZ758" s="86"/>
      <c r="CA758" s="53"/>
      <c r="CB758" s="53"/>
      <c r="CC758" s="53"/>
    </row>
    <row r="759" spans="3:81" hidden="1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82"/>
      <c r="BP759" s="82"/>
      <c r="BQ759" s="82"/>
      <c r="BR759" s="67"/>
      <c r="BS759" s="82"/>
      <c r="BT759" s="82"/>
      <c r="BU759" s="53"/>
      <c r="BV759" s="53"/>
      <c r="BW759" s="53"/>
      <c r="BX759" s="53"/>
      <c r="BY759" s="53"/>
      <c r="BZ759" s="86"/>
      <c r="CA759" s="53"/>
      <c r="CB759" s="53"/>
      <c r="CC759" s="53"/>
    </row>
    <row r="760" spans="3:81" hidden="1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82"/>
      <c r="BP760" s="82"/>
      <c r="BQ760" s="82"/>
      <c r="BR760" s="67"/>
      <c r="BS760" s="82"/>
      <c r="BT760" s="82"/>
      <c r="BU760" s="53"/>
      <c r="BV760" s="53"/>
      <c r="BW760" s="53"/>
      <c r="BX760" s="53"/>
      <c r="BY760" s="53"/>
      <c r="BZ760" s="86"/>
      <c r="CA760" s="53"/>
      <c r="CB760" s="53"/>
      <c r="CC760" s="53"/>
    </row>
    <row r="761" spans="3:81" hidden="1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82"/>
      <c r="BP761" s="82"/>
      <c r="BQ761" s="82"/>
      <c r="BR761" s="67"/>
      <c r="BS761" s="82"/>
      <c r="BT761" s="82"/>
      <c r="BU761" s="53"/>
      <c r="BV761" s="53"/>
      <c r="BW761" s="53"/>
      <c r="BX761" s="53"/>
      <c r="BY761" s="53"/>
      <c r="BZ761" s="86"/>
      <c r="CA761" s="53"/>
      <c r="CB761" s="53"/>
      <c r="CC761" s="53"/>
    </row>
    <row r="762" spans="3:81" hidden="1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82"/>
      <c r="BP762" s="82"/>
      <c r="BQ762" s="82"/>
      <c r="BR762" s="67"/>
      <c r="BS762" s="82"/>
      <c r="BT762" s="82"/>
      <c r="BU762" s="53"/>
      <c r="BV762" s="53"/>
      <c r="BW762" s="53"/>
      <c r="BX762" s="53"/>
      <c r="BY762" s="53"/>
      <c r="BZ762" s="86"/>
      <c r="CA762" s="53"/>
      <c r="CB762" s="53"/>
      <c r="CC762" s="53"/>
    </row>
    <row r="763" spans="3:81" hidden="1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82"/>
      <c r="BP763" s="82"/>
      <c r="BQ763" s="82"/>
      <c r="BR763" s="67"/>
      <c r="BS763" s="82"/>
      <c r="BT763" s="82"/>
      <c r="BU763" s="53"/>
      <c r="BV763" s="53"/>
      <c r="BW763" s="53"/>
      <c r="BX763" s="53"/>
      <c r="BY763" s="53"/>
      <c r="BZ763" s="86"/>
      <c r="CA763" s="53"/>
      <c r="CB763" s="53"/>
      <c r="CC763" s="53"/>
    </row>
    <row r="768" spans="3:81">
      <c r="BQ768" s="3" t="s">
        <v>3573</v>
      </c>
    </row>
  </sheetData>
  <autoFilter ref="C29:CC763" xr:uid="{B5DE6D30-F474-449D-82A7-1262A8A8C8BB}">
    <filterColumn colId="0">
      <filters>
        <filter val="Plate"/>
        <filter val="Shape"/>
      </filters>
    </filterColumn>
    <filterColumn colId="10">
      <filters>
        <filter val="1"/>
        <filter val="10"/>
        <filter val="2"/>
        <filter val="8"/>
      </filters>
    </filterColumn>
  </autoFilter>
  <dataConsolidate/>
  <conditionalFormatting sqref="D30:D75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dimension ref="A1:BD1048"/>
  <sheetViews>
    <sheetView topLeftCell="A1023"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15326.800000000001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20</v>
      </c>
      <c r="X16" s="114">
        <f ca="1">SUMIFS(T:T,C:C,C16,AE:AE,"")/SUMIFS(L:L,C:C,C16,AE:AE,"",AB:AB,"")</f>
        <v>1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20</v>
      </c>
      <c r="U17" s="124">
        <f ca="1">+L17-T17</f>
        <v>0</v>
      </c>
      <c r="V17" s="124">
        <f ca="1">ROUNDDOWN(T17/J17,0)</f>
        <v>20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68</v>
      </c>
      <c r="X26" s="114">
        <f ca="1">SUMIFS(T:T,C:C,C26,AE:AE,"")/SUMIFS(L:L,C:C,C26,AE:AE,"",AB:AB,"")</f>
        <v>1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68</v>
      </c>
      <c r="U27" s="124">
        <f ca="1">+L27-T27</f>
        <v>0</v>
      </c>
      <c r="V27" s="124">
        <f ca="1">ROUNDDOWN(T27/J27,0)</f>
        <v>68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0</v>
      </c>
      <c r="X112" s="114">
        <f ca="1">SUMIFS(T:T,C:C,C112,AE:AE,"")/SUMIFS(L:L,C:C,C112,AE:AE,"",AB:AB,"")</f>
        <v>0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4</v>
      </c>
      <c r="X156" s="114">
        <f ca="1">SUMIFS(T:T,C:C,C156,AE:AE,"")/SUMIFS(L:L,C:C,C156,AE:AE,"",AB:AB,"")</f>
        <v>1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4</v>
      </c>
      <c r="U157" s="124">
        <f ca="1">+L157-T157</f>
        <v>0</v>
      </c>
      <c r="V157" s="124">
        <f ca="1">ROUNDDOWN(T157/J157,0)</f>
        <v>4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0</v>
      </c>
      <c r="X160" s="114">
        <f ca="1">SUMIFS(T:T,C:C,C160,AE:AE,"")/SUMIFS(L:L,C:C,C160,AE:AE,"",AB:AB,"")</f>
        <v>0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24">
        <f ca="1">+L161-T161</f>
        <v>10</v>
      </c>
      <c r="V161" s="124">
        <f ca="1">ROUNDDOWN(T161/J161,0)</f>
        <v>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0</v>
      </c>
      <c r="X162" s="114">
        <f ca="1">SUMIFS(T:T,C:C,C162,AE:AE,"")/SUMIFS(L:L,C:C,C162,AE:AE,"",AB:AB,"")</f>
        <v>0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24">
        <f ca="1">+L163-T163</f>
        <v>2</v>
      </c>
      <c r="V163" s="124">
        <f ca="1">ROUNDDOWN(T163/J163,0)</f>
        <v>0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0</v>
      </c>
      <c r="X164" s="114">
        <f ca="1">SUMIFS(T:T,C:C,C164,AE:AE,"")/SUMIFS(L:L,C:C,C164,AE:AE,"",AB:AB,"")</f>
        <v>0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24">
        <f ca="1">+L165-T165</f>
        <v>8</v>
      </c>
      <c r="V165" s="124">
        <f ca="1">ROUNDDOWN(T165/J165,0)</f>
        <v>0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0.16522574447646493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4">
        <f t="shared" ca="1" si="11"/>
        <v>2</v>
      </c>
      <c r="V245" s="124">
        <f t="shared" ca="1" si="12"/>
        <v>0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4">
        <f t="shared" ca="1" si="11"/>
        <v>0</v>
      </c>
      <c r="V249" s="124">
        <f t="shared" ca="1" si="12"/>
        <v>1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4"/>
        <v>0</v>
      </c>
      <c r="V278" s="124">
        <f t="shared" ca="1" si="15"/>
        <v>1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8</v>
      </c>
      <c r="U298" s="124">
        <f t="shared" ca="1" si="17"/>
        <v>0</v>
      </c>
      <c r="V298" s="124">
        <f t="shared" ca="1" si="18"/>
        <v>1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16</v>
      </c>
      <c r="U299" s="124">
        <f t="shared" ca="1" si="17"/>
        <v>0</v>
      </c>
      <c r="V299" s="124">
        <f t="shared" ca="1" si="18"/>
        <v>1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24">
        <f t="shared" ca="1" si="17"/>
        <v>0</v>
      </c>
      <c r="V304" s="124">
        <f t="shared" ca="1" si="18"/>
        <v>1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7"/>
        <v>0</v>
      </c>
      <c r="V306" s="124">
        <f t="shared" ca="1" si="18"/>
        <v>1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0.16698292220113853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24">
        <f t="shared" ca="1" si="20"/>
        <v>1</v>
      </c>
      <c r="V322" s="124">
        <f t="shared" ca="1" si="21"/>
        <v>0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124">
        <f t="shared" ca="1" si="20"/>
        <v>2</v>
      </c>
      <c r="V323" s="124">
        <f t="shared" ca="1" si="21"/>
        <v>0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20"/>
        <v>0</v>
      </c>
      <c r="V326" s="124">
        <f t="shared" ca="1" si="21"/>
        <v>1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7.24907063197026E-2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24">
        <f t="shared" ca="1" si="23"/>
        <v>1</v>
      </c>
      <c r="V357" s="124">
        <f t="shared" ca="1" si="24"/>
        <v>0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26"/>
        <v>0</v>
      </c>
      <c r="V388" s="124">
        <f t="shared" ca="1" si="27"/>
        <v>1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4">
        <f t="shared" ca="1" si="30"/>
        <v>0</v>
      </c>
      <c r="V408" s="124">
        <f t="shared" ca="1" si="31"/>
        <v>1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16</v>
      </c>
      <c r="U409" s="124">
        <f t="shared" ca="1" si="30"/>
        <v>0</v>
      </c>
      <c r="V409" s="124">
        <f t="shared" ca="1" si="31"/>
        <v>1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4">
        <f t="shared" ca="1" si="30"/>
        <v>0</v>
      </c>
      <c r="V414" s="124">
        <f t="shared" ca="1" si="31"/>
        <v>1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30"/>
        <v>0</v>
      </c>
      <c r="V416" s="124">
        <f t="shared" ca="1" si="31"/>
        <v>1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0.16200000000000001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24">
        <f t="shared" ca="1" si="33"/>
        <v>2</v>
      </c>
      <c r="V434" s="124">
        <f t="shared" ca="1" si="34"/>
        <v>0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36"/>
        <v>0</v>
      </c>
      <c r="V463" s="124">
        <f t="shared" ca="1" si="37"/>
        <v>1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8</v>
      </c>
      <c r="U483" s="124">
        <f t="shared" ca="1" si="40"/>
        <v>0</v>
      </c>
      <c r="V483" s="124">
        <f t="shared" ca="1" si="41"/>
        <v>1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16</v>
      </c>
      <c r="U484" s="124">
        <f t="shared" ca="1" si="40"/>
        <v>0</v>
      </c>
      <c r="V484" s="124">
        <f t="shared" ca="1" si="41"/>
        <v>1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124">
        <f t="shared" ca="1" si="40"/>
        <v>0</v>
      </c>
      <c r="V489" s="124">
        <f t="shared" ca="1" si="41"/>
        <v>1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4">
        <f t="shared" ca="1" si="40"/>
        <v>0</v>
      </c>
      <c r="V491" s="124">
        <f t="shared" ca="1" si="41"/>
        <v>1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0.13157894736842105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24">
        <f t="shared" ca="1" si="43"/>
        <v>1</v>
      </c>
      <c r="V504" s="124">
        <f t="shared" ca="1" si="44"/>
        <v>0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0.16522574447646493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24">
        <f t="shared" ca="1" si="46"/>
        <v>2</v>
      </c>
      <c r="V539" s="124">
        <f t="shared" ca="1" si="47"/>
        <v>0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4">
        <f t="shared" ca="1" si="46"/>
        <v>0</v>
      </c>
      <c r="V543" s="124">
        <f t="shared" ca="1" si="47"/>
        <v>1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49"/>
        <v>0</v>
      </c>
      <c r="V572" s="124">
        <f t="shared" ca="1" si="50"/>
        <v>1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8</v>
      </c>
      <c r="U592" s="124">
        <f t="shared" ca="1" si="53"/>
        <v>0</v>
      </c>
      <c r="V592" s="124">
        <f t="shared" ca="1" si="54"/>
        <v>1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16</v>
      </c>
      <c r="U593" s="124">
        <f t="shared" ca="1" si="53"/>
        <v>0</v>
      </c>
      <c r="V593" s="124">
        <f t="shared" ca="1" si="54"/>
        <v>1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2</v>
      </c>
      <c r="U598" s="124">
        <f t="shared" ca="1" si="53"/>
        <v>0</v>
      </c>
      <c r="V598" s="124">
        <f t="shared" ca="1" si="54"/>
        <v>1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</v>
      </c>
      <c r="U600" s="124">
        <f t="shared" ca="1" si="53"/>
        <v>0</v>
      </c>
      <c r="V600" s="124">
        <f t="shared" ca="1" si="54"/>
        <v>1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0.16698473282442747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24">
        <f t="shared" ca="1" si="56"/>
        <v>1</v>
      </c>
      <c r="V616" s="124">
        <f t="shared" ca="1" si="57"/>
        <v>0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1</v>
      </c>
      <c r="U675" s="124">
        <f t="shared" ca="1" si="63"/>
        <v>0</v>
      </c>
      <c r="V675" s="124">
        <f t="shared" ca="1" si="64"/>
        <v>1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8</v>
      </c>
      <c r="U695" s="124">
        <f t="shared" ca="1" si="67"/>
        <v>0</v>
      </c>
      <c r="V695" s="124">
        <f t="shared" ca="1" si="68"/>
        <v>1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16</v>
      </c>
      <c r="U696" s="124">
        <f t="shared" ca="1" si="67"/>
        <v>0</v>
      </c>
      <c r="V696" s="124">
        <f t="shared" ca="1" si="68"/>
        <v>1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4">
        <f t="shared" ca="1" si="67"/>
        <v>0</v>
      </c>
      <c r="V701" s="124">
        <f t="shared" ca="1" si="68"/>
        <v>1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1</v>
      </c>
      <c r="U703" s="124">
        <f t="shared" ca="1" si="67"/>
        <v>0</v>
      </c>
      <c r="V703" s="124">
        <f t="shared" ca="1" si="68"/>
        <v>1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0.1425661914460285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24">
        <f t="shared" ca="1" si="70"/>
        <v>2</v>
      </c>
      <c r="V721" s="124">
        <f t="shared" ca="1" si="71"/>
        <v>0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1</v>
      </c>
      <c r="U749" s="124">
        <f t="shared" ca="1" si="73"/>
        <v>0</v>
      </c>
      <c r="V749" s="124">
        <f t="shared" ca="1" si="74"/>
        <v>1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8</v>
      </c>
      <c r="U769" s="124">
        <f t="shared" ca="1" si="77"/>
        <v>0</v>
      </c>
      <c r="V769" s="124">
        <f t="shared" ca="1" si="78"/>
        <v>1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16</v>
      </c>
      <c r="U770" s="124">
        <f t="shared" ca="1" si="77"/>
        <v>0</v>
      </c>
      <c r="V770" s="124">
        <f t="shared" ca="1" si="78"/>
        <v>1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2</v>
      </c>
      <c r="U775" s="124">
        <f t="shared" ca="1" si="77"/>
        <v>0</v>
      </c>
      <c r="V775" s="124">
        <f t="shared" ca="1" si="78"/>
        <v>1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1</v>
      </c>
      <c r="U777" s="124">
        <f t="shared" ca="1" si="77"/>
        <v>0</v>
      </c>
      <c r="V777" s="124">
        <f t="shared" ca="1" si="78"/>
        <v>1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0.11752577319587629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24">
        <f t="shared" ca="1" si="80"/>
        <v>1</v>
      </c>
      <c r="V790" s="124">
        <f t="shared" ca="1" si="81"/>
        <v>0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1</v>
      </c>
      <c r="U792" s="124">
        <f t="shared" ca="1" si="80"/>
        <v>0</v>
      </c>
      <c r="V792" s="124">
        <f t="shared" ca="1" si="81"/>
        <v>1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6.5502183406113537E-2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2</v>
      </c>
      <c r="U811" s="124">
        <f t="shared" ca="1" si="83"/>
        <v>0</v>
      </c>
      <c r="V811" s="124">
        <f t="shared" ca="1" si="84"/>
        <v>1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2</v>
      </c>
      <c r="U817" s="124">
        <f t="shared" ca="1" si="83"/>
        <v>0</v>
      </c>
      <c r="V817" s="124">
        <f t="shared" ca="1" si="84"/>
        <v>1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1</v>
      </c>
      <c r="X885" s="114">
        <f ca="1">SUMIFS(T:T,C:C,C885,AE:AE,"")/SUMIFS(L:L,C:C,C885,AE:AE,"",AB:AB,"")</f>
        <v>1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1</v>
      </c>
      <c r="U886" s="124">
        <f ca="1">+L886-T886</f>
        <v>0</v>
      </c>
      <c r="V886" s="124">
        <f ca="1">ROUNDDOWN(T886/J886,0)</f>
        <v>1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1</v>
      </c>
      <c r="X887" s="114">
        <f ca="1">SUMIFS(T:T,C:C,C887,AE:AE,"")/SUMIFS(L:L,C:C,C887,AE:AE,"",AB:AB,"")</f>
        <v>1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1</v>
      </c>
      <c r="U888" s="124">
        <f ca="1">+L888-T888</f>
        <v>0</v>
      </c>
      <c r="V888" s="124">
        <f ca="1">ROUNDDOWN(T888/J888,0)</f>
        <v>1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1</v>
      </c>
      <c r="X889" s="114">
        <f ca="1">SUMIFS(T:T,C:C,C889,AE:AE,"")/SUMIFS(L:L,C:C,C889,AE:AE,"",AB:AB,"")</f>
        <v>1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1</v>
      </c>
      <c r="U890" s="124">
        <f ca="1">+L890-T890</f>
        <v>0</v>
      </c>
      <c r="V890" s="124">
        <f ca="1">ROUNDDOWN(T890/J890,0)</f>
        <v>1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1</v>
      </c>
      <c r="X908" s="114">
        <f ca="1">SUMIFS(T:T,C:C,C908,AE:AE,"")/SUMIFS(L:L,C:C,C908,AE:AE,"",AB:AB,"")</f>
        <v>1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1</v>
      </c>
      <c r="U909" s="124">
        <f ca="1">+L909-T909</f>
        <v>0</v>
      </c>
      <c r="V909" s="124">
        <f ca="1">ROUNDDOWN(T909/J909,0)</f>
        <v>1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/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 filterMode="1">
    <tabColor rgb="FF7030A0"/>
    <pageSetUpPr fitToPage="1"/>
  </sheetPr>
  <dimension ref="C1:BK574"/>
  <sheetViews>
    <sheetView zoomScale="115" zoomScaleNormal="115" workbookViewId="0">
      <pane xSplit="13" ySplit="29" topLeftCell="AY30" activePane="bottomRight" state="frozen"/>
      <selection activeCell="A6" sqref="A6"/>
      <selection pane="topRight" activeCell="A6" sqref="A6"/>
      <selection pane="bottomLeft" activeCell="A6" sqref="A6"/>
      <selection pane="bottomRight" activeCell="K576" sqref="K57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0" width="6.875" style="3" customWidth="1"/>
    <col min="51" max="51" width="7.25" style="3" customWidth="1"/>
    <col min="52" max="52" width="8.625" style="3" customWidth="1"/>
    <col min="53" max="53" width="9.875" style="3" customWidth="1"/>
    <col min="54" max="54" width="8.625" style="3" customWidth="1"/>
    <col min="55" max="55" width="8.75" style="3" customWidth="1"/>
    <col min="56" max="56" width="7.5" style="3" customWidth="1"/>
    <col min="57" max="59" width="9" style="3" customWidth="1"/>
    <col min="60" max="60" width="8.75" style="3" customWidth="1"/>
    <col min="61" max="61" width="8.625" style="3" customWidth="1"/>
    <col min="62" max="63" width="9" style="3" customWidth="1"/>
    <col min="64" max="16384" width="8.75" style="3"/>
  </cols>
  <sheetData>
    <row r="1" spans="4:51" ht="19.5">
      <c r="D1" s="1" t="s">
        <v>1731</v>
      </c>
      <c r="E1" s="2"/>
      <c r="F1" s="2"/>
      <c r="G1" s="2"/>
      <c r="H1" s="2"/>
    </row>
    <row r="2" spans="4:51" ht="13.5" thickBot="1"/>
    <row r="3" spans="4:5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478</v>
      </c>
      <c r="H5" s="26" cm="1">
        <f t="array" ref="H5">SUMPRODUCT(--($C$30:$C$572=$D5),$L$30:$L$572,$J$30:$J$572)</f>
        <v>40371.520000000026</v>
      </c>
      <c r="I5" s="26" cm="1">
        <f t="array" ref="I5">SUMPRODUCT(--($C$30:$C$572=$D5),$M$30:$M$572)</f>
        <v>0</v>
      </c>
      <c r="J5" s="27" cm="1">
        <f t="array" ref="J5">SUMPRODUCT(--($C$30:$C$572=$D5),$M$30:$M$572,$J$30:$J$572)</f>
        <v>0</v>
      </c>
      <c r="L5" s="28" t="s">
        <v>13</v>
      </c>
      <c r="M5" s="29">
        <f>G8</f>
        <v>1169</v>
      </c>
      <c r="N5" s="30">
        <f>H8</f>
        <v>123045.42000000001</v>
      </c>
      <c r="O5" s="31"/>
      <c r="P5" s="32" cm="1">
        <f t="array" aca="1" ref="P5" ca="1">IFERROR(INDIRECT("'"&amp;$D$1&amp;"'!w6"),0)</f>
        <v>68220.900000000009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691</v>
      </c>
      <c r="H6" s="26" cm="1">
        <f t="array" ref="H6">SUMPRODUCT(--($C$30:$C$572=$D6),$L$30:$L$572,$J$30:$J$572)</f>
        <v>82673.899999999994</v>
      </c>
      <c r="I6" s="26" cm="1">
        <f t="array" ref="I6">SUMPRODUCT(--($C$30:$C$572=$D6),$M$30:$M$572)</f>
        <v>152</v>
      </c>
      <c r="J6" s="27" cm="1">
        <f t="array" ref="J6">SUMPRODUCT(--($C$30:$C$572=$D6),$M$30:$M$572,$J$30:$J$572)</f>
        <v>43.199999999999989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1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1169</v>
      </c>
      <c r="H8" s="41">
        <f t="shared" si="0"/>
        <v>123045.42000000001</v>
      </c>
      <c r="I8" s="41">
        <f t="shared" si="0"/>
        <v>581</v>
      </c>
      <c r="J8" s="42">
        <f>J5+J6+J7</f>
        <v>186.6</v>
      </c>
    </row>
    <row r="9" spans="4:51" ht="13.5" hidden="1" outlineLevel="1" thickTop="1"/>
    <row r="10" spans="4:5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12</v>
      </c>
      <c r="E11" s="46" t="e" cm="1" vm="1">
        <f t="array" ref="E11">TRANSPOSE(_xlfn._xlws.SORT(_xlfn.UNIQUE(_xlfn._xlws.FILTER(E30:E572,(C30:C572=$D$11)*(M30:M572&lt;&gt;0))),,1))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17</v>
      </c>
      <c r="E12" s="50" t="e" cm="1" vm="2">
        <f t="array" ref="E12">SUMPRODUCT(--($C$30:$C$572=$D$11),--($E$30:$E$572=E$11),$I$30:$I$572,$G$30:$G$572)</f>
        <v>#VALUE!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18</v>
      </c>
      <c r="E13" s="53" t="e" cm="1" vm="2">
        <f t="array" ref="E13">SUMPRODUCT(--($C$30:$C$572=$D$11),--($E$30:$E$572=E$11),$I$30:$I$572)</f>
        <v>#VALUE!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19</v>
      </c>
      <c r="E14" s="50" t="e" cm="1" vm="2">
        <f t="array" ref="E14">SUMPRODUCT(--($C$30:$C$572=$D$11),--($E$30:$E$572=E$11),$L$30:$L$572,$G$30:$G$572)</f>
        <v>#VALUE!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20</v>
      </c>
      <c r="E15" s="53" t="e" cm="1" vm="2">
        <f t="array" ref="E15">SUMPRODUCT(--($C$30:$C$572=$D$11),--($E$30:$E$572=E$11),$L$30:$L$572)</f>
        <v>#VALUE!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21</v>
      </c>
      <c r="E16" s="50" t="e" cm="1" vm="2">
        <f t="array" ref="E16">SUMPRODUCT(--($C$30:$C$572=$D$11),--($E$30:$E$572=E$11),$M$30:$M$572,$G$30:$G$572)</f>
        <v>#VALUE!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22</v>
      </c>
      <c r="E17" s="58" t="e" cm="1" vm="2">
        <f t="array" ref="E17">SUMPRODUCT(--($C$30:$C$572=$D$11),--($E$30:$E$572=E$11),$M$30:$M$572)</f>
        <v>#VALUE!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.25" hidden="1" outlineLevel="1" collapsed="1" thickTop="1" thickBot="1">
      <c r="D18" s="60" t="s">
        <v>23</v>
      </c>
      <c r="E18" s="61" t="e" cm="1" vm="2">
        <f t="array" ref="E18">SUMPRODUCT(--($C$30:$C$572=$D$11),--($E$30:$E$572=E$11),$M$30:$M$572,$J$30:$J$572)</f>
        <v>#VALUE!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.5" hidden="1" outlineLevel="1" thickTop="1"/>
    <row r="20" spans="3:6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14</v>
      </c>
      <c r="E21" s="64" t="str" cm="1">
        <f t="array" ref="E21">_xlfn._xlws.SORT(MID(TRANSPOSE(_xlfn.UNIQUE(_xlfn._xlws.FILTER(BB30:BB572,(C30:C572=$D$21)*(M30:M572&lt;&gt;0)))),3,3),,1)</f>
        <v>6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25</v>
      </c>
      <c r="E22" s="67" cm="1">
        <f t="array" ref="E22">SUMPRODUCT(--($C$30:$C$572=$D$21),--($BB$30:$BB$572="PL"&amp;E$21),$J$30:$J$572,$I$30:$I$572)/(7.85*E$21)</f>
        <v>599.13163481953336</v>
      </c>
      <c r="F22" s="67" t="e" cm="1">
        <f t="array" ref="F22">SUMPRODUCT(--($C$30:$C$572=$D$21),--($BB$30:$BB$572="PL"&amp;F$21),$J$30:$J$572,$I$30:$I$572)/(7.85*F$21)</f>
        <v>#DIV/0!</v>
      </c>
      <c r="G22" s="67" t="e" cm="1">
        <f t="array" ref="G22">SUMPRODUCT(--($C$30:$C$572=$D$21),--($BB$30:$BB$572="PL"&amp;G$21),$J$30:$J$572,$I$30:$I$572)/(7.85*G$21)</f>
        <v>#DIV/0!</v>
      </c>
      <c r="H22" s="67" t="e" cm="1">
        <f t="array" ref="H22">SUMPRODUCT(--($C$30:$C$572=$D$21),--($BB$30:$BB$572="PL"&amp;H$21),$J$30:$J$572,$I$30:$I$572)/(7.85*H$21)</f>
        <v>#DIV/0!</v>
      </c>
      <c r="I22" s="67" t="e" cm="1">
        <f t="array" ref="I22">SUMPRODUCT(--($C$30:$C$572=$D$21),--($BB$30:$BB$572="PL"&amp;I$21),$J$30:$J$572,$I$30:$I$572)/(7.85*I$21)</f>
        <v>#DIV/0!</v>
      </c>
      <c r="J22" s="67" t="e" cm="1">
        <f t="array" ref="J22">SUMPRODUCT(--($C$30:$C$572=$D$21),--($BB$30:$BB$572="PL"&amp;J$21),$J$30:$J$572,$I$30:$I$572)/(7.85*J$21)</f>
        <v>#DIV/0!</v>
      </c>
      <c r="K22" s="67" t="e" cm="1">
        <f t="array" ref="K22">SUMPRODUCT(--($C$30:$C$572=$D$21),--($BB$30:$BB$572="PL"&amp;K$21),$J$30:$J$572,$I$30:$I$572)/(7.85*K$21)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18</v>
      </c>
      <c r="E23" s="69" cm="1">
        <f t="array" ref="E23">SUMPRODUCT(--($C$30:$C$572=$D$21),--($BB$30:$BB$572="PL"&amp;E$21),$I$30:$I$572)</f>
        <v>498</v>
      </c>
      <c r="F23" s="69" cm="1">
        <f t="array" ref="F23">SUMPRODUCT(--($C$30:$C$572=$D$21),--($BB$30:$BB$572="PL"&amp;F$21),$I$30:$I$572)</f>
        <v>0</v>
      </c>
      <c r="G23" s="69" cm="1">
        <f t="array" ref="G23">SUMPRODUCT(--($C$30:$C$572=$D$21),--($BB$30:$BB$572="PL"&amp;G$21),$I$30:$I$572)</f>
        <v>0</v>
      </c>
      <c r="H23" s="69" cm="1">
        <f t="array" ref="H23">SUMPRODUCT(--($C$30:$C$572=$D$21),--($BB$30:$BB$572="PL"&amp;H$21),$I$30:$I$572)</f>
        <v>0</v>
      </c>
      <c r="I23" s="69" cm="1">
        <f t="array" ref="I23">SUMPRODUCT(--($C$30:$C$572=$D$21),--($BB$30:$BB$572="PL"&amp;I$21),$I$30:$I$572)</f>
        <v>0</v>
      </c>
      <c r="J23" s="69" cm="1">
        <f t="array" ref="J23">SUMPRODUCT(--($C$30:$C$572=$D$21),--($BB$30:$BB$572="PL"&amp;J$21),$I$30:$I$572)</f>
        <v>0</v>
      </c>
      <c r="K23" s="69" cm="1">
        <f t="array" ref="K23">SUMPRODUCT(--($C$30:$C$572=$D$21),--($BB$30:$BB$572="PL"&amp;K$21),$I$30:$I$572)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26</v>
      </c>
      <c r="E24" s="67" cm="1">
        <f t="array" ref="E24">SUMPRODUCT(--($C$30:$C$572=$D$21),--($BB$30:$BB$572="PL"&amp;E$21),$J$30:$J$572,$M$30:$M$572)/(7.85*E$21)</f>
        <v>0.91719745222929927</v>
      </c>
      <c r="F24" s="67" t="e" cm="1">
        <f t="array" ref="F24">SUMPRODUCT(--($C$30:$C$572=$D$21),--($BB$30:$BB$572="PL"&amp;F$21),$J$30:$J$572,$M$30:$M$572)/(7.85*F$21)</f>
        <v>#DIV/0!</v>
      </c>
      <c r="G24" s="67" t="e" cm="1">
        <f t="array" ref="G24">SUMPRODUCT(--($C$30:$C$572=$D$21),--($BB$30:$BB$572="PL"&amp;G$21),$J$30:$J$572,$M$30:$M$572)/(7.85*G$21)</f>
        <v>#DIV/0!</v>
      </c>
      <c r="H24" s="67" t="e" cm="1">
        <f t="array" ref="H24">SUMPRODUCT(--($C$30:$C$572=$D$21),--($BB$30:$BB$572="PL"&amp;H$21),$J$30:$J$572,$M$30:$M$572)/(7.85*H$21)</f>
        <v>#DIV/0!</v>
      </c>
      <c r="I24" s="67" t="e" cm="1">
        <f t="array" ref="I24">SUMPRODUCT(--($C$30:$C$572=$D$21),--($BB$30:$BB$572="PL"&amp;I$21),$J$30:$J$572,$M$30:$M$572)/(7.85*I$21)</f>
        <v>#DIV/0!</v>
      </c>
      <c r="J24" s="67" t="e" cm="1">
        <f t="array" ref="J24">SUMPRODUCT(--($C$30:$C$572=$D$21),--($BB$30:$BB$572="PL"&amp;J$21),$J$30:$J$572,$M$30:$M$572)/(7.85*J$21)</f>
        <v>#DIV/0!</v>
      </c>
      <c r="K24" s="67" t="e" cm="1">
        <f t="array" ref="K24">SUMPRODUCT(--($C$30:$C$572=$D$21),--($BB$30:$BB$572="PL"&amp;K$21),$J$30:$J$572,$M$30:$M$572)/(7.85*K$21)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27</v>
      </c>
      <c r="E25" s="69" cm="1">
        <f t="array" ref="E25">SUMPRODUCT(--($C$30:$C$572=$D$21),--($BB$30:$BB$572="PL"&amp;E$21),$M$30:$M$572)</f>
        <v>152</v>
      </c>
      <c r="F25" s="69" cm="1">
        <f t="array" ref="F25">SUMPRODUCT(--($C$30:$C$572=$D$21),--($BB$30:$BB$572="PL"&amp;F$21),$M$30:$M$572)</f>
        <v>0</v>
      </c>
      <c r="G25" s="69" cm="1">
        <f t="array" ref="G25">SUMPRODUCT(--($C$30:$C$572=$D$21),--($BB$30:$BB$572="PL"&amp;G$21),$M$30:$M$572)</f>
        <v>0</v>
      </c>
      <c r="H25" s="69" cm="1">
        <f t="array" ref="H25">SUMPRODUCT(--($C$30:$C$572=$D$21),--($BB$30:$BB$572="PL"&amp;H$21),$M$30:$M$572)</f>
        <v>0</v>
      </c>
      <c r="I25" s="69" cm="1">
        <f t="array" ref="I25">SUMPRODUCT(--($C$30:$C$572=$D$21),--($BB$30:$BB$572="PL"&amp;I$21),$M$30:$M$572)</f>
        <v>0</v>
      </c>
      <c r="J25" s="69" cm="1">
        <f t="array" ref="J25">SUMPRODUCT(--($C$30:$C$572=$D$21),--($BB$30:$BB$572="PL"&amp;J$21),$M$30:$M$572)</f>
        <v>0</v>
      </c>
      <c r="K25" s="69" cm="1">
        <f t="array" ref="K25">SUMPRODUCT(--($C$30:$C$572=$D$21),--($BB$30:$BB$572="PL"&amp;K$21),$M$30:$M$572)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28</v>
      </c>
      <c r="E26" s="67" cm="1">
        <f t="array" ref="E26">SUMPRODUCT(--($C$30:$C$572=$D$21),--($BB$30:$BB$572="PL"&amp;E$21),$J$30:$J$572,$M$30:$M$572)</f>
        <v>43.199999999999989</v>
      </c>
      <c r="F26" s="67" cm="1">
        <f t="array" ref="F26">SUMPRODUCT(--($C$30:$C$572=$D$21),--($BB$30:$BB$572="PL"&amp;F$21),$J$30:$J$572,$M$30:$M$572)</f>
        <v>0</v>
      </c>
      <c r="G26" s="67" cm="1">
        <f t="array" ref="G26">SUMPRODUCT(--($C$30:$C$572=$D$21),--($BB$30:$BB$572="PL"&amp;G$21),$J$30:$J$572,$M$30:$M$572)</f>
        <v>0</v>
      </c>
      <c r="H26" s="67" cm="1">
        <f t="array" ref="H26">SUMPRODUCT(--($C$30:$C$572=$D$21),--($BB$30:$BB$572="PL"&amp;H$21),$J$30:$J$572,$M$30:$M$572)</f>
        <v>0</v>
      </c>
      <c r="I26" s="67" cm="1">
        <f t="array" ref="I26">SUMPRODUCT(--($C$30:$C$572=$D$21),--($BB$30:$BB$572="PL"&amp;I$21),$J$30:$J$572,$M$30:$M$572)</f>
        <v>0</v>
      </c>
      <c r="J26" s="67" cm="1">
        <f t="array" ref="J26">SUMPRODUCT(--($C$30:$C$572=$D$21),--($BB$30:$BB$572="PL"&amp;J$21),$J$30:$J$572,$M$30:$M$572)</f>
        <v>0</v>
      </c>
      <c r="K26" s="67" cm="1">
        <f t="array" ref="K26">SUMPRODUCT(--($C$30:$C$572=$D$21),--($BB$30:$BB$572="PL"&amp;K$21),$J$30:$J$572,$M$30:$M$572)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43.195408626217414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0</v>
      </c>
      <c r="AZ27" s="73" t="e" cm="1">
        <f t="array" ref="AZ27">SUMPRODUCT($J$30:$J$572,AZ30:AZ572,--(AZ30:AZ572&lt;&gt;""))</f>
        <v>#VALUE!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Y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0.22884986492753717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" si="11">SUM(AX30:AX572)</f>
        <v>3</v>
      </c>
      <c r="AY28" s="75">
        <f t="shared" si="1"/>
        <v>0</v>
      </c>
      <c r="AZ28" s="75" t="e">
        <f t="shared" ref="AZ28" si="12">SUM(AZ30:AZ572)</f>
        <v>#VALUE!</v>
      </c>
      <c r="BA28" s="74"/>
      <c r="BB28" s="74"/>
    </row>
    <row r="29" spans="3:6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8" t="s">
        <v>35</v>
      </c>
      <c r="AZ29" s="77" t="s">
        <v>36</v>
      </c>
      <c r="BA29" s="77" t="s">
        <v>37</v>
      </c>
      <c r="BB29" s="77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0" t="s">
        <v>44</v>
      </c>
      <c r="BI29" s="81" t="s">
        <v>45</v>
      </c>
      <c r="BJ29" s="80"/>
      <c r="BK29" s="80"/>
    </row>
    <row r="30" spans="3:63" ht="14.25" hidden="1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MIN(SUM(N30:AY30),I30)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7" t="e">
        <f>SUMIFS([1]Up!$J:$J,[1]Up!$D:$D,D30)</f>
        <v>#VALUE!</v>
      </c>
      <c r="BA30" s="82"/>
      <c r="BB30" s="82" t="str">
        <f t="shared" ref="BB30:BB93" si="15">IFERROR(IF(C30="Plate",LEFT(E30,FIND("*",E30,1)-1),""),IF(C30="Plate",LEFT(E30,FIND("x",E30,1)-1),""))</f>
        <v/>
      </c>
      <c r="BC30" s="53" t="str">
        <f t="shared" ref="BC30:BC93" si="16">IF(ROUND(SUM(N30:AY30)-I30,0)&gt;0,"Thừa "&amp;SUM(N30:AY30)-I30,"")</f>
        <v/>
      </c>
      <c r="BD30" s="53" t="s">
        <v>50</v>
      </c>
      <c r="BE30" s="53"/>
      <c r="BF30" s="53"/>
      <c r="BG30" s="53"/>
      <c r="BH30" s="53"/>
      <c r="BI30" s="83"/>
      <c r="BJ30" s="53"/>
      <c r="BK30" s="53"/>
    </row>
    <row r="31" spans="3:63" ht="14.25" hidden="1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7" t="e">
        <f>SUMIFS([1]Up!$J:$J,[1]Up!$D:$D,D31)</f>
        <v>#VALUE!</v>
      </c>
      <c r="BA31" s="82"/>
      <c r="BB31" s="82" t="str">
        <f t="shared" si="15"/>
        <v/>
      </c>
      <c r="BC31" s="53" t="str">
        <f t="shared" si="16"/>
        <v/>
      </c>
      <c r="BD31" s="53" t="s">
        <v>50</v>
      </c>
      <c r="BE31" s="53"/>
      <c r="BF31" s="53"/>
      <c r="BG31" s="53"/>
      <c r="BH31" s="53"/>
      <c r="BI31" s="83"/>
      <c r="BJ31" s="53"/>
      <c r="BK31" s="53"/>
    </row>
    <row r="32" spans="3:63" ht="14.25" hidden="1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7" t="e">
        <f>SUMIFS([1]Up!$J:$J,[1]Up!$D:$D,D32)</f>
        <v>#VALUE!</v>
      </c>
      <c r="BA32" s="82"/>
      <c r="BB32" s="82" t="str">
        <f t="shared" si="15"/>
        <v/>
      </c>
      <c r="BC32" s="53" t="str">
        <f t="shared" si="16"/>
        <v/>
      </c>
      <c r="BD32" s="53" t="s">
        <v>50</v>
      </c>
      <c r="BE32" s="84"/>
      <c r="BF32" s="53"/>
      <c r="BG32" s="53"/>
      <c r="BH32" s="53"/>
      <c r="BI32" s="83"/>
      <c r="BJ32" s="53"/>
      <c r="BK32" s="53"/>
    </row>
    <row r="33" spans="3:63" ht="14.25" hidden="1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7" t="e">
        <f>SUMIFS([1]Up!$J:$J,[1]Up!$D:$D,D33)</f>
        <v>#VALUE!</v>
      </c>
      <c r="BA33" s="82"/>
      <c r="BB33" s="82" t="str">
        <f t="shared" si="15"/>
        <v/>
      </c>
      <c r="BC33" s="53" t="str">
        <f t="shared" si="16"/>
        <v/>
      </c>
      <c r="BD33" s="53" t="s">
        <v>50</v>
      </c>
      <c r="BE33" s="84"/>
      <c r="BF33" s="53"/>
      <c r="BG33" s="53"/>
      <c r="BH33" s="53"/>
      <c r="BI33" s="83"/>
      <c r="BJ33" s="53"/>
      <c r="BK33" s="53"/>
    </row>
    <row r="34" spans="3:63" ht="14.25" hidden="1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67" t="e">
        <f>SUMIFS([1]Up!$J:$J,[1]Up!$D:$D,D34)</f>
        <v>#VALUE!</v>
      </c>
      <c r="BA34" s="82"/>
      <c r="BB34" s="82" t="str">
        <f t="shared" si="15"/>
        <v/>
      </c>
      <c r="BC34" s="53" t="str">
        <f t="shared" si="16"/>
        <v/>
      </c>
      <c r="BD34" s="53" t="s">
        <v>50</v>
      </c>
      <c r="BE34" s="84"/>
      <c r="BF34" s="53"/>
      <c r="BG34" s="53"/>
      <c r="BH34" s="53"/>
      <c r="BI34" s="83"/>
      <c r="BJ34" s="53"/>
      <c r="BK34" s="53"/>
    </row>
    <row r="35" spans="3:63" ht="14.25" hidden="1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 t="e">
        <f>SUMIFS([1]Up!$J:$J,[1]Up!$D:$D,D35)</f>
        <v>#VALUE!</v>
      </c>
      <c r="BA35" s="82" t="s">
        <v>143</v>
      </c>
      <c r="BB35" s="82" t="str">
        <f t="shared" si="15"/>
        <v>PL6</v>
      </c>
      <c r="BC35" s="53" t="str">
        <f t="shared" si="16"/>
        <v>Thừa 1</v>
      </c>
      <c r="BD35" s="53" t="s">
        <v>50</v>
      </c>
      <c r="BE35" s="84"/>
      <c r="BF35" s="53"/>
      <c r="BG35" s="53"/>
      <c r="BH35" s="53"/>
      <c r="BI35" s="83"/>
      <c r="BJ35" s="53"/>
      <c r="BK35" s="53"/>
    </row>
    <row r="36" spans="3:63" ht="14.25" hidden="1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 t="e">
        <f>SUMIFS([1]Up!$J:$J,[1]Up!$D:$D,D36)</f>
        <v>#VALUE!</v>
      </c>
      <c r="BA36" s="82"/>
      <c r="BB36" s="82" t="str">
        <f t="shared" si="15"/>
        <v>PL12</v>
      </c>
      <c r="BC36" s="53" t="str">
        <f t="shared" si="16"/>
        <v/>
      </c>
      <c r="BD36" s="53" t="s">
        <v>50</v>
      </c>
      <c r="BE36" s="53"/>
      <c r="BF36" s="53"/>
      <c r="BG36" s="53"/>
      <c r="BH36" s="53"/>
      <c r="BI36" s="83"/>
      <c r="BJ36" s="53"/>
      <c r="BK36" s="53"/>
    </row>
    <row r="37" spans="3:63" ht="14.25" hidden="1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 t="e">
        <f>SUMIFS([1]Up!$J:$J,[1]Up!$D:$D,D37)</f>
        <v>#VALUE!</v>
      </c>
      <c r="BA37" s="82"/>
      <c r="BB37" s="82" t="str">
        <f t="shared" si="15"/>
        <v/>
      </c>
      <c r="BC37" s="53" t="str">
        <f t="shared" si="16"/>
        <v/>
      </c>
      <c r="BD37" s="53" t="s">
        <v>50</v>
      </c>
      <c r="BE37" s="53"/>
      <c r="BF37" s="53"/>
      <c r="BG37" s="53"/>
      <c r="BH37" s="53"/>
      <c r="BI37" s="83"/>
      <c r="BJ37" s="53"/>
      <c r="BK37" s="53"/>
    </row>
    <row r="38" spans="3:63" ht="14.25" hidden="1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67" t="e">
        <f>SUMIFS([1]Up!$J:$J,[1]Up!$D:$D,D38)</f>
        <v>#VALUE!</v>
      </c>
      <c r="BA38" s="82"/>
      <c r="BB38" s="82" t="str">
        <f t="shared" si="15"/>
        <v/>
      </c>
      <c r="BC38" s="53" t="str">
        <f t="shared" si="16"/>
        <v/>
      </c>
      <c r="BD38" s="53" t="s">
        <v>50</v>
      </c>
      <c r="BE38" s="53"/>
      <c r="BF38" s="53"/>
      <c r="BG38" s="53"/>
      <c r="BH38" s="53"/>
      <c r="BI38" s="83"/>
      <c r="BJ38" s="53"/>
      <c r="BK38" s="53"/>
    </row>
    <row r="39" spans="3:63" ht="14.25" hidden="1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67" t="e">
        <f>SUMIFS([1]Up!$J:$J,[1]Up!$D:$D,D39)</f>
        <v>#VALUE!</v>
      </c>
      <c r="BA39" s="82"/>
      <c r="BB39" s="82" t="str">
        <f t="shared" si="15"/>
        <v/>
      </c>
      <c r="BC39" s="53" t="str">
        <f t="shared" si="16"/>
        <v/>
      </c>
      <c r="BD39" s="53" t="s">
        <v>50</v>
      </c>
      <c r="BE39" s="53"/>
      <c r="BF39" s="53"/>
      <c r="BG39" s="53"/>
      <c r="BH39" s="53"/>
      <c r="BI39" s="83"/>
      <c r="BJ39" s="53"/>
      <c r="BK39" s="53"/>
    </row>
    <row r="40" spans="3:63" ht="14.25" hidden="1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67" t="e">
        <f>SUMIFS([1]Up!$J:$J,[1]Up!$D:$D,D40)</f>
        <v>#VALUE!</v>
      </c>
      <c r="BA40" s="82"/>
      <c r="BB40" s="82" t="str">
        <f t="shared" si="15"/>
        <v/>
      </c>
      <c r="BC40" s="53" t="str">
        <f t="shared" si="16"/>
        <v/>
      </c>
      <c r="BD40" s="53" t="s">
        <v>50</v>
      </c>
      <c r="BE40" s="53"/>
      <c r="BF40" s="53"/>
      <c r="BG40" s="53"/>
      <c r="BH40" s="53"/>
      <c r="BI40" s="83"/>
      <c r="BJ40" s="53"/>
      <c r="BK40" s="53"/>
    </row>
    <row r="41" spans="3:63" ht="14.25" hidden="1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 t="e">
        <f>SUMIFS([1]Up!$J:$J,[1]Up!$D:$D,D41)</f>
        <v>#VALUE!</v>
      </c>
      <c r="BA41" s="82" t="s">
        <v>1747</v>
      </c>
      <c r="BB41" s="82" t="str">
        <f t="shared" si="15"/>
        <v>PL6</v>
      </c>
      <c r="BC41" s="53" t="str">
        <f t="shared" si="16"/>
        <v>Thừa 4</v>
      </c>
      <c r="BD41" s="53" t="s">
        <v>50</v>
      </c>
      <c r="BE41" s="53"/>
      <c r="BF41" s="53"/>
      <c r="BG41" s="53"/>
      <c r="BH41" s="53"/>
      <c r="BI41" s="83"/>
      <c r="BJ41" s="53"/>
      <c r="BK41" s="53"/>
    </row>
    <row r="42" spans="3:63" ht="14.25" hidden="1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 t="e">
        <f>SUMIFS([1]Up!$J:$J,[1]Up!$D:$D,D42)</f>
        <v>#VALUE!</v>
      </c>
      <c r="BA42" s="82"/>
      <c r="BB42" s="82" t="str">
        <f t="shared" si="15"/>
        <v>PL12</v>
      </c>
      <c r="BC42" s="53" t="str">
        <f t="shared" si="16"/>
        <v/>
      </c>
      <c r="BD42" s="53" t="s">
        <v>50</v>
      </c>
      <c r="BE42" s="53"/>
      <c r="BF42" s="53"/>
      <c r="BG42" s="53"/>
      <c r="BH42" s="53"/>
      <c r="BI42" s="83"/>
      <c r="BJ42" s="53"/>
      <c r="BK42" s="53"/>
    </row>
    <row r="43" spans="3:63" ht="14.25" hidden="1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 t="e">
        <f>SUMIFS([1]Up!$J:$J,[1]Up!$D:$D,D43)</f>
        <v>#VALUE!</v>
      </c>
      <c r="BA43" s="82"/>
      <c r="BB43" s="82" t="str">
        <f t="shared" si="15"/>
        <v/>
      </c>
      <c r="BC43" s="53" t="str">
        <f t="shared" si="16"/>
        <v/>
      </c>
      <c r="BD43" s="53" t="s">
        <v>50</v>
      </c>
      <c r="BE43" s="53"/>
      <c r="BF43" s="53"/>
      <c r="BG43" s="53"/>
      <c r="BH43" s="53"/>
      <c r="BI43" s="83"/>
      <c r="BJ43" s="53"/>
      <c r="BK43" s="53"/>
    </row>
    <row r="44" spans="3:63" ht="14.25" hidden="1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 t="e">
        <f>SUMIFS([1]Up!$J:$J,[1]Up!$D:$D,D44)</f>
        <v>#VALUE!</v>
      </c>
      <c r="BA44" s="82"/>
      <c r="BB44" s="82" t="str">
        <f t="shared" si="15"/>
        <v/>
      </c>
      <c r="BC44" s="53" t="str">
        <f t="shared" si="16"/>
        <v/>
      </c>
      <c r="BD44" s="53" t="s">
        <v>50</v>
      </c>
      <c r="BE44" s="53"/>
      <c r="BF44" s="53"/>
      <c r="BG44" s="53"/>
      <c r="BH44" s="53"/>
      <c r="BI44" s="83"/>
      <c r="BJ44" s="53"/>
      <c r="BK44" s="53"/>
    </row>
    <row r="45" spans="3:63" ht="14.25" hidden="1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 t="e">
        <f>SUMIFS([1]Up!$J:$J,[1]Up!$D:$D,D45)</f>
        <v>#VALUE!</v>
      </c>
      <c r="BA45" s="82"/>
      <c r="BB45" s="82" t="str">
        <f t="shared" si="15"/>
        <v/>
      </c>
      <c r="BC45" s="53" t="str">
        <f t="shared" si="16"/>
        <v/>
      </c>
      <c r="BD45" s="53" t="s">
        <v>50</v>
      </c>
      <c r="BE45" s="53"/>
      <c r="BF45" s="53"/>
      <c r="BG45" s="53"/>
      <c r="BH45" s="53"/>
      <c r="BI45" s="83"/>
      <c r="BJ45" s="53"/>
      <c r="BK45" s="53"/>
    </row>
    <row r="46" spans="3:63" ht="14.25" hidden="1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 t="e">
        <f>SUMIFS([1]Up!$J:$J,[1]Up!$D:$D,D46)</f>
        <v>#VALUE!</v>
      </c>
      <c r="BA46" s="82"/>
      <c r="BB46" s="82" t="str">
        <f t="shared" si="15"/>
        <v/>
      </c>
      <c r="BC46" s="53" t="str">
        <f t="shared" si="16"/>
        <v/>
      </c>
      <c r="BD46" s="53" t="s">
        <v>50</v>
      </c>
      <c r="BE46" s="53"/>
      <c r="BF46" s="53"/>
      <c r="BG46" s="53"/>
      <c r="BH46" s="53"/>
      <c r="BI46" s="83"/>
      <c r="BJ46" s="53"/>
      <c r="BK46" s="53"/>
    </row>
    <row r="47" spans="3:63" ht="14.25" hidden="1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 t="e">
        <f>SUMIFS([1]Up!$J:$J,[1]Up!$D:$D,D47)</f>
        <v>#VALUE!</v>
      </c>
      <c r="BA47" s="82"/>
      <c r="BB47" s="82" t="str">
        <f t="shared" si="15"/>
        <v/>
      </c>
      <c r="BC47" s="53" t="str">
        <f t="shared" si="16"/>
        <v/>
      </c>
      <c r="BD47" s="53" t="s">
        <v>50</v>
      </c>
      <c r="BE47" s="53"/>
      <c r="BF47" s="53"/>
      <c r="BG47" s="53"/>
      <c r="BH47" s="53"/>
      <c r="BI47" s="83"/>
      <c r="BJ47" s="53"/>
      <c r="BK47" s="53"/>
    </row>
    <row r="48" spans="3:63" ht="14.25" hidden="1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67" t="e">
        <f>SUMIFS([1]Up!$J:$J,[1]Up!$D:$D,D48)</f>
        <v>#VALUE!</v>
      </c>
      <c r="BA48" s="82" t="s">
        <v>143</v>
      </c>
      <c r="BB48" s="82" t="str">
        <f t="shared" si="15"/>
        <v>PL6</v>
      </c>
      <c r="BC48" s="53" t="str">
        <f t="shared" si="16"/>
        <v>Thừa 1</v>
      </c>
      <c r="BD48" s="53" t="s">
        <v>50</v>
      </c>
      <c r="BE48" s="53"/>
      <c r="BF48" s="53"/>
      <c r="BG48" s="53"/>
      <c r="BH48" s="53"/>
      <c r="BI48" s="83"/>
      <c r="BJ48" s="53"/>
      <c r="BK48" s="53"/>
    </row>
    <row r="49" spans="3:63" ht="14.25" hidden="1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 t="e">
        <f>SUMIFS([1]Up!$J:$J,[1]Up!$D:$D,D49)</f>
        <v>#VALUE!</v>
      </c>
      <c r="BA49" s="82"/>
      <c r="BB49" s="82" t="str">
        <f t="shared" si="15"/>
        <v>PL12</v>
      </c>
      <c r="BC49" s="53" t="str">
        <f t="shared" si="16"/>
        <v/>
      </c>
      <c r="BD49" s="53" t="s">
        <v>50</v>
      </c>
      <c r="BE49" s="53"/>
      <c r="BF49" s="53"/>
      <c r="BG49" s="53"/>
      <c r="BH49" s="53"/>
      <c r="BI49" s="83"/>
      <c r="BJ49" s="53"/>
      <c r="BK49" s="53"/>
    </row>
    <row r="50" spans="3:63" ht="14.25" hidden="1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 t="e">
        <f>SUMIFS([1]Up!$J:$J,[1]Up!$D:$D,D50)</f>
        <v>#VALUE!</v>
      </c>
      <c r="BA50" s="82"/>
      <c r="BB50" s="82" t="str">
        <f t="shared" si="15"/>
        <v/>
      </c>
      <c r="BC50" s="53" t="str">
        <f t="shared" si="16"/>
        <v/>
      </c>
      <c r="BD50" s="53" t="s">
        <v>50</v>
      </c>
      <c r="BE50" s="53"/>
      <c r="BF50" s="53"/>
      <c r="BG50" s="53"/>
      <c r="BH50" s="53"/>
      <c r="BI50" s="83"/>
      <c r="BJ50" s="53"/>
      <c r="BK50" s="53"/>
    </row>
    <row r="51" spans="3:63" ht="14.25" hidden="1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67" t="e">
        <f>SUMIFS([1]Up!$J:$J,[1]Up!$D:$D,D51)</f>
        <v>#VALUE!</v>
      </c>
      <c r="BA51" s="82"/>
      <c r="BB51" s="82" t="str">
        <f t="shared" si="15"/>
        <v/>
      </c>
      <c r="BC51" s="53" t="str">
        <f t="shared" si="16"/>
        <v/>
      </c>
      <c r="BD51" s="53" t="s">
        <v>88</v>
      </c>
      <c r="BE51" s="53"/>
      <c r="BF51" s="53"/>
      <c r="BG51" s="53"/>
      <c r="BH51" s="53"/>
      <c r="BI51" s="83"/>
      <c r="BJ51" s="53"/>
      <c r="BK51" s="53"/>
    </row>
    <row r="52" spans="3:63" ht="14.25" hidden="1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67" t="e">
        <f>SUMIFS([1]Up!$J:$J,[1]Up!$D:$D,D52)</f>
        <v>#VALUE!</v>
      </c>
      <c r="BA52" s="82"/>
      <c r="BB52" s="82" t="str">
        <f t="shared" si="15"/>
        <v/>
      </c>
      <c r="BC52" s="53" t="str">
        <f t="shared" si="16"/>
        <v/>
      </c>
      <c r="BD52" s="53" t="s">
        <v>50</v>
      </c>
      <c r="BE52" s="53"/>
      <c r="BF52" s="53"/>
      <c r="BG52" s="53"/>
      <c r="BH52" s="53"/>
      <c r="BI52" s="83"/>
      <c r="BJ52" s="53"/>
      <c r="BK52" s="53"/>
    </row>
    <row r="53" spans="3:63" ht="14.25" hidden="1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 t="e">
        <f>SUMIFS([1]Up!$J:$J,[1]Up!$D:$D,D53)</f>
        <v>#VALUE!</v>
      </c>
      <c r="BA53" s="82"/>
      <c r="BB53" s="82" t="str">
        <f t="shared" si="15"/>
        <v/>
      </c>
      <c r="BC53" s="53" t="str">
        <f t="shared" si="16"/>
        <v/>
      </c>
      <c r="BD53" s="53" t="s">
        <v>88</v>
      </c>
      <c r="BE53" s="53"/>
      <c r="BF53" s="53"/>
      <c r="BG53" s="53"/>
      <c r="BH53" s="53"/>
      <c r="BI53" s="83"/>
      <c r="BJ53" s="53"/>
      <c r="BK53" s="53"/>
    </row>
    <row r="54" spans="3:63" ht="14.25" hidden="1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 t="e">
        <f>SUMIFS([1]Up!$J:$J,[1]Up!$D:$D,D54)</f>
        <v>#VALUE!</v>
      </c>
      <c r="BA54" s="82" t="s">
        <v>1769</v>
      </c>
      <c r="BB54" s="82" t="str">
        <f t="shared" si="15"/>
        <v>PL8</v>
      </c>
      <c r="BC54" s="53" t="str">
        <f t="shared" si="16"/>
        <v>Thừa 7</v>
      </c>
      <c r="BD54" s="53" t="s">
        <v>82</v>
      </c>
      <c r="BE54" s="53"/>
      <c r="BF54" s="53"/>
      <c r="BG54" s="53"/>
      <c r="BH54" s="53"/>
      <c r="BI54" s="83"/>
      <c r="BJ54" s="53"/>
      <c r="BK54" s="53"/>
    </row>
    <row r="55" spans="3:63" ht="14.25" hidden="1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/>
      <c r="AZ55" s="67" t="e">
        <f>SUMIFS([1]Up!$J:$J,[1]Up!$D:$D,D55)</f>
        <v>#VALUE!</v>
      </c>
      <c r="BA55" s="82"/>
      <c r="BB55" s="82" t="str">
        <f t="shared" si="15"/>
        <v/>
      </c>
      <c r="BC55" s="53" t="str">
        <f t="shared" si="16"/>
        <v/>
      </c>
      <c r="BD55" s="53" t="s">
        <v>50</v>
      </c>
      <c r="BE55" s="53"/>
      <c r="BF55" s="53"/>
      <c r="BG55" s="53"/>
      <c r="BH55" s="53"/>
      <c r="BI55" s="83"/>
      <c r="BJ55" s="53"/>
      <c r="BK55" s="53"/>
    </row>
    <row r="56" spans="3:63" ht="14.25" hidden="1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67" t="e">
        <f>SUMIFS([1]Up!$J:$J,[1]Up!$D:$D,D56)</f>
        <v>#VALUE!</v>
      </c>
      <c r="BA56" s="82"/>
      <c r="BB56" s="82" t="str">
        <f t="shared" si="15"/>
        <v/>
      </c>
      <c r="BC56" s="53" t="str">
        <f t="shared" si="16"/>
        <v/>
      </c>
      <c r="BD56" s="53" t="s">
        <v>88</v>
      </c>
      <c r="BE56" s="53"/>
      <c r="BF56" s="53"/>
      <c r="BG56" s="53"/>
      <c r="BH56" s="53"/>
      <c r="BI56" s="83"/>
      <c r="BJ56" s="53"/>
      <c r="BK56" s="53"/>
    </row>
    <row r="57" spans="3:63" ht="14.25" hidden="1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/>
      <c r="AZ57" s="67" t="e">
        <f>SUMIFS([1]Up!$J:$J,[1]Up!$D:$D,D57)</f>
        <v>#VALUE!</v>
      </c>
      <c r="BA57" s="82"/>
      <c r="BB57" s="82" t="str">
        <f t="shared" si="15"/>
        <v/>
      </c>
      <c r="BC57" s="53" t="str">
        <f t="shared" si="16"/>
        <v/>
      </c>
      <c r="BD57" s="53" t="s">
        <v>50</v>
      </c>
      <c r="BE57" s="53"/>
      <c r="BF57" s="53"/>
      <c r="BG57" s="53"/>
      <c r="BH57" s="53"/>
      <c r="BI57" s="83"/>
      <c r="BJ57" s="53"/>
      <c r="BK57" s="53"/>
    </row>
    <row r="58" spans="3:63" ht="14.25" hidden="1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67" t="e">
        <f>SUMIFS([1]Up!$J:$J,[1]Up!$D:$D,D58)</f>
        <v>#VALUE!</v>
      </c>
      <c r="BA58" s="82"/>
      <c r="BB58" s="82" t="str">
        <f t="shared" si="15"/>
        <v/>
      </c>
      <c r="BC58" s="53" t="str">
        <f t="shared" si="16"/>
        <v/>
      </c>
      <c r="BD58" s="53" t="s">
        <v>88</v>
      </c>
      <c r="BE58" s="53"/>
      <c r="BF58" s="53"/>
      <c r="BG58" s="53"/>
      <c r="BH58" s="53"/>
      <c r="BI58" s="83"/>
      <c r="BJ58" s="53"/>
      <c r="BK58" s="53"/>
    </row>
    <row r="59" spans="3:63" ht="14.25" hidden="1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/>
      <c r="AZ59" s="67" t="e">
        <f>SUMIFS([1]Up!$J:$J,[1]Up!$D:$D,D59)</f>
        <v>#VALUE!</v>
      </c>
      <c r="BA59" s="82"/>
      <c r="BB59" s="82" t="str">
        <f t="shared" si="15"/>
        <v/>
      </c>
      <c r="BC59" s="53" t="str">
        <f t="shared" si="16"/>
        <v/>
      </c>
      <c r="BD59" s="53" t="s">
        <v>50</v>
      </c>
      <c r="BE59" s="53"/>
      <c r="BF59" s="53"/>
      <c r="BG59" s="53"/>
      <c r="BH59" s="53"/>
      <c r="BI59" s="83"/>
      <c r="BJ59" s="53"/>
      <c r="BK59" s="53"/>
    </row>
    <row r="60" spans="3:63" ht="14.25" hidden="1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 t="e">
        <f>SUMIFS([1]Up!$J:$J,[1]Up!$D:$D,D60)</f>
        <v>#VALUE!</v>
      </c>
      <c r="BA60" s="82"/>
      <c r="BB60" s="82" t="str">
        <f t="shared" si="15"/>
        <v/>
      </c>
      <c r="BC60" s="53" t="str">
        <f t="shared" si="16"/>
        <v/>
      </c>
      <c r="BD60" s="53" t="s">
        <v>88</v>
      </c>
      <c r="BE60" s="53"/>
      <c r="BF60" s="53"/>
      <c r="BG60" s="53"/>
      <c r="BH60" s="53"/>
      <c r="BI60" s="83"/>
      <c r="BJ60" s="53"/>
      <c r="BK60" s="53"/>
    </row>
    <row r="61" spans="3:63" ht="14.25" hidden="1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67" t="e">
        <f>SUMIFS([1]Up!$J:$J,[1]Up!$D:$D,D61)</f>
        <v>#VALUE!</v>
      </c>
      <c r="BA61" s="82"/>
      <c r="BB61" s="82" t="str">
        <f t="shared" si="15"/>
        <v/>
      </c>
      <c r="BC61" s="53" t="str">
        <f t="shared" si="16"/>
        <v/>
      </c>
      <c r="BD61" s="53" t="s">
        <v>50</v>
      </c>
      <c r="BE61" s="53"/>
      <c r="BF61" s="53"/>
      <c r="BG61" s="53"/>
      <c r="BH61" s="53"/>
      <c r="BI61" s="83"/>
      <c r="BJ61" s="53"/>
      <c r="BK61" s="53"/>
    </row>
    <row r="62" spans="3:63" ht="14.25" hidden="1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67" t="e">
        <f>SUMIFS([1]Up!$J:$J,[1]Up!$D:$D,D62)</f>
        <v>#VALUE!</v>
      </c>
      <c r="BA62" s="82"/>
      <c r="BB62" s="82" t="str">
        <f t="shared" si="15"/>
        <v/>
      </c>
      <c r="BC62" s="53" t="str">
        <f t="shared" si="16"/>
        <v/>
      </c>
      <c r="BD62" s="53" t="s">
        <v>50</v>
      </c>
      <c r="BE62" s="53"/>
      <c r="BF62" s="53"/>
      <c r="BG62" s="53"/>
      <c r="BH62" s="53"/>
      <c r="BI62" s="83"/>
      <c r="BJ62" s="53"/>
      <c r="BK62" s="53"/>
    </row>
    <row r="63" spans="3:63" ht="14.25" hidden="1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67" t="e">
        <f>SUMIFS([1]Up!$J:$J,[1]Up!$D:$D,D63)</f>
        <v>#VALUE!</v>
      </c>
      <c r="BA63" s="82"/>
      <c r="BB63" s="82" t="str">
        <f t="shared" si="15"/>
        <v/>
      </c>
      <c r="BC63" s="53" t="str">
        <f t="shared" si="16"/>
        <v/>
      </c>
      <c r="BD63" s="53" t="s">
        <v>50</v>
      </c>
      <c r="BE63" s="53"/>
      <c r="BF63" s="53"/>
      <c r="BG63" s="53"/>
      <c r="BH63" s="53"/>
      <c r="BI63" s="83"/>
      <c r="BJ63" s="53"/>
      <c r="BK63" s="53"/>
    </row>
    <row r="64" spans="3:63" ht="14.25" hidden="1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67" t="e">
        <f>SUMIFS([1]Up!$J:$J,[1]Up!$D:$D,D64)</f>
        <v>#VALUE!</v>
      </c>
      <c r="BA64" s="82"/>
      <c r="BB64" s="82" t="str">
        <f t="shared" si="15"/>
        <v/>
      </c>
      <c r="BC64" s="53" t="str">
        <f t="shared" si="16"/>
        <v/>
      </c>
      <c r="BD64" s="53" t="s">
        <v>50</v>
      </c>
      <c r="BE64" s="53"/>
      <c r="BF64" s="53"/>
      <c r="BG64" s="53"/>
      <c r="BH64" s="53"/>
      <c r="BI64" s="83"/>
      <c r="BJ64" s="53"/>
      <c r="BK64" s="53"/>
    </row>
    <row r="65" spans="3:63" ht="14.25" hidden="1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67" t="e">
        <f>SUMIFS([1]Up!$J:$J,[1]Up!$D:$D,D65)</f>
        <v>#VALUE!</v>
      </c>
      <c r="BA65" s="82"/>
      <c r="BB65" s="82" t="str">
        <f t="shared" si="15"/>
        <v/>
      </c>
      <c r="BC65" s="53" t="str">
        <f t="shared" si="16"/>
        <v/>
      </c>
      <c r="BD65" s="53" t="s">
        <v>50</v>
      </c>
      <c r="BE65" s="53"/>
      <c r="BF65" s="53"/>
      <c r="BG65" s="53"/>
      <c r="BH65" s="53"/>
      <c r="BI65" s="83"/>
      <c r="BJ65" s="53"/>
      <c r="BK65" s="53"/>
    </row>
    <row r="66" spans="3:63" ht="14.25" hidden="1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67" t="e">
        <f>SUMIFS([1]Up!$J:$J,[1]Up!$D:$D,D66)</f>
        <v>#VALUE!</v>
      </c>
      <c r="BA66" s="82"/>
      <c r="BB66" s="82" t="str">
        <f t="shared" si="15"/>
        <v/>
      </c>
      <c r="BC66" s="53" t="str">
        <f t="shared" si="16"/>
        <v/>
      </c>
      <c r="BD66" s="53" t="s">
        <v>50</v>
      </c>
      <c r="BE66" s="53"/>
      <c r="BF66" s="53"/>
      <c r="BG66" s="53"/>
      <c r="BH66" s="53"/>
      <c r="BI66" s="83"/>
      <c r="BJ66" s="53"/>
      <c r="BK66" s="53"/>
    </row>
    <row r="67" spans="3:63" ht="14.25" hidden="1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67" t="e">
        <f>SUMIFS([1]Up!$J:$J,[1]Up!$D:$D,D67)</f>
        <v>#VALUE!</v>
      </c>
      <c r="BA67" s="82"/>
      <c r="BB67" s="82" t="str">
        <f t="shared" si="15"/>
        <v/>
      </c>
      <c r="BC67" s="53" t="str">
        <f t="shared" si="16"/>
        <v/>
      </c>
      <c r="BD67" s="53" t="s">
        <v>50</v>
      </c>
      <c r="BE67" s="53"/>
      <c r="BF67" s="53"/>
      <c r="BG67" s="53"/>
      <c r="BH67" s="53"/>
      <c r="BI67" s="83"/>
      <c r="BJ67" s="53"/>
      <c r="BK67" s="53"/>
    </row>
    <row r="68" spans="3:63" ht="14.25" hidden="1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67" t="e">
        <f>SUMIFS([1]Up!$J:$J,[1]Up!$D:$D,D68)</f>
        <v>#VALUE!</v>
      </c>
      <c r="BA68" s="82"/>
      <c r="BB68" s="82" t="str">
        <f t="shared" si="15"/>
        <v/>
      </c>
      <c r="BC68" s="53" t="str">
        <f t="shared" si="16"/>
        <v/>
      </c>
      <c r="BD68" s="53" t="s">
        <v>50</v>
      </c>
      <c r="BE68" s="53"/>
      <c r="BF68" s="53"/>
      <c r="BG68" s="53"/>
      <c r="BH68" s="53"/>
      <c r="BI68" s="83"/>
      <c r="BJ68" s="53"/>
      <c r="BK68" s="53"/>
    </row>
    <row r="69" spans="3:63" ht="14.25" hidden="1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67" t="e">
        <f>SUMIFS([1]Up!$J:$J,[1]Up!$D:$D,D69)</f>
        <v>#VALUE!</v>
      </c>
      <c r="BA69" s="82"/>
      <c r="BB69" s="82" t="str">
        <f t="shared" si="15"/>
        <v/>
      </c>
      <c r="BC69" s="53" t="str">
        <f t="shared" si="16"/>
        <v/>
      </c>
      <c r="BD69" s="53" t="s">
        <v>50</v>
      </c>
      <c r="BE69" s="53"/>
      <c r="BF69" s="53"/>
      <c r="BG69" s="53"/>
      <c r="BH69" s="53"/>
      <c r="BI69" s="83"/>
      <c r="BJ69" s="53"/>
      <c r="BK69" s="53"/>
    </row>
    <row r="70" spans="3:63" ht="14.25" hidden="1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67" t="e">
        <f>SUMIFS([1]Up!$J:$J,[1]Up!$D:$D,D70)</f>
        <v>#VALUE!</v>
      </c>
      <c r="BA70" s="82"/>
      <c r="BB70" s="82" t="str">
        <f t="shared" si="15"/>
        <v/>
      </c>
      <c r="BC70" s="53" t="str">
        <f t="shared" si="16"/>
        <v/>
      </c>
      <c r="BD70" s="53" t="s">
        <v>50</v>
      </c>
      <c r="BE70" s="53"/>
      <c r="BF70" s="53"/>
      <c r="BG70" s="53"/>
      <c r="BH70" s="53"/>
      <c r="BI70" s="83"/>
      <c r="BJ70" s="53"/>
      <c r="BK70" s="53"/>
    </row>
    <row r="71" spans="3:63" ht="14.25" hidden="1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67" t="e">
        <f>SUMIFS([1]Up!$J:$J,[1]Up!$D:$D,D71)</f>
        <v>#VALUE!</v>
      </c>
      <c r="BA71" s="82"/>
      <c r="BB71" s="82" t="str">
        <f t="shared" si="15"/>
        <v/>
      </c>
      <c r="BC71" s="53" t="str">
        <f t="shared" si="16"/>
        <v/>
      </c>
      <c r="BD71" s="53" t="s">
        <v>50</v>
      </c>
      <c r="BE71" s="53"/>
      <c r="BF71" s="53"/>
      <c r="BG71" s="53"/>
      <c r="BH71" s="53"/>
      <c r="BI71" s="83"/>
      <c r="BJ71" s="53"/>
      <c r="BK71" s="53"/>
    </row>
    <row r="72" spans="3:63" ht="14.25" hidden="1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67" t="e">
        <f>SUMIFS([1]Up!$J:$J,[1]Up!$D:$D,D72)</f>
        <v>#VALUE!</v>
      </c>
      <c r="BA72" s="82"/>
      <c r="BB72" s="82" t="str">
        <f t="shared" si="15"/>
        <v/>
      </c>
      <c r="BC72" s="53" t="str">
        <f t="shared" si="16"/>
        <v/>
      </c>
      <c r="BD72" s="53" t="s">
        <v>50</v>
      </c>
      <c r="BE72" s="53"/>
      <c r="BF72" s="53"/>
      <c r="BG72" s="53"/>
      <c r="BH72" s="53"/>
      <c r="BI72" s="83"/>
      <c r="BJ72" s="53"/>
      <c r="BK72" s="53"/>
    </row>
    <row r="73" spans="3:63" ht="14.25" hidden="1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67" t="e">
        <f>SUMIFS([1]Up!$J:$J,[1]Up!$D:$D,D73)</f>
        <v>#VALUE!</v>
      </c>
      <c r="BA73" s="82"/>
      <c r="BB73" s="82" t="str">
        <f t="shared" si="15"/>
        <v/>
      </c>
      <c r="BC73" s="53" t="str">
        <f t="shared" si="16"/>
        <v/>
      </c>
      <c r="BD73" s="53" t="s">
        <v>50</v>
      </c>
      <c r="BE73" s="53"/>
      <c r="BF73" s="53"/>
      <c r="BG73" s="53"/>
      <c r="BH73" s="53"/>
      <c r="BI73" s="83"/>
      <c r="BJ73" s="53"/>
      <c r="BK73" s="53"/>
    </row>
    <row r="74" spans="3:63" ht="14.25" hidden="1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67" t="e">
        <f>SUMIFS([1]Up!$J:$J,[1]Up!$D:$D,D74)</f>
        <v>#VALUE!</v>
      </c>
      <c r="BA74" s="82"/>
      <c r="BB74" s="82" t="str">
        <f t="shared" si="15"/>
        <v/>
      </c>
      <c r="BC74" s="53" t="str">
        <f t="shared" si="16"/>
        <v/>
      </c>
      <c r="BD74" s="53" t="s">
        <v>50</v>
      </c>
      <c r="BE74" s="53"/>
      <c r="BF74" s="53"/>
      <c r="BG74" s="53"/>
      <c r="BH74" s="53"/>
      <c r="BI74" s="83"/>
      <c r="BJ74" s="53"/>
      <c r="BK74" s="53"/>
    </row>
    <row r="75" spans="3:63" ht="14.25" hidden="1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67" t="e">
        <f>SUMIFS([1]Up!$J:$J,[1]Up!$D:$D,D75)</f>
        <v>#VALUE!</v>
      </c>
      <c r="BA75" s="82"/>
      <c r="BB75" s="82" t="str">
        <f t="shared" si="15"/>
        <v/>
      </c>
      <c r="BC75" s="53" t="str">
        <f t="shared" si="16"/>
        <v/>
      </c>
      <c r="BD75" s="53" t="s">
        <v>50</v>
      </c>
      <c r="BE75" s="53"/>
      <c r="BF75" s="53"/>
      <c r="BG75" s="53"/>
      <c r="BH75" s="53"/>
      <c r="BI75" s="83"/>
      <c r="BJ75" s="53"/>
      <c r="BK75" s="53"/>
    </row>
    <row r="76" spans="3:63" ht="14.25" hidden="1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67" t="e">
        <f>SUMIFS([1]Up!$J:$J,[1]Up!$D:$D,D76)</f>
        <v>#VALUE!</v>
      </c>
      <c r="BA76" s="82"/>
      <c r="BB76" s="82" t="str">
        <f t="shared" si="15"/>
        <v/>
      </c>
      <c r="BC76" s="53" t="str">
        <f t="shared" si="16"/>
        <v/>
      </c>
      <c r="BD76" s="53" t="s">
        <v>50</v>
      </c>
      <c r="BE76" s="53"/>
      <c r="BF76" s="53"/>
      <c r="BG76" s="53"/>
      <c r="BH76" s="53"/>
      <c r="BI76" s="83"/>
      <c r="BJ76" s="53"/>
      <c r="BK76" s="53"/>
    </row>
    <row r="77" spans="3:63" ht="14.25" hidden="1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67" t="e">
        <f>SUMIFS([1]Up!$J:$J,[1]Up!$D:$D,D77)</f>
        <v>#VALUE!</v>
      </c>
      <c r="BA77" s="82"/>
      <c r="BB77" s="82" t="str">
        <f t="shared" si="15"/>
        <v/>
      </c>
      <c r="BC77" s="53" t="str">
        <f t="shared" si="16"/>
        <v/>
      </c>
      <c r="BD77" s="53" t="s">
        <v>50</v>
      </c>
      <c r="BE77" s="53"/>
      <c r="BF77" s="53"/>
      <c r="BG77" s="53"/>
      <c r="BH77" s="53"/>
      <c r="BI77" s="83"/>
      <c r="BJ77" s="53"/>
      <c r="BK77" s="53"/>
    </row>
    <row r="78" spans="3:63" ht="14.25" hidden="1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67" t="e">
        <f>SUMIFS([1]Up!$J:$J,[1]Up!$D:$D,D78)</f>
        <v>#VALUE!</v>
      </c>
      <c r="BA78" s="82"/>
      <c r="BB78" s="82" t="str">
        <f t="shared" si="15"/>
        <v/>
      </c>
      <c r="BC78" s="53" t="str">
        <f t="shared" si="16"/>
        <v/>
      </c>
      <c r="BD78" s="53" t="s">
        <v>50</v>
      </c>
      <c r="BE78" s="53"/>
      <c r="BF78" s="53"/>
      <c r="BG78" s="53"/>
      <c r="BH78" s="53"/>
      <c r="BI78" s="83"/>
      <c r="BJ78" s="53"/>
      <c r="BK78" s="53"/>
    </row>
    <row r="79" spans="3:63" ht="14.25" hidden="1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/>
      <c r="AZ79" s="67" t="e">
        <f>SUMIFS([1]Up!$J:$J,[1]Up!$D:$D,D79)</f>
        <v>#VALUE!</v>
      </c>
      <c r="BA79" s="82"/>
      <c r="BB79" s="82" t="str">
        <f t="shared" si="15"/>
        <v/>
      </c>
      <c r="BC79" s="53" t="str">
        <f t="shared" si="16"/>
        <v/>
      </c>
      <c r="BD79" s="53" t="s">
        <v>50</v>
      </c>
      <c r="BE79" s="53"/>
      <c r="BF79" s="53"/>
      <c r="BG79" s="53"/>
      <c r="BH79" s="53"/>
      <c r="BI79" s="83"/>
      <c r="BJ79" s="53"/>
      <c r="BK79" s="53"/>
    </row>
    <row r="80" spans="3:63" ht="14.25" hidden="1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 t="e">
        <f>SUMIFS([1]Up!$J:$J,[1]Up!$D:$D,D80)</f>
        <v>#VALUE!</v>
      </c>
      <c r="BA80" s="82"/>
      <c r="BB80" s="82" t="str">
        <f t="shared" si="15"/>
        <v/>
      </c>
      <c r="BC80" s="53" t="str">
        <f t="shared" si="16"/>
        <v/>
      </c>
      <c r="BD80" s="53" t="s">
        <v>88</v>
      </c>
      <c r="BE80" s="53"/>
      <c r="BF80" s="53"/>
      <c r="BG80" s="53"/>
      <c r="BH80" s="53"/>
      <c r="BI80" s="83"/>
      <c r="BJ80" s="53"/>
      <c r="BK80" s="53"/>
    </row>
    <row r="81" spans="3:63" ht="14.25" hidden="1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67" t="e">
        <f>SUMIFS([1]Up!$J:$J,[1]Up!$D:$D,D81)</f>
        <v>#VALUE!</v>
      </c>
      <c r="BA81" s="82"/>
      <c r="BB81" s="82" t="str">
        <f t="shared" si="15"/>
        <v/>
      </c>
      <c r="BC81" s="53" t="str">
        <f t="shared" si="16"/>
        <v/>
      </c>
      <c r="BD81" s="53" t="s">
        <v>50</v>
      </c>
      <c r="BE81" s="53"/>
      <c r="BF81" s="53"/>
      <c r="BG81" s="53"/>
      <c r="BH81" s="53"/>
      <c r="BI81" s="83"/>
      <c r="BJ81" s="53"/>
      <c r="BK81" s="53"/>
    </row>
    <row r="82" spans="3:63" ht="14.25" hidden="1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67" t="e">
        <f>SUMIFS([1]Up!$J:$J,[1]Up!$D:$D,D82)</f>
        <v>#VALUE!</v>
      </c>
      <c r="BA82" s="82"/>
      <c r="BB82" s="82" t="str">
        <f t="shared" si="15"/>
        <v/>
      </c>
      <c r="BC82" s="53" t="str">
        <f t="shared" si="16"/>
        <v/>
      </c>
      <c r="BD82" s="53" t="s">
        <v>50</v>
      </c>
      <c r="BE82" s="53"/>
      <c r="BF82" s="53"/>
      <c r="BG82" s="53"/>
      <c r="BH82" s="53"/>
      <c r="BI82" s="83"/>
      <c r="BJ82" s="53"/>
      <c r="BK82" s="53"/>
    </row>
    <row r="83" spans="3:63" ht="14.25" hidden="1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67" t="e">
        <f>SUMIFS([1]Up!$J:$J,[1]Up!$D:$D,D83)</f>
        <v>#VALUE!</v>
      </c>
      <c r="BA83" s="82"/>
      <c r="BB83" s="82" t="str">
        <f t="shared" si="15"/>
        <v/>
      </c>
      <c r="BC83" s="53" t="str">
        <f t="shared" si="16"/>
        <v/>
      </c>
      <c r="BD83" s="53" t="s">
        <v>50</v>
      </c>
      <c r="BE83" s="53"/>
      <c r="BF83" s="53"/>
      <c r="BG83" s="53"/>
      <c r="BH83" s="53"/>
      <c r="BI83" s="83"/>
      <c r="BJ83" s="53"/>
      <c r="BK83" s="53"/>
    </row>
    <row r="84" spans="3:63" ht="14.25" hidden="1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 t="e">
        <f>SUMIFS([1]Up!$J:$J,[1]Up!$D:$D,D84)</f>
        <v>#VALUE!</v>
      </c>
      <c r="BA84" s="82"/>
      <c r="BB84" s="82" t="str">
        <f t="shared" si="15"/>
        <v/>
      </c>
      <c r="BC84" s="53" t="str">
        <f t="shared" si="16"/>
        <v/>
      </c>
      <c r="BD84" s="53" t="s">
        <v>88</v>
      </c>
      <c r="BE84" s="53"/>
      <c r="BF84" s="53"/>
      <c r="BG84" s="53"/>
      <c r="BH84" s="53"/>
      <c r="BI84" s="83"/>
      <c r="BJ84" s="53"/>
      <c r="BK84" s="53"/>
    </row>
    <row r="85" spans="3:63" ht="14.25" hidden="1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67" t="e">
        <f>SUMIFS([1]Up!$J:$J,[1]Up!$D:$D,D85)</f>
        <v>#VALUE!</v>
      </c>
      <c r="BA85" s="82"/>
      <c r="BB85" s="82" t="str">
        <f t="shared" si="15"/>
        <v/>
      </c>
      <c r="BC85" s="53" t="str">
        <f t="shared" si="16"/>
        <v/>
      </c>
      <c r="BD85" s="53" t="s">
        <v>50</v>
      </c>
      <c r="BE85" s="53"/>
      <c r="BF85" s="53"/>
      <c r="BG85" s="53"/>
      <c r="BH85" s="53"/>
      <c r="BI85" s="83"/>
      <c r="BJ85" s="53"/>
      <c r="BK85" s="53"/>
    </row>
    <row r="86" spans="3:63" ht="14.25" hidden="1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67" t="e">
        <f>SUMIFS([1]Up!$J:$J,[1]Up!$D:$D,D86)</f>
        <v>#VALUE!</v>
      </c>
      <c r="BA86" s="82"/>
      <c r="BB86" s="82" t="str">
        <f t="shared" si="15"/>
        <v/>
      </c>
      <c r="BC86" s="53" t="str">
        <f t="shared" si="16"/>
        <v/>
      </c>
      <c r="BD86" s="53" t="s">
        <v>50</v>
      </c>
      <c r="BE86" s="53"/>
      <c r="BF86" s="53"/>
      <c r="BG86" s="53"/>
      <c r="BH86" s="53"/>
      <c r="BI86" s="83"/>
      <c r="BJ86" s="53"/>
      <c r="BK86" s="53"/>
    </row>
    <row r="87" spans="3:63" ht="14.25" hidden="1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/>
      <c r="AZ87" s="67" t="e">
        <f>SUMIFS([1]Up!$J:$J,[1]Up!$D:$D,D87)</f>
        <v>#VALUE!</v>
      </c>
      <c r="BA87" s="82"/>
      <c r="BB87" s="82" t="str">
        <f t="shared" si="15"/>
        <v/>
      </c>
      <c r="BC87" s="53" t="str">
        <f t="shared" si="16"/>
        <v/>
      </c>
      <c r="BD87" s="53" t="s">
        <v>50</v>
      </c>
      <c r="BE87" s="53"/>
      <c r="BF87" s="53"/>
      <c r="BG87" s="53"/>
      <c r="BH87" s="53"/>
      <c r="BI87" s="83"/>
      <c r="BJ87" s="53"/>
      <c r="BK87" s="53"/>
    </row>
    <row r="88" spans="3:63" ht="14.25" hidden="1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 t="e">
        <f>SUMIFS([1]Up!$J:$J,[1]Up!$D:$D,D88)</f>
        <v>#VALUE!</v>
      </c>
      <c r="BA88" s="82"/>
      <c r="BB88" s="82" t="str">
        <f t="shared" si="15"/>
        <v/>
      </c>
      <c r="BC88" s="53" t="str">
        <f t="shared" si="16"/>
        <v/>
      </c>
      <c r="BD88" s="53" t="s">
        <v>88</v>
      </c>
      <c r="BE88" s="53"/>
      <c r="BF88" s="53"/>
      <c r="BG88" s="53"/>
      <c r="BH88" s="53"/>
      <c r="BI88" s="83"/>
      <c r="BJ88" s="53"/>
      <c r="BK88" s="53"/>
    </row>
    <row r="89" spans="3:63" ht="14.25" hidden="1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67" t="e">
        <f>SUMIFS([1]Up!$J:$J,[1]Up!$D:$D,D89)</f>
        <v>#VALUE!</v>
      </c>
      <c r="BA89" s="82"/>
      <c r="BB89" s="82" t="str">
        <f t="shared" si="15"/>
        <v/>
      </c>
      <c r="BC89" s="53" t="str">
        <f t="shared" si="16"/>
        <v/>
      </c>
      <c r="BD89" s="53" t="s">
        <v>50</v>
      </c>
      <c r="BE89" s="53"/>
      <c r="BF89" s="53"/>
      <c r="BG89" s="53"/>
      <c r="BH89" s="53"/>
      <c r="BI89" s="83"/>
      <c r="BJ89" s="53"/>
      <c r="BK89" s="53"/>
    </row>
    <row r="90" spans="3:63" ht="14.25" hidden="1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67" t="e">
        <f>SUMIFS([1]Up!$J:$J,[1]Up!$D:$D,D90)</f>
        <v>#VALUE!</v>
      </c>
      <c r="BA90" s="82"/>
      <c r="BB90" s="82" t="str">
        <f t="shared" si="15"/>
        <v/>
      </c>
      <c r="BC90" s="53" t="str">
        <f t="shared" si="16"/>
        <v/>
      </c>
      <c r="BD90" s="53" t="s">
        <v>50</v>
      </c>
      <c r="BE90" s="53"/>
      <c r="BF90" s="53"/>
      <c r="BG90" s="53"/>
      <c r="BH90" s="53"/>
      <c r="BI90" s="83"/>
      <c r="BJ90" s="53"/>
      <c r="BK90" s="53"/>
    </row>
    <row r="91" spans="3:63" ht="14.25" hidden="1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67" t="e">
        <f>SUMIFS([1]Up!$J:$J,[1]Up!$D:$D,D91)</f>
        <v>#VALUE!</v>
      </c>
      <c r="BA91" s="82"/>
      <c r="BB91" s="82" t="str">
        <f t="shared" si="15"/>
        <v/>
      </c>
      <c r="BC91" s="53" t="str">
        <f t="shared" si="16"/>
        <v/>
      </c>
      <c r="BD91" s="53" t="s">
        <v>50</v>
      </c>
      <c r="BE91" s="53"/>
      <c r="BF91" s="53"/>
      <c r="BG91" s="53"/>
      <c r="BH91" s="53"/>
      <c r="BI91" s="83"/>
      <c r="BJ91" s="53"/>
      <c r="BK91" s="53"/>
    </row>
    <row r="92" spans="3:63" ht="14.25" hidden="1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/>
      <c r="AZ92" s="67" t="e">
        <f>SUMIFS([1]Up!$J:$J,[1]Up!$D:$D,D92)</f>
        <v>#VALUE!</v>
      </c>
      <c r="BA92" s="82"/>
      <c r="BB92" s="82" t="str">
        <f t="shared" si="15"/>
        <v/>
      </c>
      <c r="BC92" s="53" t="str">
        <f t="shared" si="16"/>
        <v/>
      </c>
      <c r="BD92" s="53" t="s">
        <v>50</v>
      </c>
      <c r="BE92" s="53"/>
      <c r="BF92" s="53"/>
      <c r="BG92" s="53"/>
      <c r="BH92" s="53"/>
      <c r="BI92" s="83"/>
      <c r="BJ92" s="53"/>
      <c r="BK92" s="53"/>
    </row>
    <row r="93" spans="3:63" ht="14.25" hidden="1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 t="e">
        <f>SUMIFS([1]Up!$J:$J,[1]Up!$D:$D,D93)</f>
        <v>#VALUE!</v>
      </c>
      <c r="BA93" s="82"/>
      <c r="BB93" s="82" t="str">
        <f t="shared" si="15"/>
        <v/>
      </c>
      <c r="BC93" s="53" t="str">
        <f t="shared" si="16"/>
        <v/>
      </c>
      <c r="BD93" s="53" t="s">
        <v>88</v>
      </c>
      <c r="BE93" s="53"/>
      <c r="BF93" s="53"/>
      <c r="BG93" s="53"/>
      <c r="BH93" s="53"/>
      <c r="BI93" s="83"/>
      <c r="BJ93" s="53"/>
      <c r="BK93" s="53"/>
    </row>
    <row r="94" spans="3:63" ht="14.25" hidden="1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MIN(SUM(N94:AY94),I94)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67" t="e">
        <f>SUMIFS([1]Up!$J:$J,[1]Up!$D:$D,D94)</f>
        <v>#VALUE!</v>
      </c>
      <c r="BA94" s="82"/>
      <c r="BB94" s="82" t="str">
        <f t="shared" ref="BB94:BB157" si="19">IFERROR(IF(C94="Plate",LEFT(E94,FIND("*",E94,1)-1),""),IF(C94="Plate",LEFT(E94,FIND("x",E94,1)-1),""))</f>
        <v/>
      </c>
      <c r="BC94" s="53" t="str">
        <f t="shared" ref="BC94:BC157" si="20">IF(ROUND(SUM(N94:AY94)-I94,0)&gt;0,"Thừa "&amp;SUM(N94:AY94)-I94,"")</f>
        <v/>
      </c>
      <c r="BD94" s="53" t="s">
        <v>50</v>
      </c>
      <c r="BE94" s="53"/>
      <c r="BF94" s="53"/>
      <c r="BG94" s="53"/>
      <c r="BH94" s="53"/>
      <c r="BI94" s="83"/>
      <c r="BJ94" s="53"/>
      <c r="BK94" s="53"/>
    </row>
    <row r="95" spans="3:63" ht="14.25" hidden="1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67" t="e">
        <f>SUMIFS([1]Up!$J:$J,[1]Up!$D:$D,D95)</f>
        <v>#VALUE!</v>
      </c>
      <c r="BA95" s="82"/>
      <c r="BB95" s="82" t="str">
        <f t="shared" si="19"/>
        <v/>
      </c>
      <c r="BC95" s="53" t="str">
        <f t="shared" si="20"/>
        <v/>
      </c>
      <c r="BD95" s="53" t="s">
        <v>50</v>
      </c>
      <c r="BE95" s="53"/>
      <c r="BF95" s="53"/>
      <c r="BG95" s="53"/>
      <c r="BH95" s="53"/>
      <c r="BI95" s="83"/>
      <c r="BJ95" s="53"/>
      <c r="BK95" s="53"/>
    </row>
    <row r="96" spans="3:63" ht="14.25" hidden="1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 t="e">
        <f>SUMIFS([1]Up!$J:$J,[1]Up!$D:$D,D96)</f>
        <v>#VALUE!</v>
      </c>
      <c r="BA96" s="82"/>
      <c r="BB96" s="82" t="str">
        <f t="shared" si="19"/>
        <v/>
      </c>
      <c r="BC96" s="53" t="str">
        <f t="shared" si="20"/>
        <v/>
      </c>
      <c r="BD96" s="53" t="s">
        <v>50</v>
      </c>
      <c r="BE96" s="53"/>
      <c r="BF96" s="53"/>
      <c r="BG96" s="53"/>
      <c r="BH96" s="53"/>
      <c r="BI96" s="83"/>
      <c r="BJ96" s="53"/>
      <c r="BK96" s="53"/>
    </row>
    <row r="97" spans="3:63" ht="14.25" hidden="1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 t="e">
        <f>SUMIFS([1]Up!$J:$J,[1]Up!$D:$D,D97)</f>
        <v>#VALUE!</v>
      </c>
      <c r="BA97" s="82"/>
      <c r="BB97" s="82" t="str">
        <f t="shared" si="19"/>
        <v/>
      </c>
      <c r="BC97" s="53" t="str">
        <f t="shared" si="20"/>
        <v/>
      </c>
      <c r="BD97" s="53" t="s">
        <v>56</v>
      </c>
      <c r="BE97" s="53"/>
      <c r="BF97" s="53"/>
      <c r="BG97" s="53"/>
      <c r="BH97" s="53"/>
      <c r="BI97" s="83"/>
      <c r="BJ97" s="53"/>
      <c r="BK97" s="53"/>
    </row>
    <row r="98" spans="3:63" ht="14.25" hidden="1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 t="e">
        <f>SUMIFS([1]Up!$J:$J,[1]Up!$D:$D,D98)</f>
        <v>#VALUE!</v>
      </c>
      <c r="BA98" s="82" t="s">
        <v>143</v>
      </c>
      <c r="BB98" s="82" t="str">
        <f t="shared" si="19"/>
        <v>PL10</v>
      </c>
      <c r="BC98" s="53" t="str">
        <f t="shared" si="20"/>
        <v>Thừa 1</v>
      </c>
      <c r="BD98" s="53" t="s">
        <v>50</v>
      </c>
      <c r="BE98" s="53"/>
      <c r="BF98" s="53"/>
      <c r="BG98" s="53"/>
      <c r="BH98" s="53"/>
      <c r="BI98" s="83"/>
      <c r="BJ98" s="53"/>
      <c r="BK98" s="53"/>
    </row>
    <row r="99" spans="3:63" ht="14.25" hidden="1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 t="e">
        <f>SUMIFS([1]Up!$J:$J,[1]Up!$D:$D,D99)</f>
        <v>#VALUE!</v>
      </c>
      <c r="BA99" s="82"/>
      <c r="BB99" s="82" t="str">
        <f t="shared" si="19"/>
        <v>PL6</v>
      </c>
      <c r="BC99" s="53" t="str">
        <f t="shared" si="20"/>
        <v/>
      </c>
      <c r="BD99" s="53" t="s">
        <v>50</v>
      </c>
      <c r="BE99" s="53"/>
      <c r="BF99" s="53"/>
      <c r="BG99" s="53"/>
      <c r="BH99" s="53"/>
      <c r="BI99" s="83"/>
      <c r="BJ99" s="53"/>
      <c r="BK99" s="53"/>
    </row>
    <row r="100" spans="3:63" ht="14.25" hidden="1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 t="e">
        <f>SUMIFS([1]Up!$J:$J,[1]Up!$D:$D,D100)</f>
        <v>#VALUE!</v>
      </c>
      <c r="BA100" s="82"/>
      <c r="BB100" s="82" t="str">
        <f t="shared" si="19"/>
        <v>PL6</v>
      </c>
      <c r="BC100" s="53" t="str">
        <f t="shared" si="20"/>
        <v/>
      </c>
      <c r="BD100" s="53" t="s">
        <v>50</v>
      </c>
      <c r="BE100" s="53"/>
      <c r="BF100" s="53"/>
      <c r="BG100" s="53"/>
      <c r="BH100" s="53"/>
      <c r="BI100" s="83"/>
      <c r="BJ100" s="53"/>
      <c r="BK100" s="53"/>
    </row>
    <row r="101" spans="3:63" ht="14.25" hidden="1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 t="e">
        <f>SUMIFS([1]Up!$J:$J,[1]Up!$D:$D,D101)</f>
        <v>#VALUE!</v>
      </c>
      <c r="BA101" s="82" t="s">
        <v>143</v>
      </c>
      <c r="BB101" s="82" t="str">
        <f t="shared" si="19"/>
        <v>PL6</v>
      </c>
      <c r="BC101" s="53" t="str">
        <f t="shared" si="20"/>
        <v>Thừa 1</v>
      </c>
      <c r="BD101" s="53" t="s">
        <v>50</v>
      </c>
      <c r="BE101" s="53"/>
      <c r="BF101" s="53"/>
      <c r="BG101" s="53"/>
      <c r="BH101" s="53"/>
      <c r="BI101" s="83"/>
      <c r="BJ101" s="53"/>
      <c r="BK101" s="53"/>
    </row>
    <row r="102" spans="3:63" ht="14.25" hidden="1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 t="e">
        <f>SUMIFS([1]Up!$J:$J,[1]Up!$D:$D,D102)</f>
        <v>#VALUE!</v>
      </c>
      <c r="BA102" s="82"/>
      <c r="BB102" s="82" t="str">
        <f t="shared" si="19"/>
        <v>PL6</v>
      </c>
      <c r="BC102" s="53" t="str">
        <f t="shared" si="20"/>
        <v/>
      </c>
      <c r="BD102" s="53" t="s">
        <v>50</v>
      </c>
      <c r="BE102" s="53"/>
      <c r="BF102" s="53"/>
      <c r="BG102" s="53"/>
      <c r="BH102" s="53"/>
      <c r="BI102" s="83"/>
      <c r="BJ102" s="53"/>
      <c r="BK102" s="53"/>
    </row>
    <row r="103" spans="3:63" ht="14.25" hidden="1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 t="e">
        <f>SUMIFS([1]Up!$J:$J,[1]Up!$D:$D,D103)</f>
        <v>#VALUE!</v>
      </c>
      <c r="BA103" s="82"/>
      <c r="BB103" s="82" t="str">
        <f t="shared" si="19"/>
        <v/>
      </c>
      <c r="BC103" s="53" t="str">
        <f t="shared" si="20"/>
        <v/>
      </c>
      <c r="BD103" s="53" t="s">
        <v>50</v>
      </c>
      <c r="BE103" s="53"/>
      <c r="BF103" s="53"/>
      <c r="BG103" s="53"/>
      <c r="BH103" s="53"/>
      <c r="BI103" s="83"/>
      <c r="BJ103" s="53"/>
      <c r="BK103" s="53"/>
    </row>
    <row r="104" spans="3:63" ht="14.25" hidden="1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67" t="e">
        <f>SUMIFS([1]Up!$J:$J,[1]Up!$D:$D,D104)</f>
        <v>#VALUE!</v>
      </c>
      <c r="BA104" s="82"/>
      <c r="BB104" s="82" t="str">
        <f t="shared" si="19"/>
        <v/>
      </c>
      <c r="BC104" s="53" t="str">
        <f t="shared" si="20"/>
        <v/>
      </c>
      <c r="BD104" s="53" t="s">
        <v>56</v>
      </c>
      <c r="BE104" s="53"/>
      <c r="BF104" s="53"/>
      <c r="BG104" s="53"/>
      <c r="BH104" s="53"/>
      <c r="BI104" s="83"/>
      <c r="BJ104" s="53"/>
      <c r="BK104" s="53"/>
    </row>
    <row r="105" spans="3:63" ht="14.25" hidden="1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 t="e">
        <f>SUMIFS([1]Up!$J:$J,[1]Up!$D:$D,D105)</f>
        <v>#VALUE!</v>
      </c>
      <c r="BA105" s="82"/>
      <c r="BB105" s="82" t="str">
        <f t="shared" si="19"/>
        <v>PL6</v>
      </c>
      <c r="BC105" s="53" t="str">
        <f t="shared" si="20"/>
        <v/>
      </c>
      <c r="BD105" s="53" t="s">
        <v>50</v>
      </c>
      <c r="BE105" s="53"/>
      <c r="BF105" s="53"/>
      <c r="BG105" s="53"/>
      <c r="BH105" s="53"/>
      <c r="BI105" s="83"/>
      <c r="BJ105" s="53"/>
      <c r="BK105" s="53"/>
    </row>
    <row r="106" spans="3:63" ht="14.25" hidden="1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 t="e">
        <f>SUMIFS([1]Up!$J:$J,[1]Up!$D:$D,D106)</f>
        <v>#VALUE!</v>
      </c>
      <c r="BA106" s="82"/>
      <c r="BB106" s="82" t="str">
        <f t="shared" si="19"/>
        <v>PL6</v>
      </c>
      <c r="BC106" s="53" t="str">
        <f t="shared" si="20"/>
        <v/>
      </c>
      <c r="BD106" s="53" t="s">
        <v>50</v>
      </c>
      <c r="BE106" s="53"/>
      <c r="BF106" s="53"/>
      <c r="BG106" s="53"/>
      <c r="BH106" s="53"/>
      <c r="BI106" s="83"/>
      <c r="BJ106" s="53"/>
      <c r="BK106" s="53"/>
    </row>
    <row r="107" spans="3:63" ht="14.25" hidden="1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 t="e">
        <f>SUMIFS([1]Up!$J:$J,[1]Up!$D:$D,D107)</f>
        <v>#VALUE!</v>
      </c>
      <c r="BA107" s="82"/>
      <c r="BB107" s="82" t="str">
        <f t="shared" si="19"/>
        <v>PL6</v>
      </c>
      <c r="BC107" s="53" t="str">
        <f t="shared" si="20"/>
        <v/>
      </c>
      <c r="BD107" s="53" t="s">
        <v>50</v>
      </c>
      <c r="BE107" s="53"/>
      <c r="BF107" s="53"/>
      <c r="BG107" s="53"/>
      <c r="BH107" s="53"/>
      <c r="BI107" s="83"/>
      <c r="BJ107" s="53"/>
      <c r="BK107" s="53"/>
    </row>
    <row r="108" spans="3:63" ht="14.25" hidden="1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 t="e">
        <f>SUMIFS([1]Up!$J:$J,[1]Up!$D:$D,D108)</f>
        <v>#VALUE!</v>
      </c>
      <c r="BA108" s="82"/>
      <c r="BB108" s="82" t="str">
        <f t="shared" si="19"/>
        <v>PL6</v>
      </c>
      <c r="BC108" s="53" t="str">
        <f t="shared" si="20"/>
        <v/>
      </c>
      <c r="BD108" s="53" t="s">
        <v>50</v>
      </c>
      <c r="BE108" s="53"/>
      <c r="BF108" s="53"/>
      <c r="BG108" s="53"/>
      <c r="BH108" s="53"/>
      <c r="BI108" s="83"/>
      <c r="BJ108" s="53"/>
      <c r="BK108" s="53"/>
    </row>
    <row r="109" spans="3:63" ht="14.25" hidden="1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 t="e">
        <f>SUMIFS([1]Up!$J:$J,[1]Up!$D:$D,D109)</f>
        <v>#VALUE!</v>
      </c>
      <c r="BA109" s="82"/>
      <c r="BB109" s="82" t="str">
        <f t="shared" si="19"/>
        <v>PL10</v>
      </c>
      <c r="BC109" s="53" t="str">
        <f t="shared" si="20"/>
        <v/>
      </c>
      <c r="BD109" s="53" t="s">
        <v>50</v>
      </c>
      <c r="BE109" s="53"/>
      <c r="BF109" s="53"/>
      <c r="BG109" s="53"/>
      <c r="BH109" s="53"/>
      <c r="BI109" s="83"/>
      <c r="BJ109" s="53"/>
      <c r="BK109" s="53"/>
    </row>
    <row r="110" spans="3:63" ht="14.25" hidden="1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 t="e">
        <f>SUMIFS([1]Up!$J:$J,[1]Up!$D:$D,D110)</f>
        <v>#VALUE!</v>
      </c>
      <c r="BA110" s="82"/>
      <c r="BB110" s="82" t="str">
        <f t="shared" si="19"/>
        <v/>
      </c>
      <c r="BC110" s="53" t="str">
        <f t="shared" si="20"/>
        <v/>
      </c>
      <c r="BD110" s="53" t="s">
        <v>50</v>
      </c>
      <c r="BE110" s="53"/>
      <c r="BF110" s="53"/>
      <c r="BG110" s="53"/>
      <c r="BH110" s="53"/>
      <c r="BI110" s="83"/>
      <c r="BJ110" s="53"/>
      <c r="BK110" s="53"/>
    </row>
    <row r="111" spans="3:63" ht="14.25" hidden="1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67" t="e">
        <f>SUMIFS([1]Up!$J:$J,[1]Up!$D:$D,D111)</f>
        <v>#VALUE!</v>
      </c>
      <c r="BA111" s="82"/>
      <c r="BB111" s="82" t="str">
        <f t="shared" si="19"/>
        <v/>
      </c>
      <c r="BC111" s="53" t="str">
        <f t="shared" si="20"/>
        <v/>
      </c>
      <c r="BD111" s="53" t="s">
        <v>56</v>
      </c>
      <c r="BE111" s="53"/>
      <c r="BF111" s="53"/>
      <c r="BG111" s="53"/>
      <c r="BH111" s="53"/>
      <c r="BI111" s="83"/>
      <c r="BJ111" s="53"/>
      <c r="BK111" s="53"/>
    </row>
    <row r="112" spans="3:63" ht="14.25" hidden="1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 t="e">
        <f>SUMIFS([1]Up!$J:$J,[1]Up!$D:$D,D112)</f>
        <v>#VALUE!</v>
      </c>
      <c r="BA112" s="82" t="s">
        <v>143</v>
      </c>
      <c r="BB112" s="82" t="str">
        <f t="shared" si="19"/>
        <v>PL10</v>
      </c>
      <c r="BC112" s="53" t="str">
        <f t="shared" si="20"/>
        <v>Thừa 1</v>
      </c>
      <c r="BD112" s="53" t="s">
        <v>50</v>
      </c>
      <c r="BE112" s="53"/>
      <c r="BF112" s="53"/>
      <c r="BG112" s="53"/>
      <c r="BH112" s="53"/>
      <c r="BI112" s="83"/>
      <c r="BJ112" s="53"/>
      <c r="BK112" s="53"/>
    </row>
    <row r="113" spans="3:63" ht="14.25" hidden="1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 t="e">
        <f>SUMIFS([1]Up!$J:$J,[1]Up!$D:$D,D113)</f>
        <v>#VALUE!</v>
      </c>
      <c r="BA113" s="82"/>
      <c r="BB113" s="82" t="str">
        <f t="shared" si="19"/>
        <v>PL6</v>
      </c>
      <c r="BC113" s="53" t="str">
        <f t="shared" si="20"/>
        <v/>
      </c>
      <c r="BD113" s="53" t="s">
        <v>50</v>
      </c>
      <c r="BE113" s="53"/>
      <c r="BF113" s="53"/>
      <c r="BG113" s="53"/>
      <c r="BH113" s="53"/>
      <c r="BI113" s="83"/>
      <c r="BJ113" s="53"/>
      <c r="BK113" s="53"/>
    </row>
    <row r="114" spans="3:63" ht="14.25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0</v>
      </c>
      <c r="M114" s="26">
        <f t="shared" si="1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 t="e">
        <f>SUMIFS([1]Up!$J:$J,[1]Up!$D:$D,D114)</f>
        <v>#VALUE!</v>
      </c>
      <c r="BA114" s="82"/>
      <c r="BB114" s="82" t="str">
        <f t="shared" si="19"/>
        <v>PL6</v>
      </c>
      <c r="BC114" s="53" t="str">
        <f t="shared" si="20"/>
        <v/>
      </c>
      <c r="BD114" s="53" t="s">
        <v>50</v>
      </c>
      <c r="BE114" s="53"/>
      <c r="BF114" s="53"/>
      <c r="BG114" s="53"/>
      <c r="BH114" s="53"/>
      <c r="BI114" s="83"/>
      <c r="BJ114" s="53"/>
      <c r="BK114" s="53"/>
    </row>
    <row r="115" spans="3:63" ht="14.25" hidden="1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 t="e">
        <f>SUMIFS([1]Up!$J:$J,[1]Up!$D:$D,D115)</f>
        <v>#VALUE!</v>
      </c>
      <c r="BA115" s="82" t="s">
        <v>143</v>
      </c>
      <c r="BB115" s="82" t="str">
        <f t="shared" si="19"/>
        <v>PL6</v>
      </c>
      <c r="BC115" s="53" t="str">
        <f t="shared" si="20"/>
        <v>Thừa 1</v>
      </c>
      <c r="BD115" s="53" t="s">
        <v>50</v>
      </c>
      <c r="BE115" s="53"/>
      <c r="BF115" s="53"/>
      <c r="BG115" s="53"/>
      <c r="BH115" s="53"/>
      <c r="BI115" s="83"/>
      <c r="BJ115" s="53"/>
      <c r="BK115" s="53"/>
    </row>
    <row r="116" spans="3:63" ht="14.25" hidden="1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 t="e">
        <f>SUMIFS([1]Up!$J:$J,[1]Up!$D:$D,D116)</f>
        <v>#VALUE!</v>
      </c>
      <c r="BA116" s="82"/>
      <c r="BB116" s="82" t="str">
        <f t="shared" si="19"/>
        <v>PL6</v>
      </c>
      <c r="BC116" s="53" t="str">
        <f t="shared" si="20"/>
        <v/>
      </c>
      <c r="BD116" s="53" t="s">
        <v>50</v>
      </c>
      <c r="BE116" s="53"/>
      <c r="BF116" s="53"/>
      <c r="BG116" s="53"/>
      <c r="BH116" s="53"/>
      <c r="BI116" s="83"/>
      <c r="BJ116" s="53"/>
      <c r="BK116" s="53"/>
    </row>
    <row r="117" spans="3:63" ht="14.25" hidden="1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 t="e">
        <f>SUMIFS([1]Up!$J:$J,[1]Up!$D:$D,D117)</f>
        <v>#VALUE!</v>
      </c>
      <c r="BA117" s="82"/>
      <c r="BB117" s="82" t="str">
        <f t="shared" si="19"/>
        <v/>
      </c>
      <c r="BC117" s="53" t="str">
        <f t="shared" si="20"/>
        <v/>
      </c>
      <c r="BD117" s="53" t="s">
        <v>50</v>
      </c>
      <c r="BE117" s="53"/>
      <c r="BF117" s="53"/>
      <c r="BG117" s="53"/>
      <c r="BH117" s="53"/>
      <c r="BI117" s="83"/>
      <c r="BJ117" s="53"/>
      <c r="BK117" s="53"/>
    </row>
    <row r="118" spans="3:63" ht="14.25" hidden="1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 t="e">
        <f>SUMIFS([1]Up!$J:$J,[1]Up!$D:$D,D118)</f>
        <v>#VALUE!</v>
      </c>
      <c r="BA118" s="82"/>
      <c r="BB118" s="82" t="str">
        <f t="shared" si="19"/>
        <v/>
      </c>
      <c r="BC118" s="53" t="str">
        <f t="shared" si="20"/>
        <v/>
      </c>
      <c r="BD118" s="53" t="s">
        <v>56</v>
      </c>
      <c r="BE118" s="53"/>
      <c r="BF118" s="53"/>
      <c r="BG118" s="53"/>
      <c r="BH118" s="53"/>
      <c r="BI118" s="83"/>
      <c r="BJ118" s="53"/>
      <c r="BK118" s="53"/>
    </row>
    <row r="119" spans="3:63" ht="14.25" hidden="1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 t="e">
        <f>SUMIFS([1]Up!$J:$J,[1]Up!$D:$D,D119)</f>
        <v>#VALUE!</v>
      </c>
      <c r="BA119" s="82"/>
      <c r="BB119" s="82" t="str">
        <f t="shared" si="19"/>
        <v>PL6</v>
      </c>
      <c r="BC119" s="53" t="str">
        <f t="shared" si="20"/>
        <v/>
      </c>
      <c r="BD119" s="53" t="s">
        <v>50</v>
      </c>
      <c r="BE119" s="53"/>
      <c r="BF119" s="53"/>
      <c r="BG119" s="53"/>
      <c r="BH119" s="53"/>
      <c r="BI119" s="83"/>
      <c r="BJ119" s="53"/>
      <c r="BK119" s="53"/>
    </row>
    <row r="120" spans="3:63" ht="14.25" hidden="1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 t="e">
        <f>SUMIFS([1]Up!$J:$J,[1]Up!$D:$D,D120)</f>
        <v>#VALUE!</v>
      </c>
      <c r="BA120" s="82"/>
      <c r="BB120" s="82" t="str">
        <f t="shared" si="19"/>
        <v>PL6</v>
      </c>
      <c r="BC120" s="53" t="str">
        <f t="shared" si="20"/>
        <v/>
      </c>
      <c r="BD120" s="53" t="s">
        <v>50</v>
      </c>
      <c r="BE120" s="53"/>
      <c r="BF120" s="53"/>
      <c r="BG120" s="53"/>
      <c r="BH120" s="53"/>
      <c r="BI120" s="83"/>
      <c r="BJ120" s="53"/>
      <c r="BK120" s="53"/>
    </row>
    <row r="121" spans="3:63" ht="14.25" hidden="1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 t="e">
        <f>SUMIFS([1]Up!$J:$J,[1]Up!$D:$D,D121)</f>
        <v>#VALUE!</v>
      </c>
      <c r="BA121" s="82"/>
      <c r="BB121" s="82" t="str">
        <f t="shared" si="19"/>
        <v>PL6</v>
      </c>
      <c r="BC121" s="53" t="str">
        <f t="shared" si="20"/>
        <v/>
      </c>
      <c r="BD121" s="53" t="s">
        <v>50</v>
      </c>
      <c r="BE121" s="53"/>
      <c r="BF121" s="53"/>
      <c r="BG121" s="53"/>
      <c r="BH121" s="53"/>
      <c r="BI121" s="83"/>
      <c r="BJ121" s="53"/>
      <c r="BK121" s="53"/>
    </row>
    <row r="122" spans="3:63" ht="14.25" hidden="1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 t="e">
        <f>SUMIFS([1]Up!$J:$J,[1]Up!$D:$D,D122)</f>
        <v>#VALUE!</v>
      </c>
      <c r="BA122" s="82"/>
      <c r="BB122" s="82" t="str">
        <f t="shared" si="19"/>
        <v>PL6</v>
      </c>
      <c r="BC122" s="53" t="str">
        <f t="shared" si="20"/>
        <v/>
      </c>
      <c r="BD122" s="53" t="s">
        <v>50</v>
      </c>
      <c r="BE122" s="53"/>
      <c r="BF122" s="53"/>
      <c r="BG122" s="53"/>
      <c r="BH122" s="53"/>
      <c r="BI122" s="83"/>
      <c r="BJ122" s="53"/>
      <c r="BK122" s="53"/>
    </row>
    <row r="123" spans="3:63" ht="14.25" hidden="1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 t="e">
        <f>SUMIFS([1]Up!$J:$J,[1]Up!$D:$D,D123)</f>
        <v>#VALUE!</v>
      </c>
      <c r="BA123" s="82"/>
      <c r="BB123" s="82" t="str">
        <f t="shared" si="19"/>
        <v>PL10</v>
      </c>
      <c r="BC123" s="53" t="str">
        <f t="shared" si="20"/>
        <v/>
      </c>
      <c r="BD123" s="53" t="s">
        <v>50</v>
      </c>
      <c r="BE123" s="53"/>
      <c r="BF123" s="53"/>
      <c r="BG123" s="53"/>
      <c r="BH123" s="53"/>
      <c r="BI123" s="83"/>
      <c r="BJ123" s="53"/>
      <c r="BK123" s="53"/>
    </row>
    <row r="124" spans="3:63" ht="14.25" hidden="1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 t="e">
        <f>SUMIFS([1]Up!$J:$J,[1]Up!$D:$D,D124)</f>
        <v>#VALUE!</v>
      </c>
      <c r="BA124" s="82"/>
      <c r="BB124" s="82" t="str">
        <f t="shared" si="19"/>
        <v/>
      </c>
      <c r="BC124" s="53" t="str">
        <f t="shared" si="20"/>
        <v/>
      </c>
      <c r="BD124" s="53" t="s">
        <v>50</v>
      </c>
      <c r="BE124" s="53"/>
      <c r="BF124" s="53"/>
      <c r="BG124" s="53"/>
      <c r="BH124" s="53"/>
      <c r="BI124" s="83"/>
      <c r="BJ124" s="53"/>
      <c r="BK124" s="53"/>
    </row>
    <row r="125" spans="3:63" ht="14.25" hidden="1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 t="e">
        <f>SUMIFS([1]Up!$J:$J,[1]Up!$D:$D,D125)</f>
        <v>#VALUE!</v>
      </c>
      <c r="BA125" s="82"/>
      <c r="BB125" s="82" t="str">
        <f t="shared" si="19"/>
        <v>PL6</v>
      </c>
      <c r="BC125" s="53" t="str">
        <f t="shared" si="20"/>
        <v/>
      </c>
      <c r="BD125" s="53" t="s">
        <v>50</v>
      </c>
      <c r="BE125" s="53"/>
      <c r="BF125" s="53"/>
      <c r="BG125" s="53"/>
      <c r="BH125" s="53"/>
      <c r="BI125" s="83"/>
      <c r="BJ125" s="53"/>
      <c r="BK125" s="53"/>
    </row>
    <row r="126" spans="3:63" ht="14.25" hidden="1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 t="e">
        <f>SUMIFS([1]Up!$J:$J,[1]Up!$D:$D,D126)</f>
        <v>#VALUE!</v>
      </c>
      <c r="BA126" s="82"/>
      <c r="BB126" s="82" t="str">
        <f t="shared" si="19"/>
        <v/>
      </c>
      <c r="BC126" s="53" t="str">
        <f t="shared" si="20"/>
        <v/>
      </c>
      <c r="BD126" s="53" t="s">
        <v>50</v>
      </c>
      <c r="BE126" s="53"/>
      <c r="BF126" s="53"/>
      <c r="BG126" s="53"/>
      <c r="BH126" s="53"/>
      <c r="BI126" s="83"/>
      <c r="BJ126" s="53"/>
      <c r="BK126" s="53"/>
    </row>
    <row r="127" spans="3:63" ht="14.25" hidden="1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 t="e">
        <f>SUMIFS([1]Up!$J:$J,[1]Up!$D:$D,D127)</f>
        <v>#VALUE!</v>
      </c>
      <c r="BA127" s="82"/>
      <c r="BB127" s="82" t="str">
        <f t="shared" si="19"/>
        <v>PL6</v>
      </c>
      <c r="BC127" s="53" t="str">
        <f t="shared" si="20"/>
        <v/>
      </c>
      <c r="BD127" s="53" t="s">
        <v>50</v>
      </c>
      <c r="BE127" s="53"/>
      <c r="BF127" s="53"/>
      <c r="BG127" s="53"/>
      <c r="BH127" s="53"/>
      <c r="BI127" s="83"/>
      <c r="BJ127" s="53"/>
      <c r="BK127" s="53"/>
    </row>
    <row r="128" spans="3:63" ht="14.25" hidden="1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 t="e">
        <f>SUMIFS([1]Up!$J:$J,[1]Up!$D:$D,D128)</f>
        <v>#VALUE!</v>
      </c>
      <c r="BA128" s="82"/>
      <c r="BB128" s="82" t="str">
        <f t="shared" si="19"/>
        <v/>
      </c>
      <c r="BC128" s="53" t="str">
        <f t="shared" si="20"/>
        <v/>
      </c>
      <c r="BD128" s="53" t="s">
        <v>82</v>
      </c>
      <c r="BE128" s="53"/>
      <c r="BF128" s="53"/>
      <c r="BG128" s="53"/>
      <c r="BH128" s="53"/>
      <c r="BI128" s="83"/>
      <c r="BJ128" s="53"/>
      <c r="BK128" s="53"/>
    </row>
    <row r="129" spans="3:63" ht="14.25" hidden="1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 t="e">
        <f>SUMIFS([1]Up!$J:$J,[1]Up!$D:$D,D129)</f>
        <v>#VALUE!</v>
      </c>
      <c r="BA129" s="82"/>
      <c r="BB129" s="82" t="str">
        <f t="shared" si="19"/>
        <v/>
      </c>
      <c r="BC129" s="53" t="str">
        <f t="shared" si="20"/>
        <v/>
      </c>
      <c r="BD129" s="53" t="s">
        <v>82</v>
      </c>
      <c r="BE129" s="53"/>
      <c r="BF129" s="53"/>
      <c r="BG129" s="53"/>
      <c r="BH129" s="53"/>
      <c r="BI129" s="83"/>
      <c r="BJ129" s="53"/>
      <c r="BK129" s="53"/>
    </row>
    <row r="130" spans="3:63" ht="14.25" hidden="1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 t="e">
        <f>SUMIFS([1]Up!$J:$J,[1]Up!$D:$D,D130)</f>
        <v>#VALUE!</v>
      </c>
      <c r="BA130" s="82"/>
      <c r="BB130" s="82" t="str">
        <f t="shared" si="19"/>
        <v/>
      </c>
      <c r="BC130" s="53" t="str">
        <f t="shared" si="20"/>
        <v/>
      </c>
      <c r="BD130" s="53" t="s">
        <v>82</v>
      </c>
      <c r="BE130" s="53"/>
      <c r="BF130" s="53"/>
      <c r="BG130" s="53"/>
      <c r="BH130" s="53"/>
      <c r="BI130" s="83"/>
      <c r="BJ130" s="53"/>
      <c r="BK130" s="53"/>
    </row>
    <row r="131" spans="3:63" ht="14.25" hidden="1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67" t="e">
        <f>SUMIFS([1]Up!$J:$J,[1]Up!$D:$D,D131)</f>
        <v>#VALUE!</v>
      </c>
      <c r="BA131" s="82"/>
      <c r="BB131" s="82" t="str">
        <f t="shared" si="19"/>
        <v/>
      </c>
      <c r="BC131" s="53" t="str">
        <f t="shared" si="20"/>
        <v/>
      </c>
      <c r="BD131" s="53" t="s">
        <v>82</v>
      </c>
      <c r="BE131" s="53"/>
      <c r="BF131" s="53"/>
      <c r="BG131" s="53"/>
      <c r="BH131" s="53"/>
      <c r="BI131" s="83"/>
      <c r="BJ131" s="53"/>
      <c r="BK131" s="53"/>
    </row>
    <row r="132" spans="3:63" ht="14.25" hidden="1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 t="e">
        <f>SUMIFS([1]Up!$J:$J,[1]Up!$D:$D,D132)</f>
        <v>#VALUE!</v>
      </c>
      <c r="BA132" s="82"/>
      <c r="BB132" s="82" t="str">
        <f t="shared" si="19"/>
        <v/>
      </c>
      <c r="BC132" s="53" t="str">
        <f t="shared" si="20"/>
        <v/>
      </c>
      <c r="BD132" s="53" t="s">
        <v>82</v>
      </c>
      <c r="BE132" s="53"/>
      <c r="BF132" s="53"/>
      <c r="BG132" s="53"/>
      <c r="BH132" s="53"/>
      <c r="BI132" s="83"/>
      <c r="BJ132" s="53"/>
      <c r="BK132" s="53"/>
    </row>
    <row r="133" spans="3:63" ht="14.25" hidden="1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 t="e">
        <f>SUMIFS([1]Up!$J:$J,[1]Up!$D:$D,D133)</f>
        <v>#VALUE!</v>
      </c>
      <c r="BA133" s="82"/>
      <c r="BB133" s="82" t="str">
        <f t="shared" si="19"/>
        <v/>
      </c>
      <c r="BC133" s="53" t="str">
        <f t="shared" si="20"/>
        <v/>
      </c>
      <c r="BD133" s="53" t="s">
        <v>82</v>
      </c>
      <c r="BE133" s="53"/>
      <c r="BF133" s="53"/>
      <c r="BG133" s="53"/>
      <c r="BH133" s="53"/>
      <c r="BI133" s="83"/>
      <c r="BJ133" s="53"/>
      <c r="BK133" s="53"/>
    </row>
    <row r="134" spans="3:63" ht="14.25" hidden="1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67" t="e">
        <f>SUMIFS([1]Up!$J:$J,[1]Up!$D:$D,D134)</f>
        <v>#VALUE!</v>
      </c>
      <c r="BA134" s="82"/>
      <c r="BB134" s="82" t="str">
        <f t="shared" si="19"/>
        <v/>
      </c>
      <c r="BC134" s="53" t="str">
        <f t="shared" si="20"/>
        <v/>
      </c>
      <c r="BD134" s="53" t="s">
        <v>82</v>
      </c>
      <c r="BE134" s="53"/>
      <c r="BF134" s="53"/>
      <c r="BG134" s="53"/>
      <c r="BH134" s="53"/>
      <c r="BI134" s="83"/>
      <c r="BJ134" s="53"/>
      <c r="BK134" s="53"/>
    </row>
    <row r="135" spans="3:63" ht="14.25" hidden="1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 t="e">
        <f>SUMIFS([1]Up!$J:$J,[1]Up!$D:$D,D135)</f>
        <v>#VALUE!</v>
      </c>
      <c r="BA135" s="82"/>
      <c r="BB135" s="82" t="str">
        <f t="shared" si="19"/>
        <v>PL10</v>
      </c>
      <c r="BC135" s="53" t="str">
        <f t="shared" si="20"/>
        <v>Thừa 1</v>
      </c>
      <c r="BD135" s="53" t="s">
        <v>50</v>
      </c>
      <c r="BE135" s="53"/>
      <c r="BF135" s="53"/>
      <c r="BG135" s="53"/>
      <c r="BH135" s="53"/>
      <c r="BI135" s="83"/>
      <c r="BJ135" s="53"/>
      <c r="BK135" s="53"/>
    </row>
    <row r="136" spans="3:63" ht="14.25" hidden="1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 t="e">
        <f>SUMIFS([1]Up!$J:$J,[1]Up!$D:$D,D136)</f>
        <v>#VALUE!</v>
      </c>
      <c r="BA136" s="82"/>
      <c r="BB136" s="82" t="str">
        <f t="shared" si="19"/>
        <v/>
      </c>
      <c r="BC136" s="53" t="str">
        <f t="shared" si="20"/>
        <v/>
      </c>
      <c r="BD136" s="53" t="s">
        <v>82</v>
      </c>
      <c r="BE136" s="53"/>
      <c r="BF136" s="53"/>
      <c r="BG136" s="53"/>
      <c r="BH136" s="53"/>
      <c r="BI136" s="83"/>
      <c r="BJ136" s="53"/>
      <c r="BK136" s="53"/>
    </row>
    <row r="137" spans="3:63" ht="14.25" hidden="1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 t="e">
        <f>SUMIFS([1]Up!$J:$J,[1]Up!$D:$D,D137)</f>
        <v>#VALUE!</v>
      </c>
      <c r="BA137" s="82"/>
      <c r="BB137" s="82" t="str">
        <f t="shared" si="19"/>
        <v>PL10</v>
      </c>
      <c r="BC137" s="53" t="str">
        <f t="shared" si="20"/>
        <v/>
      </c>
      <c r="BD137" s="53" t="s">
        <v>50</v>
      </c>
      <c r="BE137" s="53"/>
      <c r="BF137" s="53"/>
      <c r="BG137" s="53"/>
      <c r="BH137" s="53"/>
      <c r="BI137" s="83"/>
      <c r="BJ137" s="53"/>
      <c r="BK137" s="53"/>
    </row>
    <row r="138" spans="3:63" ht="14.25" hidden="1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 t="e">
        <f>SUMIFS([1]Up!$J:$J,[1]Up!$D:$D,D138)</f>
        <v>#VALUE!</v>
      </c>
      <c r="BA138" s="82"/>
      <c r="BB138" s="82" t="str">
        <f t="shared" si="19"/>
        <v/>
      </c>
      <c r="BC138" s="53" t="str">
        <f t="shared" si="20"/>
        <v/>
      </c>
      <c r="BD138" s="53" t="s">
        <v>82</v>
      </c>
      <c r="BE138" s="53"/>
      <c r="BF138" s="53"/>
      <c r="BG138" s="53"/>
      <c r="BH138" s="53"/>
      <c r="BI138" s="83"/>
      <c r="BJ138" s="53"/>
      <c r="BK138" s="53"/>
    </row>
    <row r="139" spans="3:63" ht="14.25" hidden="1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 t="e">
        <f>SUMIFS([1]Up!$J:$J,[1]Up!$D:$D,D139)</f>
        <v>#VALUE!</v>
      </c>
      <c r="BA139" s="82"/>
      <c r="BB139" s="82" t="str">
        <f t="shared" si="19"/>
        <v/>
      </c>
      <c r="BC139" s="53" t="str">
        <f t="shared" si="20"/>
        <v/>
      </c>
      <c r="BD139" s="53" t="s">
        <v>82</v>
      </c>
      <c r="BE139" s="53"/>
      <c r="BF139" s="53"/>
      <c r="BG139" s="53"/>
      <c r="BH139" s="53"/>
      <c r="BI139" s="83"/>
      <c r="BJ139" s="53"/>
      <c r="BK139" s="53"/>
    </row>
    <row r="140" spans="3:63" ht="14.25" hidden="1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 t="e">
        <f>SUMIFS([1]Up!$J:$J,[1]Up!$D:$D,D140)</f>
        <v>#VALUE!</v>
      </c>
      <c r="BA140" s="82"/>
      <c r="BB140" s="82" t="str">
        <f t="shared" si="19"/>
        <v/>
      </c>
      <c r="BC140" s="53" t="str">
        <f t="shared" si="20"/>
        <v/>
      </c>
      <c r="BD140" s="53" t="s">
        <v>82</v>
      </c>
      <c r="BE140" s="53"/>
      <c r="BF140" s="53"/>
      <c r="BG140" s="53"/>
      <c r="BH140" s="53"/>
      <c r="BI140" s="83"/>
      <c r="BJ140" s="53"/>
      <c r="BK140" s="53"/>
    </row>
    <row r="141" spans="3:63" ht="14.25" hidden="1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 t="e">
        <f>SUMIFS([1]Up!$J:$J,[1]Up!$D:$D,D141)</f>
        <v>#VALUE!</v>
      </c>
      <c r="BA141" s="82"/>
      <c r="BB141" s="82" t="str">
        <f t="shared" si="19"/>
        <v/>
      </c>
      <c r="BC141" s="53" t="str">
        <f t="shared" si="20"/>
        <v/>
      </c>
      <c r="BD141" s="53" t="s">
        <v>82</v>
      </c>
      <c r="BE141" s="53"/>
      <c r="BF141" s="53"/>
      <c r="BG141" s="53"/>
      <c r="BH141" s="53"/>
      <c r="BI141" s="83"/>
      <c r="BJ141" s="53"/>
      <c r="BK141" s="53"/>
    </row>
    <row r="142" spans="3:63" ht="14.25" hidden="1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 t="e">
        <f>SUMIFS([1]Up!$J:$J,[1]Up!$D:$D,D142)</f>
        <v>#VALUE!</v>
      </c>
      <c r="BA142" s="82"/>
      <c r="BB142" s="82" t="str">
        <f t="shared" si="19"/>
        <v/>
      </c>
      <c r="BC142" s="53" t="str">
        <f t="shared" si="20"/>
        <v/>
      </c>
      <c r="BD142" s="53" t="s">
        <v>82</v>
      </c>
      <c r="BE142" s="53"/>
      <c r="BF142" s="53"/>
      <c r="BG142" s="53"/>
      <c r="BH142" s="53"/>
      <c r="BI142" s="83"/>
      <c r="BJ142" s="53"/>
      <c r="BK142" s="53"/>
    </row>
    <row r="143" spans="3:63" ht="14.25" hidden="1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 t="e">
        <f>SUMIFS([1]Up!$J:$J,[1]Up!$D:$D,D143)</f>
        <v>#VALUE!</v>
      </c>
      <c r="BA143" s="82"/>
      <c r="BB143" s="82" t="str">
        <f t="shared" si="19"/>
        <v/>
      </c>
      <c r="BC143" s="53" t="str">
        <f t="shared" si="20"/>
        <v/>
      </c>
      <c r="BD143" s="53" t="s">
        <v>82</v>
      </c>
      <c r="BE143" s="53"/>
      <c r="BF143" s="53"/>
      <c r="BG143" s="53"/>
      <c r="BH143" s="53"/>
      <c r="BI143" s="83"/>
      <c r="BJ143" s="53"/>
      <c r="BK143" s="53"/>
    </row>
    <row r="144" spans="3:63" ht="14.25" hidden="1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 t="e">
        <f>SUMIFS([1]Up!$J:$J,[1]Up!$D:$D,D144)</f>
        <v>#VALUE!</v>
      </c>
      <c r="BA144" s="82"/>
      <c r="BB144" s="82" t="str">
        <f t="shared" si="19"/>
        <v/>
      </c>
      <c r="BC144" s="53" t="str">
        <f t="shared" si="20"/>
        <v/>
      </c>
      <c r="BD144" s="53" t="s">
        <v>82</v>
      </c>
      <c r="BE144" s="53"/>
      <c r="BF144" s="53"/>
      <c r="BG144" s="53"/>
      <c r="BH144" s="53"/>
      <c r="BI144" s="83"/>
      <c r="BJ144" s="53"/>
      <c r="BK144" s="53"/>
    </row>
    <row r="145" spans="3:63" ht="14.25" hidden="1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 t="e">
        <f>SUMIFS([1]Up!$J:$J,[1]Up!$D:$D,D145)</f>
        <v>#VALUE!</v>
      </c>
      <c r="BA145" s="82"/>
      <c r="BB145" s="82" t="str">
        <f t="shared" si="19"/>
        <v/>
      </c>
      <c r="BC145" s="53" t="str">
        <f t="shared" si="20"/>
        <v/>
      </c>
      <c r="BD145" s="53" t="s">
        <v>82</v>
      </c>
      <c r="BE145" s="53"/>
      <c r="BF145" s="53"/>
      <c r="BG145" s="53"/>
      <c r="BH145" s="53"/>
      <c r="BI145" s="83"/>
      <c r="BJ145" s="53"/>
      <c r="BK145" s="53"/>
    </row>
    <row r="146" spans="3:63" ht="14.25" hidden="1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 t="e">
        <f>SUMIFS([1]Up!$J:$J,[1]Up!$D:$D,D146)</f>
        <v>#VALUE!</v>
      </c>
      <c r="BA146" s="82"/>
      <c r="BB146" s="82" t="str">
        <f t="shared" si="19"/>
        <v/>
      </c>
      <c r="BC146" s="53" t="str">
        <f t="shared" si="20"/>
        <v/>
      </c>
      <c r="BD146" s="53" t="s">
        <v>82</v>
      </c>
      <c r="BE146" s="53"/>
      <c r="BF146" s="53"/>
      <c r="BG146" s="53"/>
      <c r="BH146" s="53"/>
      <c r="BI146" s="83"/>
      <c r="BJ146" s="53"/>
      <c r="BK146" s="53"/>
    </row>
    <row r="147" spans="3:63" ht="14.25" hidden="1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 t="e">
        <f>SUMIFS([1]Up!$J:$J,[1]Up!$D:$D,D147)</f>
        <v>#VALUE!</v>
      </c>
      <c r="BA147" s="82"/>
      <c r="BB147" s="82" t="str">
        <f t="shared" si="19"/>
        <v/>
      </c>
      <c r="BC147" s="53" t="str">
        <f t="shared" si="20"/>
        <v/>
      </c>
      <c r="BD147" s="53" t="s">
        <v>82</v>
      </c>
      <c r="BE147" s="53"/>
      <c r="BF147" s="53"/>
      <c r="BG147" s="53"/>
      <c r="BH147" s="53"/>
      <c r="BI147" s="83"/>
      <c r="BJ147" s="53"/>
      <c r="BK147" s="53"/>
    </row>
    <row r="148" spans="3:63" ht="14.25" hidden="1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 t="e">
        <f>SUMIFS([1]Up!$J:$J,[1]Up!$D:$D,D148)</f>
        <v>#VALUE!</v>
      </c>
      <c r="BA148" s="82"/>
      <c r="BB148" s="82" t="str">
        <f t="shared" si="19"/>
        <v/>
      </c>
      <c r="BC148" s="53" t="str">
        <f t="shared" si="20"/>
        <v/>
      </c>
      <c r="BD148" s="53" t="s">
        <v>82</v>
      </c>
      <c r="BE148" s="53"/>
      <c r="BF148" s="53"/>
      <c r="BG148" s="53"/>
      <c r="BH148" s="53"/>
      <c r="BI148" s="83"/>
      <c r="BJ148" s="53"/>
      <c r="BK148" s="53"/>
    </row>
    <row r="149" spans="3:63" ht="14.25" hidden="1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 t="e">
        <f>SUMIFS([1]Up!$J:$J,[1]Up!$D:$D,D149)</f>
        <v>#VALUE!</v>
      </c>
      <c r="BA149" s="82"/>
      <c r="BB149" s="82" t="str">
        <f t="shared" si="19"/>
        <v/>
      </c>
      <c r="BC149" s="53" t="str">
        <f t="shared" si="20"/>
        <v/>
      </c>
      <c r="BD149" s="53" t="s">
        <v>82</v>
      </c>
      <c r="BE149" s="53"/>
      <c r="BF149" s="53"/>
      <c r="BG149" s="53"/>
      <c r="BH149" s="53"/>
      <c r="BI149" s="83"/>
      <c r="BJ149" s="53"/>
      <c r="BK149" s="53"/>
    </row>
    <row r="150" spans="3:63" ht="14.25" hidden="1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 t="e">
        <f>SUMIFS([1]Up!$J:$J,[1]Up!$D:$D,D150)</f>
        <v>#VALUE!</v>
      </c>
      <c r="BA150" s="82"/>
      <c r="BB150" s="82" t="str">
        <f t="shared" si="19"/>
        <v/>
      </c>
      <c r="BC150" s="53" t="str">
        <f t="shared" si="20"/>
        <v/>
      </c>
      <c r="BD150" s="53" t="s">
        <v>82</v>
      </c>
      <c r="BE150" s="53"/>
      <c r="BF150" s="53"/>
      <c r="BG150" s="53"/>
      <c r="BH150" s="53"/>
      <c r="BI150" s="83"/>
      <c r="BJ150" s="53"/>
      <c r="BK150" s="53"/>
    </row>
    <row r="151" spans="3:63" ht="14.25" hidden="1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 t="e">
        <f>SUMIFS([1]Up!$J:$J,[1]Up!$D:$D,D151)</f>
        <v>#VALUE!</v>
      </c>
      <c r="BA151" s="82"/>
      <c r="BB151" s="82" t="str">
        <f t="shared" si="19"/>
        <v/>
      </c>
      <c r="BC151" s="53" t="str">
        <f t="shared" si="20"/>
        <v/>
      </c>
      <c r="BD151" s="53" t="s">
        <v>82</v>
      </c>
      <c r="BE151" s="53"/>
      <c r="BF151" s="53"/>
      <c r="BG151" s="53"/>
      <c r="BH151" s="53"/>
      <c r="BI151" s="83"/>
      <c r="BJ151" s="53"/>
      <c r="BK151" s="53"/>
    </row>
    <row r="152" spans="3:63" ht="14.25" hidden="1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 t="e">
        <f>SUMIFS([1]Up!$J:$J,[1]Up!$D:$D,D152)</f>
        <v>#VALUE!</v>
      </c>
      <c r="BA152" s="82"/>
      <c r="BB152" s="82" t="str">
        <f t="shared" si="19"/>
        <v/>
      </c>
      <c r="BC152" s="53" t="str">
        <f t="shared" si="20"/>
        <v/>
      </c>
      <c r="BD152" s="53" t="s">
        <v>82</v>
      </c>
      <c r="BE152" s="53"/>
      <c r="BF152" s="53"/>
      <c r="BG152" s="53"/>
      <c r="BH152" s="53"/>
      <c r="BI152" s="83"/>
      <c r="BJ152" s="53"/>
      <c r="BK152" s="53"/>
    </row>
    <row r="153" spans="3:63" ht="14.25" hidden="1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67" t="e">
        <f>SUMIFS([1]Up!$J:$J,[1]Up!$D:$D,D153)</f>
        <v>#VALUE!</v>
      </c>
      <c r="BA153" s="82"/>
      <c r="BB153" s="82" t="str">
        <f t="shared" si="19"/>
        <v/>
      </c>
      <c r="BC153" s="53" t="str">
        <f t="shared" si="20"/>
        <v/>
      </c>
      <c r="BD153" s="53" t="s">
        <v>82</v>
      </c>
      <c r="BE153" s="53"/>
      <c r="BF153" s="53"/>
      <c r="BG153" s="53"/>
      <c r="BH153" s="53"/>
      <c r="BI153" s="83"/>
      <c r="BJ153" s="53"/>
      <c r="BK153" s="53"/>
    </row>
    <row r="154" spans="3:63" ht="14.25" hidden="1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 t="e">
        <f>SUMIFS([1]Up!$J:$J,[1]Up!$D:$D,D154)</f>
        <v>#VALUE!</v>
      </c>
      <c r="BA154" s="82"/>
      <c r="BB154" s="82" t="str">
        <f t="shared" si="19"/>
        <v>PL10</v>
      </c>
      <c r="BC154" s="53" t="str">
        <f t="shared" si="20"/>
        <v>Thừa 1</v>
      </c>
      <c r="BD154" s="53" t="s">
        <v>50</v>
      </c>
      <c r="BE154" s="53"/>
      <c r="BF154" s="53"/>
      <c r="BG154" s="53"/>
      <c r="BH154" s="53"/>
      <c r="BI154" s="83"/>
      <c r="BJ154" s="53"/>
      <c r="BK154" s="53"/>
    </row>
    <row r="155" spans="3:63" ht="14.25" hidden="1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 t="e">
        <f>SUMIFS([1]Up!$J:$J,[1]Up!$D:$D,D155)</f>
        <v>#VALUE!</v>
      </c>
      <c r="BA155" s="82"/>
      <c r="BB155" s="82" t="str">
        <f t="shared" si="19"/>
        <v/>
      </c>
      <c r="BC155" s="53" t="str">
        <f t="shared" si="20"/>
        <v/>
      </c>
      <c r="BD155" s="53" t="s">
        <v>82</v>
      </c>
      <c r="BE155" s="53"/>
      <c r="BF155" s="53"/>
      <c r="BG155" s="53"/>
      <c r="BH155" s="53"/>
      <c r="BI155" s="83"/>
      <c r="BJ155" s="53"/>
      <c r="BK155" s="53"/>
    </row>
    <row r="156" spans="3:63" ht="14.25" hidden="1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 t="e">
        <f>SUMIFS([1]Up!$J:$J,[1]Up!$D:$D,D156)</f>
        <v>#VALUE!</v>
      </c>
      <c r="BA156" s="82"/>
      <c r="BB156" s="82" t="str">
        <f t="shared" si="19"/>
        <v>PL10</v>
      </c>
      <c r="BC156" s="53" t="str">
        <f t="shared" si="20"/>
        <v/>
      </c>
      <c r="BD156" s="53" t="s">
        <v>50</v>
      </c>
      <c r="BE156" s="53"/>
      <c r="BF156" s="53"/>
      <c r="BG156" s="53"/>
      <c r="BH156" s="53"/>
      <c r="BI156" s="83"/>
      <c r="BJ156" s="53"/>
      <c r="BK156" s="53"/>
    </row>
    <row r="157" spans="3:63" ht="14.25" hidden="1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 t="e">
        <f>SUMIFS([1]Up!$J:$J,[1]Up!$D:$D,D157)</f>
        <v>#VALUE!</v>
      </c>
      <c r="BA157" s="82"/>
      <c r="BB157" s="82" t="str">
        <f t="shared" si="19"/>
        <v/>
      </c>
      <c r="BC157" s="53" t="str">
        <f t="shared" si="20"/>
        <v/>
      </c>
      <c r="BD157" s="53" t="s">
        <v>82</v>
      </c>
      <c r="BE157" s="53"/>
      <c r="BF157" s="53"/>
      <c r="BG157" s="53"/>
      <c r="BH157" s="53"/>
      <c r="BI157" s="83"/>
      <c r="BJ157" s="53"/>
      <c r="BK157" s="53"/>
    </row>
    <row r="158" spans="3:63" ht="14.25" hidden="1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MIN(SUM(N158:AY158),I158)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67" t="e">
        <f>SUMIFS([1]Up!$J:$J,[1]Up!$D:$D,D158)</f>
        <v>#VALUE!</v>
      </c>
      <c r="BA158" s="82"/>
      <c r="BB158" s="82" t="str">
        <f t="shared" ref="BB158:BB221" si="23">IFERROR(IF(C158="Plate",LEFT(E158,FIND("*",E158,1)-1),""),IF(C158="Plate",LEFT(E158,FIND("x",E158,1)-1),""))</f>
        <v/>
      </c>
      <c r="BC158" s="53" t="str">
        <f t="shared" ref="BC158:BC221" si="24">IF(ROUND(SUM(N158:AY158)-I158,0)&gt;0,"Thừa "&amp;SUM(N158:AY158)-I158,"")</f>
        <v/>
      </c>
      <c r="BD158" s="53" t="s">
        <v>82</v>
      </c>
      <c r="BE158" s="53"/>
      <c r="BF158" s="53"/>
      <c r="BG158" s="53"/>
      <c r="BH158" s="53"/>
      <c r="BI158" s="83"/>
      <c r="BJ158" s="53"/>
      <c r="BK158" s="53"/>
    </row>
    <row r="159" spans="3:63" ht="14.25" hidden="1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 t="e">
        <f>SUMIFS([1]Up!$J:$J,[1]Up!$D:$D,D159)</f>
        <v>#VALUE!</v>
      </c>
      <c r="BA159" s="82"/>
      <c r="BB159" s="82" t="str">
        <f t="shared" si="23"/>
        <v/>
      </c>
      <c r="BC159" s="53" t="str">
        <f t="shared" si="24"/>
        <v/>
      </c>
      <c r="BD159" s="53" t="s">
        <v>82</v>
      </c>
      <c r="BE159" s="53"/>
      <c r="BF159" s="53"/>
      <c r="BG159" s="53"/>
      <c r="BH159" s="53"/>
      <c r="BI159" s="83"/>
      <c r="BJ159" s="53"/>
      <c r="BK159" s="53"/>
    </row>
    <row r="160" spans="3:63" ht="14.25" hidden="1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 t="e">
        <f>SUMIFS([1]Up!$J:$J,[1]Up!$D:$D,D160)</f>
        <v>#VALUE!</v>
      </c>
      <c r="BA160" s="82"/>
      <c r="BB160" s="82" t="str">
        <f t="shared" si="23"/>
        <v/>
      </c>
      <c r="BC160" s="53" t="str">
        <f t="shared" si="24"/>
        <v/>
      </c>
      <c r="BD160" s="53" t="s">
        <v>82</v>
      </c>
      <c r="BE160" s="53"/>
      <c r="BF160" s="53"/>
      <c r="BG160" s="53"/>
      <c r="BH160" s="53"/>
      <c r="BI160" s="83"/>
      <c r="BJ160" s="53"/>
      <c r="BK160" s="53"/>
    </row>
    <row r="161" spans="3:63" ht="14.25" hidden="1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 t="e">
        <f>SUMIFS([1]Up!$J:$J,[1]Up!$D:$D,D161)</f>
        <v>#VALUE!</v>
      </c>
      <c r="BA161" s="82"/>
      <c r="BB161" s="82" t="str">
        <f t="shared" si="23"/>
        <v/>
      </c>
      <c r="BC161" s="53" t="str">
        <f t="shared" si="24"/>
        <v/>
      </c>
      <c r="BD161" s="53" t="s">
        <v>82</v>
      </c>
      <c r="BE161" s="53"/>
      <c r="BF161" s="53"/>
      <c r="BG161" s="53"/>
      <c r="BH161" s="53"/>
      <c r="BI161" s="83"/>
      <c r="BJ161" s="53"/>
      <c r="BK161" s="53"/>
    </row>
    <row r="162" spans="3:63" ht="14.25" hidden="1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 t="e">
        <f>SUMIFS([1]Up!$J:$J,[1]Up!$D:$D,D162)</f>
        <v>#VALUE!</v>
      </c>
      <c r="BA162" s="82"/>
      <c r="BB162" s="82" t="str">
        <f t="shared" si="23"/>
        <v/>
      </c>
      <c r="BC162" s="53" t="str">
        <f t="shared" si="24"/>
        <v/>
      </c>
      <c r="BD162" s="53" t="s">
        <v>82</v>
      </c>
      <c r="BE162" s="53"/>
      <c r="BF162" s="53"/>
      <c r="BG162" s="53"/>
      <c r="BH162" s="53"/>
      <c r="BI162" s="83"/>
      <c r="BJ162" s="53"/>
      <c r="BK162" s="53"/>
    </row>
    <row r="163" spans="3:63" ht="14.25" hidden="1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 t="e">
        <f>SUMIFS([1]Up!$J:$J,[1]Up!$D:$D,D163)</f>
        <v>#VALUE!</v>
      </c>
      <c r="BA163" s="82"/>
      <c r="BB163" s="82" t="str">
        <f t="shared" si="23"/>
        <v>PL10</v>
      </c>
      <c r="BC163" s="53" t="str">
        <f t="shared" si="24"/>
        <v/>
      </c>
      <c r="BD163" s="53" t="s">
        <v>50</v>
      </c>
      <c r="BE163" s="53"/>
      <c r="BF163" s="53"/>
      <c r="BG163" s="53"/>
      <c r="BH163" s="53"/>
      <c r="BI163" s="83"/>
      <c r="BJ163" s="53"/>
      <c r="BK163" s="53"/>
    </row>
    <row r="164" spans="3:63" ht="14.25" hidden="1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 t="e">
        <f>SUMIFS([1]Up!$J:$J,[1]Up!$D:$D,D164)</f>
        <v>#VALUE!</v>
      </c>
      <c r="BA164" s="82"/>
      <c r="BB164" s="82" t="str">
        <f t="shared" si="23"/>
        <v/>
      </c>
      <c r="BC164" s="53" t="str">
        <f t="shared" si="24"/>
        <v/>
      </c>
      <c r="BD164" s="53" t="s">
        <v>82</v>
      </c>
      <c r="BE164" s="53"/>
      <c r="BF164" s="53"/>
      <c r="BG164" s="53"/>
      <c r="BH164" s="53"/>
      <c r="BI164" s="83"/>
      <c r="BJ164" s="53"/>
      <c r="BK164" s="53"/>
    </row>
    <row r="165" spans="3:63" ht="14.25" hidden="1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 t="e">
        <f>SUMIFS([1]Up!$J:$J,[1]Up!$D:$D,D165)</f>
        <v>#VALUE!</v>
      </c>
      <c r="BA165" s="82"/>
      <c r="BB165" s="82" t="str">
        <f t="shared" si="23"/>
        <v/>
      </c>
      <c r="BC165" s="53" t="str">
        <f t="shared" si="24"/>
        <v/>
      </c>
      <c r="BD165" s="53" t="s">
        <v>82</v>
      </c>
      <c r="BE165" s="53"/>
      <c r="BF165" s="53"/>
      <c r="BG165" s="53"/>
      <c r="BH165" s="53"/>
      <c r="BI165" s="83"/>
      <c r="BJ165" s="53"/>
      <c r="BK165" s="53"/>
    </row>
    <row r="166" spans="3:63" ht="14.25" hidden="1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 t="e">
        <f>SUMIFS([1]Up!$J:$J,[1]Up!$D:$D,D166)</f>
        <v>#VALUE!</v>
      </c>
      <c r="BA166" s="82"/>
      <c r="BB166" s="82" t="str">
        <f t="shared" si="23"/>
        <v/>
      </c>
      <c r="BC166" s="53" t="str">
        <f t="shared" si="24"/>
        <v/>
      </c>
      <c r="BD166" s="53" t="s">
        <v>82</v>
      </c>
      <c r="BE166" s="53"/>
      <c r="BF166" s="53"/>
      <c r="BG166" s="53"/>
      <c r="BH166" s="53"/>
      <c r="BI166" s="83"/>
      <c r="BJ166" s="53"/>
      <c r="BK166" s="53"/>
    </row>
    <row r="167" spans="3:63" ht="14.25" hidden="1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 t="e">
        <f>SUMIFS([1]Up!$J:$J,[1]Up!$D:$D,D167)</f>
        <v>#VALUE!</v>
      </c>
      <c r="BA167" s="82"/>
      <c r="BB167" s="82" t="str">
        <f t="shared" si="23"/>
        <v/>
      </c>
      <c r="BC167" s="53" t="str">
        <f t="shared" si="24"/>
        <v/>
      </c>
      <c r="BD167" s="53" t="s">
        <v>82</v>
      </c>
      <c r="BE167" s="53"/>
      <c r="BF167" s="53"/>
      <c r="BG167" s="53"/>
      <c r="BH167" s="53"/>
      <c r="BI167" s="83"/>
      <c r="BJ167" s="53"/>
      <c r="BK167" s="53"/>
    </row>
    <row r="168" spans="3:63" ht="14.25" hidden="1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 t="e">
        <f>SUMIFS([1]Up!$J:$J,[1]Up!$D:$D,D168)</f>
        <v>#VALUE!</v>
      </c>
      <c r="BA168" s="82"/>
      <c r="BB168" s="82" t="str">
        <f t="shared" si="23"/>
        <v/>
      </c>
      <c r="BC168" s="53" t="str">
        <f t="shared" si="24"/>
        <v/>
      </c>
      <c r="BD168" s="53" t="s">
        <v>82</v>
      </c>
      <c r="BE168" s="53"/>
      <c r="BF168" s="53"/>
      <c r="BG168" s="53"/>
      <c r="BH168" s="53"/>
      <c r="BI168" s="83"/>
      <c r="BJ168" s="53"/>
      <c r="BK168" s="53"/>
    </row>
    <row r="169" spans="3:63" ht="14.25" hidden="1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 t="e">
        <f>SUMIFS([1]Up!$J:$J,[1]Up!$D:$D,D169)</f>
        <v>#VALUE!</v>
      </c>
      <c r="BA169" s="82"/>
      <c r="BB169" s="82" t="str">
        <f t="shared" si="23"/>
        <v/>
      </c>
      <c r="BC169" s="53" t="str">
        <f t="shared" si="24"/>
        <v/>
      </c>
      <c r="BD169" s="53" t="s">
        <v>82</v>
      </c>
      <c r="BE169" s="53"/>
      <c r="BF169" s="53"/>
      <c r="BG169" s="53"/>
      <c r="BH169" s="53"/>
      <c r="BI169" s="83"/>
      <c r="BJ169" s="53"/>
      <c r="BK169" s="53"/>
    </row>
    <row r="170" spans="3:63" ht="14.25" hidden="1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 t="e">
        <f>SUMIFS([1]Up!$J:$J,[1]Up!$D:$D,D170)</f>
        <v>#VALUE!</v>
      </c>
      <c r="BA170" s="82"/>
      <c r="BB170" s="82" t="str">
        <f t="shared" si="23"/>
        <v/>
      </c>
      <c r="BC170" s="53" t="str">
        <f t="shared" si="24"/>
        <v/>
      </c>
      <c r="BD170" s="53" t="s">
        <v>82</v>
      </c>
      <c r="BE170" s="53"/>
      <c r="BF170" s="53"/>
      <c r="BG170" s="53"/>
      <c r="BH170" s="53"/>
      <c r="BI170" s="83"/>
      <c r="BJ170" s="53"/>
      <c r="BK170" s="53"/>
    </row>
    <row r="171" spans="3:63" ht="14.25" hidden="1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67" t="e">
        <f>SUMIFS([1]Up!$J:$J,[1]Up!$D:$D,D171)</f>
        <v>#VALUE!</v>
      </c>
      <c r="BA171" s="82"/>
      <c r="BB171" s="82" t="str">
        <f t="shared" si="23"/>
        <v/>
      </c>
      <c r="BC171" s="53" t="str">
        <f t="shared" si="24"/>
        <v/>
      </c>
      <c r="BD171" s="53" t="s">
        <v>82</v>
      </c>
      <c r="BE171" s="53"/>
      <c r="BF171" s="53"/>
      <c r="BG171" s="53"/>
      <c r="BH171" s="53"/>
      <c r="BI171" s="83"/>
      <c r="BJ171" s="53"/>
      <c r="BK171" s="53"/>
    </row>
    <row r="172" spans="3:63" ht="14.25" hidden="1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 t="e">
        <f>SUMIFS([1]Up!$J:$J,[1]Up!$D:$D,D172)</f>
        <v>#VALUE!</v>
      </c>
      <c r="BA172" s="82"/>
      <c r="BB172" s="82" t="str">
        <f t="shared" si="23"/>
        <v/>
      </c>
      <c r="BC172" s="53" t="str">
        <f t="shared" si="24"/>
        <v/>
      </c>
      <c r="BD172" s="53" t="s">
        <v>82</v>
      </c>
      <c r="BE172" s="53"/>
      <c r="BF172" s="53"/>
      <c r="BG172" s="53"/>
      <c r="BH172" s="53"/>
      <c r="BI172" s="83"/>
      <c r="BJ172" s="53"/>
      <c r="BK172" s="53"/>
    </row>
    <row r="173" spans="3:63" ht="14.25" hidden="1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67" t="e">
        <f>SUMIFS([1]Up!$J:$J,[1]Up!$D:$D,D173)</f>
        <v>#VALUE!</v>
      </c>
      <c r="BA173" s="82"/>
      <c r="BB173" s="82" t="str">
        <f t="shared" si="23"/>
        <v/>
      </c>
      <c r="BC173" s="53" t="str">
        <f t="shared" si="24"/>
        <v/>
      </c>
      <c r="BD173" s="53" t="s">
        <v>82</v>
      </c>
      <c r="BE173" s="53"/>
      <c r="BF173" s="53"/>
      <c r="BG173" s="53"/>
      <c r="BH173" s="53"/>
      <c r="BI173" s="83"/>
      <c r="BJ173" s="53"/>
      <c r="BK173" s="53"/>
    </row>
    <row r="174" spans="3:63" ht="14.25" hidden="1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 t="e">
        <f>SUMIFS([1]Up!$J:$J,[1]Up!$D:$D,D174)</f>
        <v>#VALUE!</v>
      </c>
      <c r="BA174" s="82"/>
      <c r="BB174" s="82" t="str">
        <f t="shared" si="23"/>
        <v/>
      </c>
      <c r="BC174" s="53" t="str">
        <f t="shared" si="24"/>
        <v/>
      </c>
      <c r="BD174" s="53" t="s">
        <v>82</v>
      </c>
      <c r="BE174" s="53"/>
      <c r="BF174" s="53"/>
      <c r="BG174" s="53"/>
      <c r="BH174" s="53"/>
      <c r="BI174" s="83"/>
      <c r="BJ174" s="53"/>
      <c r="BK174" s="53"/>
    </row>
    <row r="175" spans="3:63" ht="14.25" hidden="1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 t="e">
        <f>SUMIFS([1]Up!$J:$J,[1]Up!$D:$D,D175)</f>
        <v>#VALUE!</v>
      </c>
      <c r="BA175" s="82"/>
      <c r="BB175" s="82" t="str">
        <f t="shared" si="23"/>
        <v>PL10</v>
      </c>
      <c r="BC175" s="53" t="str">
        <f t="shared" si="24"/>
        <v>Thừa 1</v>
      </c>
      <c r="BD175" s="53" t="s">
        <v>50</v>
      </c>
      <c r="BE175" s="53"/>
      <c r="BF175" s="53"/>
      <c r="BG175" s="53"/>
      <c r="BH175" s="53"/>
      <c r="BI175" s="83"/>
      <c r="BJ175" s="53"/>
      <c r="BK175" s="53"/>
    </row>
    <row r="176" spans="3:63" ht="14.25" hidden="1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 t="e">
        <f>SUMIFS([1]Up!$J:$J,[1]Up!$D:$D,D176)</f>
        <v>#VALUE!</v>
      </c>
      <c r="BA176" s="82"/>
      <c r="BB176" s="82" t="str">
        <f t="shared" si="23"/>
        <v/>
      </c>
      <c r="BC176" s="53" t="str">
        <f t="shared" si="24"/>
        <v/>
      </c>
      <c r="BD176" s="53" t="s">
        <v>82</v>
      </c>
      <c r="BE176" s="53"/>
      <c r="BF176" s="53"/>
      <c r="BG176" s="53"/>
      <c r="BH176" s="53"/>
      <c r="BI176" s="83"/>
      <c r="BJ176" s="53"/>
      <c r="BK176" s="53"/>
    </row>
    <row r="177" spans="3:63" ht="14.25" hidden="1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 t="e">
        <f>SUMIFS([1]Up!$J:$J,[1]Up!$D:$D,D177)</f>
        <v>#VALUE!</v>
      </c>
      <c r="BA177" s="82"/>
      <c r="BB177" s="82" t="str">
        <f t="shared" si="23"/>
        <v/>
      </c>
      <c r="BC177" s="53" t="str">
        <f t="shared" si="24"/>
        <v/>
      </c>
      <c r="BD177" s="53" t="s">
        <v>82</v>
      </c>
      <c r="BE177" s="53"/>
      <c r="BF177" s="53"/>
      <c r="BG177" s="53"/>
      <c r="BH177" s="53"/>
      <c r="BI177" s="83"/>
      <c r="BJ177" s="53"/>
      <c r="BK177" s="53"/>
    </row>
    <row r="178" spans="3:63" ht="14.25" hidden="1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 t="e">
        <f>SUMIFS([1]Up!$J:$J,[1]Up!$D:$D,D178)</f>
        <v>#VALUE!</v>
      </c>
      <c r="BA178" s="82"/>
      <c r="BB178" s="82" t="str">
        <f t="shared" si="23"/>
        <v/>
      </c>
      <c r="BC178" s="53" t="str">
        <f t="shared" si="24"/>
        <v/>
      </c>
      <c r="BD178" s="53" t="s">
        <v>82</v>
      </c>
      <c r="BE178" s="53"/>
      <c r="BF178" s="53"/>
      <c r="BG178" s="53"/>
      <c r="BH178" s="53"/>
      <c r="BI178" s="83"/>
      <c r="BJ178" s="53"/>
      <c r="BK178" s="53"/>
    </row>
    <row r="179" spans="3:63" ht="14.25" hidden="1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 t="e">
        <f>SUMIFS([1]Up!$J:$J,[1]Up!$D:$D,D179)</f>
        <v>#VALUE!</v>
      </c>
      <c r="BA179" s="82"/>
      <c r="BB179" s="82" t="str">
        <f t="shared" si="23"/>
        <v/>
      </c>
      <c r="BC179" s="53" t="str">
        <f t="shared" si="24"/>
        <v/>
      </c>
      <c r="BD179" s="53" t="s">
        <v>82</v>
      </c>
      <c r="BE179" s="53"/>
      <c r="BF179" s="53"/>
      <c r="BG179" s="53"/>
      <c r="BH179" s="53"/>
      <c r="BI179" s="83"/>
      <c r="BJ179" s="53"/>
      <c r="BK179" s="53"/>
    </row>
    <row r="180" spans="3:63" ht="14.25" hidden="1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 t="e">
        <f>SUMIFS([1]Up!$J:$J,[1]Up!$D:$D,D180)</f>
        <v>#VALUE!</v>
      </c>
      <c r="BA180" s="82"/>
      <c r="BB180" s="82" t="str">
        <f t="shared" si="23"/>
        <v/>
      </c>
      <c r="BC180" s="53" t="str">
        <f t="shared" si="24"/>
        <v/>
      </c>
      <c r="BD180" s="53" t="s">
        <v>82</v>
      </c>
      <c r="BE180" s="53"/>
      <c r="BF180" s="53"/>
      <c r="BG180" s="53"/>
      <c r="BH180" s="53"/>
      <c r="BI180" s="83"/>
      <c r="BJ180" s="53"/>
      <c r="BK180" s="53"/>
    </row>
    <row r="181" spans="3:63" ht="14.25" hidden="1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 t="e">
        <f>SUMIFS([1]Up!$J:$J,[1]Up!$D:$D,D181)</f>
        <v>#VALUE!</v>
      </c>
      <c r="BA181" s="82"/>
      <c r="BB181" s="82" t="str">
        <f t="shared" si="23"/>
        <v/>
      </c>
      <c r="BC181" s="53" t="str">
        <f t="shared" si="24"/>
        <v/>
      </c>
      <c r="BD181" s="53" t="s">
        <v>82</v>
      </c>
      <c r="BE181" s="53"/>
      <c r="BF181" s="53"/>
      <c r="BG181" s="53"/>
      <c r="BH181" s="53"/>
      <c r="BI181" s="83"/>
      <c r="BJ181" s="53"/>
      <c r="BK181" s="53"/>
    </row>
    <row r="182" spans="3:63" ht="14.25" hidden="1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 t="e">
        <f>SUMIFS([1]Up!$J:$J,[1]Up!$D:$D,D182)</f>
        <v>#VALUE!</v>
      </c>
      <c r="BA182" s="82"/>
      <c r="BB182" s="82" t="str">
        <f t="shared" si="23"/>
        <v/>
      </c>
      <c r="BC182" s="53" t="str">
        <f t="shared" si="24"/>
        <v/>
      </c>
      <c r="BD182" s="53" t="s">
        <v>50</v>
      </c>
      <c r="BE182" s="53"/>
      <c r="BF182" s="53"/>
      <c r="BG182" s="53"/>
      <c r="BH182" s="53"/>
      <c r="BI182" s="83"/>
      <c r="BJ182" s="53"/>
      <c r="BK182" s="53"/>
    </row>
    <row r="183" spans="3:63" ht="14.25" hidden="1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 t="e">
        <f>SUMIFS([1]Up!$J:$J,[1]Up!$D:$D,D183)</f>
        <v>#VALUE!</v>
      </c>
      <c r="BA183" s="82"/>
      <c r="BB183" s="82" t="str">
        <f t="shared" si="23"/>
        <v>PL12</v>
      </c>
      <c r="BC183" s="53" t="str">
        <f t="shared" si="24"/>
        <v/>
      </c>
      <c r="BD183" s="53" t="s">
        <v>50</v>
      </c>
      <c r="BE183" s="53"/>
      <c r="BF183" s="53"/>
      <c r="BG183" s="53"/>
      <c r="BH183" s="53"/>
      <c r="BI183" s="83"/>
      <c r="BJ183" s="53"/>
      <c r="BK183" s="53"/>
    </row>
    <row r="184" spans="3:63" ht="14.25" hidden="1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67" t="e">
        <f>SUMIFS([1]Up!$J:$J,[1]Up!$D:$D,D184)</f>
        <v>#VALUE!</v>
      </c>
      <c r="BA184" s="82"/>
      <c r="BB184" s="82" t="str">
        <f t="shared" si="23"/>
        <v/>
      </c>
      <c r="BC184" s="53" t="str">
        <f t="shared" si="24"/>
        <v/>
      </c>
      <c r="BD184" s="53" t="s">
        <v>50</v>
      </c>
      <c r="BE184" s="53"/>
      <c r="BF184" s="53"/>
      <c r="BG184" s="53"/>
      <c r="BH184" s="53"/>
      <c r="BI184" s="83"/>
      <c r="BJ184" s="53"/>
      <c r="BK184" s="53"/>
    </row>
    <row r="185" spans="3:63" ht="14.25" hidden="1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 t="e">
        <f>SUMIFS([1]Up!$J:$J,[1]Up!$D:$D,D185)</f>
        <v>#VALUE!</v>
      </c>
      <c r="BA185" s="82"/>
      <c r="BB185" s="82" t="str">
        <f t="shared" si="23"/>
        <v>PL12</v>
      </c>
      <c r="BC185" s="53" t="str">
        <f t="shared" si="24"/>
        <v/>
      </c>
      <c r="BD185" s="53" t="s">
        <v>50</v>
      </c>
      <c r="BE185" s="53"/>
      <c r="BF185" s="53"/>
      <c r="BG185" s="53"/>
      <c r="BH185" s="53"/>
      <c r="BI185" s="83"/>
      <c r="BJ185" s="53"/>
      <c r="BK185" s="53"/>
    </row>
    <row r="186" spans="3:63" ht="14.25" hidden="1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775/G186</f>
        <v>0.11439114391143912</v>
      </c>
      <c r="AV186" s="26"/>
      <c r="AW186" s="26"/>
      <c r="AX186" s="26"/>
      <c r="AY186" s="26"/>
      <c r="AZ186" s="67" t="e">
        <f>SUMIFS([1]Up!$J:$J,[1]Up!$D:$D,D186)</f>
        <v>#VALUE!</v>
      </c>
      <c r="BA186" s="82"/>
      <c r="BB186" s="82" t="str">
        <f t="shared" si="23"/>
        <v/>
      </c>
      <c r="BC186" s="53" t="str">
        <f t="shared" si="24"/>
        <v/>
      </c>
      <c r="BD186" s="53" t="s">
        <v>50</v>
      </c>
      <c r="BE186" s="53"/>
      <c r="BF186" s="53"/>
      <c r="BG186" s="53"/>
      <c r="BH186" s="53"/>
      <c r="BI186" s="83"/>
      <c r="BJ186" s="53"/>
      <c r="BK186" s="53"/>
    </row>
    <row r="187" spans="3:63" ht="14.25" hidden="1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 t="e">
        <f>SUMIFS([1]Up!$J:$J,[1]Up!$D:$D,D187)</f>
        <v>#VALUE!</v>
      </c>
      <c r="BA187" s="82"/>
      <c r="BB187" s="82" t="str">
        <f t="shared" si="23"/>
        <v>PL12</v>
      </c>
      <c r="BC187" s="53" t="str">
        <f t="shared" si="24"/>
        <v/>
      </c>
      <c r="BD187" s="53" t="s">
        <v>50</v>
      </c>
      <c r="BE187" s="53"/>
      <c r="BF187" s="53"/>
      <c r="BG187" s="53"/>
      <c r="BH187" s="53"/>
      <c r="BI187" s="83"/>
      <c r="BJ187" s="53"/>
      <c r="BK187" s="53"/>
    </row>
    <row r="188" spans="3:63" ht="14.25" hidden="1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 t="e">
        <f>SUMIFS([1]Up!$J:$J,[1]Up!$D:$D,D188)</f>
        <v>#VALUE!</v>
      </c>
      <c r="BA188" s="82"/>
      <c r="BB188" s="82" t="str">
        <f t="shared" si="23"/>
        <v/>
      </c>
      <c r="BC188" s="53" t="str">
        <f t="shared" si="24"/>
        <v/>
      </c>
      <c r="BD188" s="53" t="s">
        <v>50</v>
      </c>
      <c r="BE188" s="53"/>
      <c r="BF188" s="53"/>
      <c r="BG188" s="53"/>
      <c r="BH188" s="53"/>
      <c r="BI188" s="83"/>
      <c r="BJ188" s="53"/>
      <c r="BK188" s="53"/>
    </row>
    <row r="189" spans="3:63" ht="14.25" hidden="1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 t="e">
        <f>SUMIFS([1]Up!$J:$J,[1]Up!$D:$D,D189)</f>
        <v>#VALUE!</v>
      </c>
      <c r="BA189" s="82"/>
      <c r="BB189" s="82" t="str">
        <f t="shared" si="23"/>
        <v>PL10</v>
      </c>
      <c r="BC189" s="53" t="str">
        <f t="shared" si="24"/>
        <v/>
      </c>
      <c r="BD189" s="53" t="s">
        <v>50</v>
      </c>
      <c r="BE189" s="53"/>
      <c r="BF189" s="53"/>
      <c r="BG189" s="53"/>
      <c r="BH189" s="53"/>
      <c r="BI189" s="83"/>
      <c r="BJ189" s="53"/>
      <c r="BK189" s="53"/>
    </row>
    <row r="190" spans="3:63" ht="14.25" hidden="1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67" t="e">
        <f>SUMIFS([1]Up!$J:$J,[1]Up!$D:$D,D190)</f>
        <v>#VALUE!</v>
      </c>
      <c r="BA190" s="82"/>
      <c r="BB190" s="82" t="str">
        <f t="shared" si="23"/>
        <v>PL55</v>
      </c>
      <c r="BC190" s="53" t="str">
        <f t="shared" si="24"/>
        <v/>
      </c>
      <c r="BD190" s="53" t="s">
        <v>50</v>
      </c>
      <c r="BE190" s="53"/>
      <c r="BF190" s="53"/>
      <c r="BG190" s="53"/>
      <c r="BH190" s="53"/>
      <c r="BI190" s="83"/>
      <c r="BJ190" s="53"/>
      <c r="BK190" s="53"/>
    </row>
    <row r="191" spans="3:63" ht="14.25" hidden="1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 t="e">
        <f>SUMIFS([1]Up!$J:$J,[1]Up!$D:$D,D191)</f>
        <v>#VALUE!</v>
      </c>
      <c r="BA191" s="82"/>
      <c r="BB191" s="82" t="str">
        <f t="shared" si="23"/>
        <v>PL45</v>
      </c>
      <c r="BC191" s="53" t="str">
        <f t="shared" si="24"/>
        <v/>
      </c>
      <c r="BD191" s="53" t="s">
        <v>50</v>
      </c>
      <c r="BE191" s="53"/>
      <c r="BF191" s="53"/>
      <c r="BG191" s="53"/>
      <c r="BH191" s="53"/>
      <c r="BI191" s="83"/>
      <c r="BJ191" s="53"/>
      <c r="BK191" s="53"/>
    </row>
    <row r="192" spans="3:63" ht="14.25" hidden="1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 t="e">
        <f>SUMIFS([1]Up!$J:$J,[1]Up!$D:$D,D192)</f>
        <v>#VALUE!</v>
      </c>
      <c r="BA192" s="82"/>
      <c r="BB192" s="82" t="str">
        <f t="shared" si="23"/>
        <v>PL45</v>
      </c>
      <c r="BC192" s="53" t="str">
        <f t="shared" si="24"/>
        <v/>
      </c>
      <c r="BD192" s="53" t="s">
        <v>50</v>
      </c>
      <c r="BE192" s="53"/>
      <c r="BF192" s="53"/>
      <c r="BG192" s="53"/>
      <c r="BH192" s="53"/>
      <c r="BI192" s="83"/>
      <c r="BJ192" s="53"/>
      <c r="BK192" s="53"/>
    </row>
    <row r="193" spans="3:63" ht="14.25" hidden="1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 t="e">
        <f>SUMIFS([1]Up!$J:$J,[1]Up!$D:$D,D193)</f>
        <v>#VALUE!</v>
      </c>
      <c r="BA193" s="82"/>
      <c r="BB193" s="82" t="str">
        <f t="shared" si="23"/>
        <v>PL45</v>
      </c>
      <c r="BC193" s="53" t="str">
        <f t="shared" si="24"/>
        <v/>
      </c>
      <c r="BD193" s="53" t="s">
        <v>50</v>
      </c>
      <c r="BE193" s="53"/>
      <c r="BF193" s="53"/>
      <c r="BG193" s="53"/>
      <c r="BH193" s="53"/>
      <c r="BI193" s="83"/>
      <c r="BJ193" s="53"/>
      <c r="BK193" s="53"/>
    </row>
    <row r="194" spans="3:63" ht="14.25" hidden="1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 t="e">
        <f>SUMIFS([1]Up!$J:$J,[1]Up!$D:$D,D194)</f>
        <v>#VALUE!</v>
      </c>
      <c r="BA194" s="82"/>
      <c r="BB194" s="82" t="str">
        <f t="shared" si="23"/>
        <v>PL45</v>
      </c>
      <c r="BC194" s="53" t="str">
        <f t="shared" si="24"/>
        <v/>
      </c>
      <c r="BD194" s="53" t="s">
        <v>50</v>
      </c>
      <c r="BE194" s="53"/>
      <c r="BF194" s="53"/>
      <c r="BG194" s="53"/>
      <c r="BH194" s="53"/>
      <c r="BI194" s="83"/>
      <c r="BJ194" s="53"/>
      <c r="BK194" s="53"/>
    </row>
    <row r="195" spans="3:63" ht="14.25" hidden="1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 t="e">
        <f>SUMIFS([1]Up!$J:$J,[1]Up!$D:$D,D195)</f>
        <v>#VALUE!</v>
      </c>
      <c r="BA195" s="82"/>
      <c r="BB195" s="82" t="str">
        <f t="shared" si="23"/>
        <v>PL45</v>
      </c>
      <c r="BC195" s="53" t="str">
        <f t="shared" si="24"/>
        <v/>
      </c>
      <c r="BD195" s="53" t="s">
        <v>50</v>
      </c>
      <c r="BE195" s="53"/>
      <c r="BF195" s="53"/>
      <c r="BG195" s="53"/>
      <c r="BH195" s="53"/>
      <c r="BI195" s="83"/>
      <c r="BJ195" s="53"/>
      <c r="BK195" s="53"/>
    </row>
    <row r="196" spans="3:63" ht="14.25" hidden="1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 t="e">
        <f>SUMIFS([1]Up!$J:$J,[1]Up!$D:$D,D196)</f>
        <v>#VALUE!</v>
      </c>
      <c r="BA196" s="82"/>
      <c r="BB196" s="82" t="str">
        <f t="shared" si="23"/>
        <v>PL45</v>
      </c>
      <c r="BC196" s="53" t="str">
        <f t="shared" si="24"/>
        <v/>
      </c>
      <c r="BD196" s="53" t="s">
        <v>50</v>
      </c>
      <c r="BE196" s="53"/>
      <c r="BF196" s="53"/>
      <c r="BG196" s="53"/>
      <c r="BH196" s="53"/>
      <c r="BI196" s="83"/>
      <c r="BJ196" s="53"/>
      <c r="BK196" s="53"/>
    </row>
    <row r="197" spans="3:63" ht="14.25" hidden="1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 t="e">
        <f>SUMIFS([1]Up!$J:$J,[1]Up!$D:$D,D197)</f>
        <v>#VALUE!</v>
      </c>
      <c r="BA197" s="82"/>
      <c r="BB197" s="82" t="str">
        <f t="shared" si="23"/>
        <v>PL8</v>
      </c>
      <c r="BC197" s="53" t="str">
        <f t="shared" si="24"/>
        <v/>
      </c>
      <c r="BD197" s="53" t="s">
        <v>50</v>
      </c>
      <c r="BE197" s="53"/>
      <c r="BF197" s="53"/>
      <c r="BG197" s="53"/>
      <c r="BH197" s="53"/>
      <c r="BI197" s="83"/>
      <c r="BJ197" s="53"/>
      <c r="BK197" s="53"/>
    </row>
    <row r="198" spans="3:63" ht="14.25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0</v>
      </c>
      <c r="M198" s="26">
        <f t="shared" si="22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 t="e">
        <f>SUMIFS([1]Up!$J:$J,[1]Up!$D:$D,D198)</f>
        <v>#VALUE!</v>
      </c>
      <c r="BA198" s="82"/>
      <c r="BB198" s="82" t="str">
        <f t="shared" si="23"/>
        <v>PL6</v>
      </c>
      <c r="BC198" s="53" t="str">
        <f t="shared" si="24"/>
        <v/>
      </c>
      <c r="BD198" s="53" t="s">
        <v>50</v>
      </c>
      <c r="BE198" s="53"/>
      <c r="BF198" s="53"/>
      <c r="BG198" s="53"/>
      <c r="BH198" s="53"/>
      <c r="BI198" s="83"/>
      <c r="BJ198" s="53"/>
      <c r="BK198" s="53"/>
    </row>
    <row r="199" spans="3:63" ht="14.25" hidden="1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 t="e">
        <f>SUMIFS([1]Up!$J:$J,[1]Up!$D:$D,D199)</f>
        <v>#VALUE!</v>
      </c>
      <c r="BA199" s="82"/>
      <c r="BB199" s="82" t="str">
        <f t="shared" si="23"/>
        <v>PL12</v>
      </c>
      <c r="BC199" s="53" t="str">
        <f t="shared" si="24"/>
        <v/>
      </c>
      <c r="BD199" s="53" t="s">
        <v>82</v>
      </c>
      <c r="BE199" s="53"/>
      <c r="BF199" s="53"/>
      <c r="BG199" s="53"/>
      <c r="BH199" s="53"/>
      <c r="BI199" s="83"/>
      <c r="BJ199" s="53"/>
      <c r="BK199" s="53"/>
    </row>
    <row r="200" spans="3:63" ht="14.25" hidden="1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67" t="e">
        <f>SUMIFS([1]Up!$J:$J,[1]Up!$D:$D,D200)</f>
        <v>#VALUE!</v>
      </c>
      <c r="BA200" s="82"/>
      <c r="BB200" s="82" t="str">
        <f t="shared" si="23"/>
        <v>PL12</v>
      </c>
      <c r="BC200" s="53" t="str">
        <f t="shared" si="24"/>
        <v/>
      </c>
      <c r="BD200" s="53" t="s">
        <v>82</v>
      </c>
      <c r="BE200" s="53"/>
      <c r="BF200" s="53"/>
      <c r="BG200" s="53"/>
      <c r="BH200" s="53"/>
      <c r="BI200" s="83"/>
      <c r="BJ200" s="53"/>
      <c r="BK200" s="53"/>
    </row>
    <row r="201" spans="3:63" ht="14.25" hidden="1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67" t="e">
        <f>SUMIFS([1]Up!$J:$J,[1]Up!$D:$D,D201)</f>
        <v>#VALUE!</v>
      </c>
      <c r="BA201" s="82"/>
      <c r="BB201" s="82" t="str">
        <f t="shared" si="23"/>
        <v>PL12</v>
      </c>
      <c r="BC201" s="53" t="str">
        <f t="shared" si="24"/>
        <v/>
      </c>
      <c r="BD201" s="53" t="s">
        <v>82</v>
      </c>
      <c r="BE201" s="53"/>
      <c r="BF201" s="53"/>
      <c r="BG201" s="53"/>
      <c r="BH201" s="53"/>
      <c r="BI201" s="83"/>
      <c r="BJ201" s="53"/>
      <c r="BK201" s="53"/>
    </row>
    <row r="202" spans="3:63" ht="14.25" hidden="1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 t="e">
        <f>SUMIFS([1]Up!$J:$J,[1]Up!$D:$D,D202)</f>
        <v>#VALUE!</v>
      </c>
      <c r="BA202" s="82"/>
      <c r="BB202" s="82" t="str">
        <f t="shared" si="23"/>
        <v/>
      </c>
      <c r="BC202" s="53" t="str">
        <f t="shared" si="24"/>
        <v/>
      </c>
      <c r="BD202" s="53" t="s">
        <v>50</v>
      </c>
      <c r="BE202" s="53"/>
      <c r="BF202" s="53"/>
      <c r="BG202" s="53"/>
      <c r="BH202" s="53"/>
      <c r="BI202" s="83"/>
      <c r="BJ202" s="53"/>
      <c r="BK202" s="53"/>
    </row>
    <row r="203" spans="3:63" ht="14.25" hidden="1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 t="e">
        <f>SUMIFS([1]Up!$J:$J,[1]Up!$D:$D,D203)</f>
        <v>#VALUE!</v>
      </c>
      <c r="BA203" s="82"/>
      <c r="BB203" s="82" t="str">
        <f t="shared" si="23"/>
        <v/>
      </c>
      <c r="BC203" s="53" t="str">
        <f t="shared" si="24"/>
        <v/>
      </c>
      <c r="BD203" s="53" t="s">
        <v>50</v>
      </c>
      <c r="BE203" s="53"/>
      <c r="BF203" s="53"/>
      <c r="BG203" s="53"/>
      <c r="BH203" s="53"/>
      <c r="BI203" s="83"/>
      <c r="BJ203" s="53"/>
      <c r="BK203" s="53"/>
    </row>
    <row r="204" spans="3:63" ht="14.25" hidden="1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 t="e">
        <f>SUMIFS([1]Up!$J:$J,[1]Up!$D:$D,D204)</f>
        <v>#VALUE!</v>
      </c>
      <c r="BA204" s="82"/>
      <c r="BB204" s="82" t="str">
        <f t="shared" si="23"/>
        <v/>
      </c>
      <c r="BC204" s="53" t="str">
        <f t="shared" si="24"/>
        <v/>
      </c>
      <c r="BD204" s="53" t="s">
        <v>50</v>
      </c>
      <c r="BE204" s="53"/>
      <c r="BF204" s="53"/>
      <c r="BG204" s="53"/>
      <c r="BH204" s="53"/>
      <c r="BI204" s="83"/>
      <c r="BJ204" s="53"/>
      <c r="BK204" s="53"/>
    </row>
    <row r="205" spans="3:63" ht="14.25" hidden="1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67" t="e">
        <f>SUMIFS([1]Up!$J:$J,[1]Up!$D:$D,D205)</f>
        <v>#VALUE!</v>
      </c>
      <c r="BA205" s="82"/>
      <c r="BB205" s="82" t="str">
        <f t="shared" si="23"/>
        <v>PL10</v>
      </c>
      <c r="BC205" s="53" t="str">
        <f t="shared" si="24"/>
        <v/>
      </c>
      <c r="BD205" s="53" t="s">
        <v>50</v>
      </c>
      <c r="BE205" s="53"/>
      <c r="BF205" s="53"/>
      <c r="BG205" s="53"/>
      <c r="BH205" s="53"/>
      <c r="BI205" s="83"/>
      <c r="BJ205" s="53"/>
      <c r="BK205" s="53"/>
    </row>
    <row r="206" spans="3:63" ht="14.25" hidden="1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67" t="e">
        <f>SUMIFS([1]Up!$J:$J,[1]Up!$D:$D,D206)</f>
        <v>#VALUE!</v>
      </c>
      <c r="BA206" s="82"/>
      <c r="BB206" s="82" t="str">
        <f t="shared" si="23"/>
        <v>PL55</v>
      </c>
      <c r="BC206" s="53" t="str">
        <f t="shared" si="24"/>
        <v/>
      </c>
      <c r="BD206" s="53" t="s">
        <v>50</v>
      </c>
      <c r="BE206" s="53"/>
      <c r="BF206" s="53"/>
      <c r="BG206" s="53"/>
      <c r="BH206" s="53"/>
      <c r="BI206" s="83"/>
      <c r="BJ206" s="53"/>
      <c r="BK206" s="53"/>
    </row>
    <row r="207" spans="3:63" ht="14.25" hidden="1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 t="e">
        <f>SUMIFS([1]Up!$J:$J,[1]Up!$D:$D,D207)</f>
        <v>#VALUE!</v>
      </c>
      <c r="BA207" s="82"/>
      <c r="BB207" s="82" t="str">
        <f t="shared" si="23"/>
        <v>PL19</v>
      </c>
      <c r="BC207" s="53" t="str">
        <f t="shared" si="24"/>
        <v/>
      </c>
      <c r="BD207" s="53" t="s">
        <v>82</v>
      </c>
      <c r="BE207" s="53"/>
      <c r="BF207" s="53"/>
      <c r="BG207" s="53"/>
      <c r="BH207" s="53"/>
      <c r="BI207" s="83"/>
      <c r="BJ207" s="53"/>
      <c r="BK207" s="53"/>
    </row>
    <row r="208" spans="3:63" ht="14.25" hidden="1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 t="e">
        <f>SUMIFS([1]Up!$J:$J,[1]Up!$D:$D,D208)</f>
        <v>#VALUE!</v>
      </c>
      <c r="BA208" s="82"/>
      <c r="BB208" s="82" t="str">
        <f t="shared" si="23"/>
        <v>PL45</v>
      </c>
      <c r="BC208" s="53" t="str">
        <f t="shared" si="24"/>
        <v/>
      </c>
      <c r="BD208" s="53" t="s">
        <v>50</v>
      </c>
      <c r="BE208" s="53"/>
      <c r="BF208" s="53"/>
      <c r="BG208" s="53"/>
      <c r="BH208" s="53"/>
      <c r="BI208" s="83"/>
      <c r="BJ208" s="53"/>
      <c r="BK208" s="53"/>
    </row>
    <row r="209" spans="3:63" ht="14.25" hidden="1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 t="e">
        <f>SUMIFS([1]Up!$J:$J,[1]Up!$D:$D,D209)</f>
        <v>#VALUE!</v>
      </c>
      <c r="BA209" s="82"/>
      <c r="BB209" s="82" t="str">
        <f t="shared" si="23"/>
        <v>PL45</v>
      </c>
      <c r="BC209" s="53" t="str">
        <f t="shared" si="24"/>
        <v/>
      </c>
      <c r="BD209" s="53" t="s">
        <v>50</v>
      </c>
      <c r="BE209" s="53"/>
      <c r="BF209" s="53"/>
      <c r="BG209" s="53"/>
      <c r="BH209" s="53"/>
      <c r="BI209" s="83"/>
      <c r="BJ209" s="53"/>
      <c r="BK209" s="53"/>
    </row>
    <row r="210" spans="3:63" ht="14.25" hidden="1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 t="e">
        <f>SUMIFS([1]Up!$J:$J,[1]Up!$D:$D,D210)</f>
        <v>#VALUE!</v>
      </c>
      <c r="BA210" s="82"/>
      <c r="BB210" s="82" t="str">
        <f t="shared" si="23"/>
        <v>PL45</v>
      </c>
      <c r="BC210" s="53" t="str">
        <f t="shared" si="24"/>
        <v/>
      </c>
      <c r="BD210" s="53" t="s">
        <v>50</v>
      </c>
      <c r="BE210" s="53"/>
      <c r="BF210" s="53"/>
      <c r="BG210" s="53"/>
      <c r="BH210" s="53"/>
      <c r="BI210" s="83"/>
      <c r="BJ210" s="53"/>
      <c r="BK210" s="53"/>
    </row>
    <row r="211" spans="3:63" ht="14.25" hidden="1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 t="e">
        <f>SUMIFS([1]Up!$J:$J,[1]Up!$D:$D,D211)</f>
        <v>#VALUE!</v>
      </c>
      <c r="BA211" s="82"/>
      <c r="BB211" s="82" t="str">
        <f t="shared" si="23"/>
        <v>PL45</v>
      </c>
      <c r="BC211" s="53" t="str">
        <f t="shared" si="24"/>
        <v/>
      </c>
      <c r="BD211" s="53" t="s">
        <v>50</v>
      </c>
      <c r="BE211" s="53"/>
      <c r="BF211" s="53"/>
      <c r="BG211" s="53"/>
      <c r="BH211" s="53"/>
      <c r="BI211" s="83"/>
      <c r="BJ211" s="53"/>
      <c r="BK211" s="53"/>
    </row>
    <row r="212" spans="3:63" ht="14.25" hidden="1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 t="e">
        <f>SUMIFS([1]Up!$J:$J,[1]Up!$D:$D,D212)</f>
        <v>#VALUE!</v>
      </c>
      <c r="BA212" s="82"/>
      <c r="BB212" s="82" t="str">
        <f t="shared" si="23"/>
        <v>PL45</v>
      </c>
      <c r="BC212" s="53" t="str">
        <f t="shared" si="24"/>
        <v/>
      </c>
      <c r="BD212" s="53" t="s">
        <v>50</v>
      </c>
      <c r="BE212" s="53"/>
      <c r="BF212" s="53"/>
      <c r="BG212" s="53"/>
      <c r="BH212" s="53"/>
      <c r="BI212" s="83"/>
      <c r="BJ212" s="53"/>
      <c r="BK212" s="53"/>
    </row>
    <row r="213" spans="3:63" ht="14.25" hidden="1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 t="e">
        <f>SUMIFS([1]Up!$J:$J,[1]Up!$D:$D,D213)</f>
        <v>#VALUE!</v>
      </c>
      <c r="BA213" s="82"/>
      <c r="BB213" s="82" t="str">
        <f t="shared" si="23"/>
        <v>PL45</v>
      </c>
      <c r="BC213" s="53" t="str">
        <f t="shared" si="24"/>
        <v/>
      </c>
      <c r="BD213" s="53" t="s">
        <v>50</v>
      </c>
      <c r="BE213" s="53"/>
      <c r="BF213" s="53"/>
      <c r="BG213" s="53"/>
      <c r="BH213" s="53"/>
      <c r="BI213" s="83"/>
      <c r="BJ213" s="53"/>
      <c r="BK213" s="53"/>
    </row>
    <row r="214" spans="3:63" ht="14.25" hidden="1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 t="e">
        <f>SUMIFS([1]Up!$J:$J,[1]Up!$D:$D,D214)</f>
        <v>#VALUE!</v>
      </c>
      <c r="BA214" s="82"/>
      <c r="BB214" s="82" t="str">
        <f t="shared" si="23"/>
        <v>PL8</v>
      </c>
      <c r="BC214" s="53" t="str">
        <f t="shared" si="24"/>
        <v/>
      </c>
      <c r="BD214" s="53" t="s">
        <v>50</v>
      </c>
      <c r="BE214" s="53"/>
      <c r="BF214" s="53"/>
      <c r="BG214" s="53"/>
      <c r="BH214" s="53"/>
      <c r="BI214" s="83"/>
      <c r="BJ214" s="53"/>
      <c r="BK214" s="53"/>
    </row>
    <row r="215" spans="3:63" ht="14.25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0</v>
      </c>
      <c r="M215" s="26">
        <f t="shared" si="22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 t="e">
        <f>SUMIFS([1]Up!$J:$J,[1]Up!$D:$D,D215)</f>
        <v>#VALUE!</v>
      </c>
      <c r="BA215" s="82"/>
      <c r="BB215" s="82" t="str">
        <f t="shared" si="23"/>
        <v>PL6</v>
      </c>
      <c r="BC215" s="53" t="str">
        <f t="shared" si="24"/>
        <v/>
      </c>
      <c r="BD215" s="53" t="s">
        <v>50</v>
      </c>
      <c r="BE215" s="53"/>
      <c r="BF215" s="53"/>
      <c r="BG215" s="53"/>
      <c r="BH215" s="53"/>
      <c r="BI215" s="83"/>
      <c r="BJ215" s="53"/>
      <c r="BK215" s="53"/>
    </row>
    <row r="216" spans="3:63" ht="14.25" hidden="1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 t="e">
        <f>SUMIFS([1]Up!$J:$J,[1]Up!$D:$D,D216)</f>
        <v>#VALUE!</v>
      </c>
      <c r="BA216" s="82"/>
      <c r="BB216" s="82" t="str">
        <f t="shared" si="23"/>
        <v>SPD635</v>
      </c>
      <c r="BC216" s="53" t="str">
        <f t="shared" si="24"/>
        <v/>
      </c>
      <c r="BD216" s="53" t="s">
        <v>82</v>
      </c>
      <c r="BE216" s="53"/>
      <c r="BF216" s="53"/>
      <c r="BG216" s="53"/>
      <c r="BH216" s="53"/>
      <c r="BI216" s="83"/>
      <c r="BJ216" s="53"/>
      <c r="BK216" s="53"/>
    </row>
    <row r="217" spans="3:63" ht="14.25" hidden="1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 t="e">
        <f>SUMIFS([1]Up!$J:$J,[1]Up!$D:$D,D217)</f>
        <v>#VALUE!</v>
      </c>
      <c r="BA217" s="82"/>
      <c r="BB217" s="82" t="str">
        <f t="shared" si="23"/>
        <v>PL12</v>
      </c>
      <c r="BC217" s="53" t="str">
        <f t="shared" si="24"/>
        <v/>
      </c>
      <c r="BD217" s="53" t="s">
        <v>82</v>
      </c>
      <c r="BE217" s="53"/>
      <c r="BF217" s="53"/>
      <c r="BG217" s="53"/>
      <c r="BH217" s="53"/>
      <c r="BI217" s="83"/>
      <c r="BJ217" s="53"/>
      <c r="BK217" s="53"/>
    </row>
    <row r="218" spans="3:63" ht="14.25" hidden="1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 t="e">
        <f>SUMIFS([1]Up!$J:$J,[1]Up!$D:$D,D218)</f>
        <v>#VALUE!</v>
      </c>
      <c r="BA218" s="82"/>
      <c r="BB218" s="82" t="str">
        <f t="shared" si="23"/>
        <v/>
      </c>
      <c r="BC218" s="53" t="str">
        <f t="shared" si="24"/>
        <v/>
      </c>
      <c r="BD218" s="53" t="s">
        <v>50</v>
      </c>
      <c r="BE218" s="53"/>
      <c r="BF218" s="53"/>
      <c r="BG218" s="53"/>
      <c r="BH218" s="53"/>
      <c r="BI218" s="83"/>
      <c r="BJ218" s="53"/>
      <c r="BK218" s="53"/>
    </row>
    <row r="219" spans="3:63" ht="14.25" hidden="1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67" t="e">
        <f>SUMIFS([1]Up!$J:$J,[1]Up!$D:$D,D219)</f>
        <v>#VALUE!</v>
      </c>
      <c r="BA219" s="82"/>
      <c r="BB219" s="82" t="str">
        <f t="shared" si="23"/>
        <v>PL12</v>
      </c>
      <c r="BC219" s="53" t="str">
        <f t="shared" si="24"/>
        <v/>
      </c>
      <c r="BD219" s="53" t="s">
        <v>82</v>
      </c>
      <c r="BE219" s="53"/>
      <c r="BF219" s="53"/>
      <c r="BG219" s="53"/>
      <c r="BH219" s="53"/>
      <c r="BI219" s="83"/>
      <c r="BJ219" s="53"/>
      <c r="BK219" s="53"/>
    </row>
    <row r="220" spans="3:63" ht="14.25" hidden="1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67" t="e">
        <f>SUMIFS([1]Up!$J:$J,[1]Up!$D:$D,D220)</f>
        <v>#VALUE!</v>
      </c>
      <c r="BA220" s="82"/>
      <c r="BB220" s="82" t="str">
        <f t="shared" si="23"/>
        <v>PL12</v>
      </c>
      <c r="BC220" s="53" t="str">
        <f t="shared" si="24"/>
        <v/>
      </c>
      <c r="BD220" s="53" t="s">
        <v>82</v>
      </c>
      <c r="BE220" s="53"/>
      <c r="BF220" s="53"/>
      <c r="BG220" s="53"/>
      <c r="BH220" s="53"/>
      <c r="BI220" s="83"/>
      <c r="BJ220" s="53"/>
      <c r="BK220" s="53"/>
    </row>
    <row r="221" spans="3:63" ht="14.25" hidden="1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67" t="e">
        <f>SUMIFS([1]Up!$J:$J,[1]Up!$D:$D,D221)</f>
        <v>#VALUE!</v>
      </c>
      <c r="BA221" s="82"/>
      <c r="BB221" s="82" t="str">
        <f t="shared" si="23"/>
        <v/>
      </c>
      <c r="BC221" s="53" t="str">
        <f t="shared" si="24"/>
        <v/>
      </c>
      <c r="BD221" s="53" t="s">
        <v>82</v>
      </c>
      <c r="BE221" s="53"/>
      <c r="BF221" s="53"/>
      <c r="BG221" s="53"/>
      <c r="BH221" s="53"/>
      <c r="BI221" s="83"/>
      <c r="BJ221" s="53"/>
      <c r="BK221" s="53"/>
    </row>
    <row r="222" spans="3:63" ht="14.25" hidden="1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MIN(SUM(N222:AY222),I222)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67" t="e">
        <f>SUMIFS([1]Up!$J:$J,[1]Up!$D:$D,D222)</f>
        <v>#VALUE!</v>
      </c>
      <c r="BA222" s="82"/>
      <c r="BB222" s="82" t="str">
        <f t="shared" ref="BB222:BB285" si="27">IFERROR(IF(C222="Plate",LEFT(E222,FIND("*",E222,1)-1),""),IF(C222="Plate",LEFT(E222,FIND("x",E222,1)-1),""))</f>
        <v/>
      </c>
      <c r="BC222" s="53" t="str">
        <f t="shared" ref="BC222:BC285" si="28">IF(ROUND(SUM(N222:AY222)-I222,0)&gt;0,"Thừa "&amp;SUM(N222:AY222)-I222,"")</f>
        <v/>
      </c>
      <c r="BD222" s="53" t="s">
        <v>82</v>
      </c>
      <c r="BE222" s="53"/>
      <c r="BF222" s="53"/>
      <c r="BG222" s="53"/>
      <c r="BH222" s="53"/>
      <c r="BI222" s="83"/>
      <c r="BJ222" s="53"/>
      <c r="BK222" s="53"/>
    </row>
    <row r="223" spans="3:63" ht="14.25" hidden="1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67" t="e">
        <f>SUMIFS([1]Up!$J:$J,[1]Up!$D:$D,D223)</f>
        <v>#VALUE!</v>
      </c>
      <c r="BA223" s="82"/>
      <c r="BB223" s="82" t="str">
        <f t="shared" si="27"/>
        <v/>
      </c>
      <c r="BC223" s="53" t="str">
        <f t="shared" si="28"/>
        <v/>
      </c>
      <c r="BD223" s="53" t="s">
        <v>82</v>
      </c>
      <c r="BE223" s="53"/>
      <c r="BF223" s="53"/>
      <c r="BG223" s="53"/>
      <c r="BH223" s="53"/>
      <c r="BI223" s="83"/>
      <c r="BJ223" s="53"/>
      <c r="BK223" s="53"/>
    </row>
    <row r="224" spans="3:63" ht="14.25" hidden="1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 t="e">
        <f>SUMIFS([1]Up!$J:$J,[1]Up!$D:$D,D224)</f>
        <v>#VALUE!</v>
      </c>
      <c r="BA224" s="82"/>
      <c r="BB224" s="82" t="str">
        <f t="shared" si="27"/>
        <v/>
      </c>
      <c r="BC224" s="53" t="str">
        <f t="shared" si="28"/>
        <v/>
      </c>
      <c r="BD224" s="53" t="s">
        <v>82</v>
      </c>
      <c r="BE224" s="53"/>
      <c r="BF224" s="53"/>
      <c r="BG224" s="53"/>
      <c r="BH224" s="53"/>
      <c r="BI224" s="83"/>
      <c r="BJ224" s="53"/>
      <c r="BK224" s="53"/>
    </row>
    <row r="225" spans="3:63" ht="14.25" hidden="1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 t="e">
        <f>SUMIFS([1]Up!$J:$J,[1]Up!$D:$D,D225)</f>
        <v>#VALUE!</v>
      </c>
      <c r="BA225" s="82"/>
      <c r="BB225" s="82" t="str">
        <f t="shared" si="27"/>
        <v>PL12</v>
      </c>
      <c r="BC225" s="53" t="str">
        <f t="shared" si="28"/>
        <v/>
      </c>
      <c r="BD225" s="53" t="s">
        <v>82</v>
      </c>
      <c r="BE225" s="53"/>
      <c r="BF225" s="53"/>
      <c r="BG225" s="53"/>
      <c r="BH225" s="53"/>
      <c r="BI225" s="83"/>
      <c r="BJ225" s="53"/>
      <c r="BK225" s="53"/>
    </row>
    <row r="226" spans="3:63" ht="14.25" hidden="1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 t="e">
        <f>SUMIFS([1]Up!$J:$J,[1]Up!$D:$D,D226)</f>
        <v>#VALUE!</v>
      </c>
      <c r="BA226" s="82"/>
      <c r="BB226" s="82" t="str">
        <f t="shared" si="27"/>
        <v>PL12</v>
      </c>
      <c r="BC226" s="53" t="str">
        <f t="shared" si="28"/>
        <v/>
      </c>
      <c r="BD226" s="53" t="s">
        <v>82</v>
      </c>
      <c r="BE226" s="53"/>
      <c r="BF226" s="53"/>
      <c r="BG226" s="53"/>
      <c r="BH226" s="53"/>
      <c r="BI226" s="83"/>
      <c r="BJ226" s="53"/>
      <c r="BK226" s="53"/>
    </row>
    <row r="227" spans="3:63" ht="14.25" hidden="1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 t="e">
        <f>SUMIFS([1]Up!$J:$J,[1]Up!$D:$D,D227)</f>
        <v>#VALUE!</v>
      </c>
      <c r="BA227" s="82"/>
      <c r="BB227" s="82" t="str">
        <f t="shared" si="27"/>
        <v>PL12</v>
      </c>
      <c r="BC227" s="53" t="str">
        <f t="shared" si="28"/>
        <v/>
      </c>
      <c r="BD227" s="53" t="s">
        <v>82</v>
      </c>
      <c r="BE227" s="53"/>
      <c r="BF227" s="53"/>
      <c r="BG227" s="53"/>
      <c r="BH227" s="53"/>
      <c r="BI227" s="83"/>
      <c r="BJ227" s="53"/>
      <c r="BK227" s="53"/>
    </row>
    <row r="228" spans="3:63" ht="14.25" hidden="1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 t="e">
        <f>SUMIFS([1]Up!$J:$J,[1]Up!$D:$D,D228)</f>
        <v>#VALUE!</v>
      </c>
      <c r="BA228" s="82"/>
      <c r="BB228" s="82" t="str">
        <f t="shared" si="27"/>
        <v>PL12</v>
      </c>
      <c r="BC228" s="53" t="str">
        <f t="shared" si="28"/>
        <v/>
      </c>
      <c r="BD228" s="53" t="s">
        <v>82</v>
      </c>
      <c r="BE228" s="53"/>
      <c r="BF228" s="53"/>
      <c r="BG228" s="53"/>
      <c r="BH228" s="53"/>
      <c r="BI228" s="83"/>
      <c r="BJ228" s="53"/>
      <c r="BK228" s="53"/>
    </row>
    <row r="229" spans="3:63" ht="14.25" hidden="1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67" t="e">
        <f>SUMIFS([1]Up!$J:$J,[1]Up!$D:$D,D229)</f>
        <v>#VALUE!</v>
      </c>
      <c r="BA229" s="82"/>
      <c r="BB229" s="82" t="str">
        <f t="shared" si="27"/>
        <v/>
      </c>
      <c r="BC229" s="53" t="str">
        <f t="shared" si="28"/>
        <v/>
      </c>
      <c r="BD229" s="53" t="s">
        <v>82</v>
      </c>
      <c r="BE229" s="53"/>
      <c r="BF229" s="53"/>
      <c r="BG229" s="53"/>
      <c r="BH229" s="53"/>
      <c r="BI229" s="83"/>
      <c r="BJ229" s="53"/>
      <c r="BK229" s="53"/>
    </row>
    <row r="230" spans="3:63" ht="14.25" hidden="1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 t="e">
        <f>SUMIFS([1]Up!$J:$J,[1]Up!$D:$D,D230)</f>
        <v>#VALUE!</v>
      </c>
      <c r="BA230" s="82"/>
      <c r="BB230" s="82" t="str">
        <f t="shared" si="27"/>
        <v/>
      </c>
      <c r="BC230" s="53" t="str">
        <f t="shared" si="28"/>
        <v/>
      </c>
      <c r="BD230" s="53" t="s">
        <v>82</v>
      </c>
      <c r="BE230" s="53"/>
      <c r="BF230" s="53"/>
      <c r="BG230" s="53"/>
      <c r="BH230" s="53"/>
      <c r="BI230" s="83"/>
      <c r="BJ230" s="53"/>
      <c r="BK230" s="53"/>
    </row>
    <row r="231" spans="3:63" ht="14.25" hidden="1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 t="e">
        <f>SUMIFS([1]Up!$J:$J,[1]Up!$D:$D,D231)</f>
        <v>#VALUE!</v>
      </c>
      <c r="BA231" s="82"/>
      <c r="BB231" s="82" t="str">
        <f t="shared" si="27"/>
        <v/>
      </c>
      <c r="BC231" s="53" t="str">
        <f t="shared" si="28"/>
        <v/>
      </c>
      <c r="BD231" s="53" t="s">
        <v>82</v>
      </c>
      <c r="BE231" s="53"/>
      <c r="BF231" s="53"/>
      <c r="BG231" s="53"/>
      <c r="BH231" s="53"/>
      <c r="BI231" s="83"/>
      <c r="BJ231" s="53"/>
      <c r="BK231" s="53"/>
    </row>
    <row r="232" spans="3:63" ht="14.25" hidden="1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67" t="e">
        <f>SUMIFS([1]Up!$J:$J,[1]Up!$D:$D,D232)</f>
        <v>#VALUE!</v>
      </c>
      <c r="BA232" s="82"/>
      <c r="BB232" s="82" t="str">
        <f t="shared" si="27"/>
        <v/>
      </c>
      <c r="BC232" s="53" t="str">
        <f t="shared" si="28"/>
        <v/>
      </c>
      <c r="BD232" s="53" t="s">
        <v>82</v>
      </c>
      <c r="BE232" s="53"/>
      <c r="BF232" s="53"/>
      <c r="BG232" s="53"/>
      <c r="BH232" s="53"/>
      <c r="BI232" s="83"/>
      <c r="BJ232" s="53"/>
      <c r="BK232" s="53"/>
    </row>
    <row r="233" spans="3:63" ht="14.25" hidden="1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67" t="e">
        <f>SUMIFS([1]Up!$J:$J,[1]Up!$D:$D,D233)</f>
        <v>#VALUE!</v>
      </c>
      <c r="BA233" s="82"/>
      <c r="BB233" s="82" t="str">
        <f t="shared" si="27"/>
        <v>PL12</v>
      </c>
      <c r="BC233" s="53" t="str">
        <f t="shared" si="28"/>
        <v/>
      </c>
      <c r="BD233" s="53" t="s">
        <v>82</v>
      </c>
      <c r="BE233" s="53"/>
      <c r="BF233" s="53"/>
      <c r="BG233" s="53"/>
      <c r="BH233" s="53"/>
      <c r="BI233" s="83"/>
      <c r="BJ233" s="53"/>
      <c r="BK233" s="53"/>
    </row>
    <row r="234" spans="3:63" ht="14.25" hidden="1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67" t="e">
        <f>SUMIFS([1]Up!$J:$J,[1]Up!$D:$D,D234)</f>
        <v>#VALUE!</v>
      </c>
      <c r="BA234" s="82"/>
      <c r="BB234" s="82" t="str">
        <f t="shared" si="27"/>
        <v>PL12</v>
      </c>
      <c r="BC234" s="53" t="str">
        <f t="shared" si="28"/>
        <v/>
      </c>
      <c r="BD234" s="53" t="s">
        <v>82</v>
      </c>
      <c r="BE234" s="53"/>
      <c r="BF234" s="53"/>
      <c r="BG234" s="53"/>
      <c r="BH234" s="53"/>
      <c r="BI234" s="83"/>
      <c r="BJ234" s="53"/>
      <c r="BK234" s="53"/>
    </row>
    <row r="235" spans="3:63" ht="14.25" hidden="1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67" t="e">
        <f>SUMIFS([1]Up!$J:$J,[1]Up!$D:$D,D235)</f>
        <v>#VALUE!</v>
      </c>
      <c r="BA235" s="82"/>
      <c r="BB235" s="82" t="str">
        <f t="shared" si="27"/>
        <v>PL12</v>
      </c>
      <c r="BC235" s="53" t="str">
        <f t="shared" si="28"/>
        <v/>
      </c>
      <c r="BD235" s="53" t="s">
        <v>82</v>
      </c>
      <c r="BE235" s="53"/>
      <c r="BF235" s="53"/>
      <c r="BG235" s="53"/>
      <c r="BH235" s="53"/>
      <c r="BI235" s="83"/>
      <c r="BJ235" s="53"/>
      <c r="BK235" s="53"/>
    </row>
    <row r="236" spans="3:63" ht="14.25" hidden="1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67" t="e">
        <f>SUMIFS([1]Up!$J:$J,[1]Up!$D:$D,D236)</f>
        <v>#VALUE!</v>
      </c>
      <c r="BA236" s="82"/>
      <c r="BB236" s="82" t="str">
        <f t="shared" si="27"/>
        <v/>
      </c>
      <c r="BC236" s="53" t="str">
        <f t="shared" si="28"/>
        <v/>
      </c>
      <c r="BD236" s="53" t="s">
        <v>82</v>
      </c>
      <c r="BE236" s="53"/>
      <c r="BF236" s="53"/>
      <c r="BG236" s="53"/>
      <c r="BH236" s="53"/>
      <c r="BI236" s="83"/>
      <c r="BJ236" s="53"/>
      <c r="BK236" s="53"/>
    </row>
    <row r="237" spans="3:63" ht="14.25" hidden="1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 t="e">
        <f>SUMIFS([1]Up!$J:$J,[1]Up!$D:$D,D237)</f>
        <v>#VALUE!</v>
      </c>
      <c r="BA237" s="82"/>
      <c r="BB237" s="82" t="str">
        <f t="shared" si="27"/>
        <v/>
      </c>
      <c r="BC237" s="53" t="str">
        <f t="shared" si="28"/>
        <v/>
      </c>
      <c r="BD237" s="53" t="s">
        <v>82</v>
      </c>
      <c r="BE237" s="53"/>
      <c r="BF237" s="53"/>
      <c r="BG237" s="53"/>
      <c r="BH237" s="53"/>
      <c r="BI237" s="83"/>
      <c r="BJ237" s="53"/>
      <c r="BK237" s="53"/>
    </row>
    <row r="238" spans="3:63" ht="14.25" hidden="1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67" t="e">
        <f>SUMIFS([1]Up!$J:$J,[1]Up!$D:$D,D238)</f>
        <v>#VALUE!</v>
      </c>
      <c r="BA238" s="82"/>
      <c r="BB238" s="82" t="str">
        <f t="shared" si="27"/>
        <v/>
      </c>
      <c r="BC238" s="53" t="str">
        <f t="shared" si="28"/>
        <v/>
      </c>
      <c r="BD238" s="53" t="s">
        <v>82</v>
      </c>
      <c r="BE238" s="53"/>
      <c r="BF238" s="53"/>
      <c r="BG238" s="53"/>
      <c r="BH238" s="53"/>
      <c r="BI238" s="83"/>
      <c r="BJ238" s="53"/>
      <c r="BK238" s="53"/>
    </row>
    <row r="239" spans="3:63" ht="14.25" hidden="1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67" t="e">
        <f>SUMIFS([1]Up!$J:$J,[1]Up!$D:$D,D239)</f>
        <v>#VALUE!</v>
      </c>
      <c r="BA239" s="82"/>
      <c r="BB239" s="82" t="str">
        <f t="shared" si="27"/>
        <v/>
      </c>
      <c r="BC239" s="53" t="str">
        <f t="shared" si="28"/>
        <v/>
      </c>
      <c r="BD239" s="53" t="s">
        <v>82</v>
      </c>
      <c r="BE239" s="53"/>
      <c r="BF239" s="53"/>
      <c r="BG239" s="53"/>
      <c r="BH239" s="53"/>
      <c r="BI239" s="83"/>
      <c r="BJ239" s="53"/>
      <c r="BK239" s="53"/>
    </row>
    <row r="240" spans="3:63" ht="14.25" hidden="1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 t="e">
        <f>SUMIFS([1]Up!$J:$J,[1]Up!$D:$D,D240)</f>
        <v>#VALUE!</v>
      </c>
      <c r="BA240" s="82"/>
      <c r="BB240" s="82" t="str">
        <f t="shared" si="27"/>
        <v>PL10</v>
      </c>
      <c r="BC240" s="53" t="str">
        <f t="shared" si="28"/>
        <v/>
      </c>
      <c r="BD240" s="53" t="s">
        <v>50</v>
      </c>
      <c r="BE240" s="53"/>
      <c r="BF240" s="53"/>
      <c r="BG240" s="53"/>
      <c r="BH240" s="53"/>
      <c r="BI240" s="83"/>
      <c r="BJ240" s="53"/>
      <c r="BK240" s="53"/>
    </row>
    <row r="241" spans="3:63" ht="14.25" hidden="1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 t="e">
        <f>SUMIFS([1]Up!$J:$J,[1]Up!$D:$D,D241)</f>
        <v>#VALUE!</v>
      </c>
      <c r="BA241" s="82"/>
      <c r="BB241" s="82" t="str">
        <f t="shared" si="27"/>
        <v>PL12</v>
      </c>
      <c r="BC241" s="53" t="str">
        <f t="shared" si="28"/>
        <v/>
      </c>
      <c r="BD241" s="53" t="s">
        <v>82</v>
      </c>
      <c r="BE241" s="53"/>
      <c r="BF241" s="53"/>
      <c r="BG241" s="53"/>
      <c r="BH241" s="53"/>
      <c r="BI241" s="83"/>
      <c r="BJ241" s="53"/>
      <c r="BK241" s="53"/>
    </row>
    <row r="242" spans="3:63" ht="14.25" hidden="1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67" t="e">
        <f>SUMIFS([1]Up!$J:$J,[1]Up!$D:$D,D242)</f>
        <v>#VALUE!</v>
      </c>
      <c r="BA242" s="82"/>
      <c r="BB242" s="82" t="str">
        <f t="shared" si="27"/>
        <v>PL12</v>
      </c>
      <c r="BC242" s="53" t="str">
        <f t="shared" si="28"/>
        <v/>
      </c>
      <c r="BD242" s="53" t="s">
        <v>82</v>
      </c>
      <c r="BE242" s="53"/>
      <c r="BF242" s="53"/>
      <c r="BG242" s="53"/>
      <c r="BH242" s="53"/>
      <c r="BI242" s="83"/>
      <c r="BJ242" s="53"/>
      <c r="BK242" s="53"/>
    </row>
    <row r="243" spans="3:63" ht="14.25" hidden="1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67" t="e">
        <f>SUMIFS([1]Up!$J:$J,[1]Up!$D:$D,D243)</f>
        <v>#VALUE!</v>
      </c>
      <c r="BA243" s="82"/>
      <c r="BB243" s="82" t="str">
        <f t="shared" si="27"/>
        <v>PL12</v>
      </c>
      <c r="BC243" s="53" t="str">
        <f t="shared" si="28"/>
        <v/>
      </c>
      <c r="BD243" s="53" t="s">
        <v>82</v>
      </c>
      <c r="BE243" s="53"/>
      <c r="BF243" s="53"/>
      <c r="BG243" s="53"/>
      <c r="BH243" s="53"/>
      <c r="BI243" s="83"/>
      <c r="BJ243" s="53"/>
      <c r="BK243" s="53"/>
    </row>
    <row r="244" spans="3:63" ht="14.25" hidden="1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 t="e">
        <f>SUMIFS([1]Up!$J:$J,[1]Up!$D:$D,D244)</f>
        <v>#VALUE!</v>
      </c>
      <c r="BA244" s="82"/>
      <c r="BB244" s="82" t="str">
        <f t="shared" si="27"/>
        <v>PL12</v>
      </c>
      <c r="BC244" s="53" t="str">
        <f t="shared" si="28"/>
        <v/>
      </c>
      <c r="BD244" s="53" t="s">
        <v>82</v>
      </c>
      <c r="BE244" s="53"/>
      <c r="BF244" s="53"/>
      <c r="BG244" s="53"/>
      <c r="BH244" s="53"/>
      <c r="BI244" s="83"/>
      <c r="BJ244" s="53"/>
      <c r="BK244" s="53"/>
    </row>
    <row r="245" spans="3:63" ht="14.25" hidden="1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67" t="e">
        <f>SUMIFS([1]Up!$J:$J,[1]Up!$D:$D,D245)</f>
        <v>#VALUE!</v>
      </c>
      <c r="BA245" s="82"/>
      <c r="BB245" s="82" t="str">
        <f t="shared" si="27"/>
        <v/>
      </c>
      <c r="BC245" s="53" t="str">
        <f t="shared" si="28"/>
        <v/>
      </c>
      <c r="BD245" s="53" t="s">
        <v>82</v>
      </c>
      <c r="BE245" s="53"/>
      <c r="BF245" s="53"/>
      <c r="BG245" s="53"/>
      <c r="BH245" s="53"/>
      <c r="BI245" s="83"/>
      <c r="BJ245" s="53"/>
      <c r="BK245" s="53"/>
    </row>
    <row r="246" spans="3:63" ht="14.25" hidden="1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67" t="e">
        <f>SUMIFS([1]Up!$J:$J,[1]Up!$D:$D,D246)</f>
        <v>#VALUE!</v>
      </c>
      <c r="BA246" s="82"/>
      <c r="BB246" s="82" t="str">
        <f t="shared" si="27"/>
        <v/>
      </c>
      <c r="BC246" s="53" t="str">
        <f t="shared" si="28"/>
        <v/>
      </c>
      <c r="BD246" s="53" t="s">
        <v>82</v>
      </c>
      <c r="BE246" s="53"/>
      <c r="BF246" s="53"/>
      <c r="BG246" s="53"/>
      <c r="BH246" s="53"/>
      <c r="BI246" s="83"/>
      <c r="BJ246" s="53"/>
      <c r="BK246" s="53"/>
    </row>
    <row r="247" spans="3:63" ht="14.25" hidden="1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67" t="e">
        <f>SUMIFS([1]Up!$J:$J,[1]Up!$D:$D,D247)</f>
        <v>#VALUE!</v>
      </c>
      <c r="BA247" s="82"/>
      <c r="BB247" s="82" t="str">
        <f t="shared" si="27"/>
        <v/>
      </c>
      <c r="BC247" s="53" t="str">
        <f t="shared" si="28"/>
        <v/>
      </c>
      <c r="BD247" s="53" t="s">
        <v>82</v>
      </c>
      <c r="BE247" s="53"/>
      <c r="BF247" s="53"/>
      <c r="BG247" s="53"/>
      <c r="BH247" s="53"/>
      <c r="BI247" s="83"/>
      <c r="BJ247" s="53"/>
      <c r="BK247" s="53"/>
    </row>
    <row r="248" spans="3:63" ht="14.25" hidden="1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 t="e">
        <f>SUMIFS([1]Up!$J:$J,[1]Up!$D:$D,D248)</f>
        <v>#VALUE!</v>
      </c>
      <c r="BA248" s="82"/>
      <c r="BB248" s="82" t="str">
        <f t="shared" si="27"/>
        <v/>
      </c>
      <c r="BC248" s="53" t="str">
        <f t="shared" si="28"/>
        <v/>
      </c>
      <c r="BD248" s="53" t="s">
        <v>82</v>
      </c>
      <c r="BE248" s="53"/>
      <c r="BF248" s="53"/>
      <c r="BG248" s="53"/>
      <c r="BH248" s="53"/>
      <c r="BI248" s="83"/>
      <c r="BJ248" s="53"/>
      <c r="BK248" s="53"/>
    </row>
    <row r="249" spans="3:63" ht="14.25" hidden="1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 t="e">
        <f>SUMIFS([1]Up!$J:$J,[1]Up!$D:$D,D249)</f>
        <v>#VALUE!</v>
      </c>
      <c r="BA249" s="82"/>
      <c r="BB249" s="82" t="str">
        <f t="shared" si="27"/>
        <v>PL12</v>
      </c>
      <c r="BC249" s="53" t="str">
        <f t="shared" si="28"/>
        <v/>
      </c>
      <c r="BD249" s="53" t="s">
        <v>82</v>
      </c>
      <c r="BE249" s="53"/>
      <c r="BF249" s="53"/>
      <c r="BG249" s="53"/>
      <c r="BH249" s="53"/>
      <c r="BI249" s="83"/>
      <c r="BJ249" s="53"/>
      <c r="BK249" s="53"/>
    </row>
    <row r="250" spans="3:63" ht="14.25" hidden="1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67" t="e">
        <f>SUMIFS([1]Up!$J:$J,[1]Up!$D:$D,D250)</f>
        <v>#VALUE!</v>
      </c>
      <c r="BA250" s="82"/>
      <c r="BB250" s="82" t="str">
        <f t="shared" si="27"/>
        <v>PL12</v>
      </c>
      <c r="BC250" s="53" t="str">
        <f t="shared" si="28"/>
        <v/>
      </c>
      <c r="BD250" s="53" t="s">
        <v>82</v>
      </c>
      <c r="BE250" s="53"/>
      <c r="BF250" s="53"/>
      <c r="BG250" s="53"/>
      <c r="BH250" s="53"/>
      <c r="BI250" s="83"/>
      <c r="BJ250" s="53"/>
      <c r="BK250" s="53"/>
    </row>
    <row r="251" spans="3:63" ht="14.25" hidden="1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67" t="e">
        <f>SUMIFS([1]Up!$J:$J,[1]Up!$D:$D,D251)</f>
        <v>#VALUE!</v>
      </c>
      <c r="BA251" s="82"/>
      <c r="BB251" s="82" t="str">
        <f t="shared" si="27"/>
        <v>PL12</v>
      </c>
      <c r="BC251" s="53" t="str">
        <f t="shared" si="28"/>
        <v/>
      </c>
      <c r="BD251" s="53" t="s">
        <v>82</v>
      </c>
      <c r="BE251" s="53"/>
      <c r="BF251" s="53"/>
      <c r="BG251" s="53"/>
      <c r="BH251" s="53"/>
      <c r="BI251" s="83"/>
      <c r="BJ251" s="53"/>
      <c r="BK251" s="53"/>
    </row>
    <row r="252" spans="3:63" ht="14.25" hidden="1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 t="e">
        <f>SUMIFS([1]Up!$J:$J,[1]Up!$D:$D,D252)</f>
        <v>#VALUE!</v>
      </c>
      <c r="BA252" s="82"/>
      <c r="BB252" s="82" t="str">
        <f t="shared" si="27"/>
        <v/>
      </c>
      <c r="BC252" s="53" t="str">
        <f t="shared" si="28"/>
        <v/>
      </c>
      <c r="BD252" s="53" t="s">
        <v>82</v>
      </c>
      <c r="BE252" s="53"/>
      <c r="BF252" s="53"/>
      <c r="BG252" s="53"/>
      <c r="BH252" s="53"/>
      <c r="BI252" s="83"/>
      <c r="BJ252" s="53"/>
      <c r="BK252" s="53"/>
    </row>
    <row r="253" spans="3:63" ht="14.25" hidden="1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 t="e">
        <f>SUMIFS([1]Up!$J:$J,[1]Up!$D:$D,D253)</f>
        <v>#VALUE!</v>
      </c>
      <c r="BA253" s="82"/>
      <c r="BB253" s="82" t="str">
        <f t="shared" si="27"/>
        <v/>
      </c>
      <c r="BC253" s="53" t="str">
        <f t="shared" si="28"/>
        <v/>
      </c>
      <c r="BD253" s="53" t="s">
        <v>82</v>
      </c>
      <c r="BE253" s="53"/>
      <c r="BF253" s="53"/>
      <c r="BG253" s="53"/>
      <c r="BH253" s="53"/>
      <c r="BI253" s="83"/>
      <c r="BJ253" s="53"/>
      <c r="BK253" s="53"/>
    </row>
    <row r="254" spans="3:63" ht="14.25" hidden="1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 t="e">
        <f>SUMIFS([1]Up!$J:$J,[1]Up!$D:$D,D254)</f>
        <v>#VALUE!</v>
      </c>
      <c r="BA254" s="82"/>
      <c r="BB254" s="82" t="str">
        <f t="shared" si="27"/>
        <v/>
      </c>
      <c r="BC254" s="53" t="str">
        <f t="shared" si="28"/>
        <v/>
      </c>
      <c r="BD254" s="53" t="s">
        <v>82</v>
      </c>
      <c r="BE254" s="53"/>
      <c r="BF254" s="53"/>
      <c r="BG254" s="53"/>
      <c r="BH254" s="53"/>
      <c r="BI254" s="83"/>
      <c r="BJ254" s="53"/>
      <c r="BK254" s="53"/>
    </row>
    <row r="255" spans="3:63" ht="14.25" hidden="1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 t="e">
        <f>SUMIFS([1]Up!$J:$J,[1]Up!$D:$D,D255)</f>
        <v>#VALUE!</v>
      </c>
      <c r="BA255" s="82"/>
      <c r="BB255" s="82" t="str">
        <f t="shared" si="27"/>
        <v/>
      </c>
      <c r="BC255" s="53" t="str">
        <f t="shared" si="28"/>
        <v/>
      </c>
      <c r="BD255" s="53" t="s">
        <v>82</v>
      </c>
      <c r="BE255" s="53"/>
      <c r="BF255" s="53"/>
      <c r="BG255" s="53"/>
      <c r="BH255" s="53"/>
      <c r="BI255" s="83"/>
      <c r="BJ255" s="53"/>
      <c r="BK255" s="53"/>
    </row>
    <row r="256" spans="3:63" ht="14.25" hidden="1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67" t="e">
        <f>SUMIFS([1]Up!$J:$J,[1]Up!$D:$D,D256)</f>
        <v>#VALUE!</v>
      </c>
      <c r="BA256" s="82"/>
      <c r="BB256" s="82" t="str">
        <f t="shared" si="27"/>
        <v>PL10</v>
      </c>
      <c r="BC256" s="53" t="str">
        <f t="shared" si="28"/>
        <v/>
      </c>
      <c r="BD256" s="53" t="s">
        <v>50</v>
      </c>
      <c r="BE256" s="53"/>
      <c r="BF256" s="53"/>
      <c r="BG256" s="53"/>
      <c r="BH256" s="53"/>
      <c r="BI256" s="83"/>
      <c r="BJ256" s="53"/>
      <c r="BK256" s="53"/>
    </row>
    <row r="257" spans="3:63" ht="14.25" hidden="1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67" t="e">
        <f>SUMIFS([1]Up!$J:$J,[1]Up!$D:$D,D257)</f>
        <v>#VALUE!</v>
      </c>
      <c r="BA257" s="82"/>
      <c r="BB257" s="82" t="str">
        <f t="shared" si="27"/>
        <v>PL12</v>
      </c>
      <c r="BC257" s="53" t="str">
        <f t="shared" si="28"/>
        <v/>
      </c>
      <c r="BD257" s="53" t="s">
        <v>82</v>
      </c>
      <c r="BE257" s="53"/>
      <c r="BF257" s="53"/>
      <c r="BG257" s="53"/>
      <c r="BH257" s="53"/>
      <c r="BI257" s="83"/>
      <c r="BJ257" s="53"/>
      <c r="BK257" s="53"/>
    </row>
    <row r="258" spans="3:63" ht="14.25" hidden="1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67" t="e">
        <f>SUMIFS([1]Up!$J:$J,[1]Up!$D:$D,D258)</f>
        <v>#VALUE!</v>
      </c>
      <c r="BA258" s="82"/>
      <c r="BB258" s="82" t="str">
        <f t="shared" si="27"/>
        <v>PL12</v>
      </c>
      <c r="BC258" s="53" t="str">
        <f t="shared" si="28"/>
        <v/>
      </c>
      <c r="BD258" s="53" t="s">
        <v>82</v>
      </c>
      <c r="BE258" s="53"/>
      <c r="BF258" s="53"/>
      <c r="BG258" s="53"/>
      <c r="BH258" s="53"/>
      <c r="BI258" s="83"/>
      <c r="BJ258" s="53"/>
      <c r="BK258" s="53"/>
    </row>
    <row r="259" spans="3:63" ht="14.25" hidden="1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67" t="e">
        <f>SUMIFS([1]Up!$J:$J,[1]Up!$D:$D,D259)</f>
        <v>#VALUE!</v>
      </c>
      <c r="BA259" s="82"/>
      <c r="BB259" s="82" t="str">
        <f t="shared" si="27"/>
        <v>PL12</v>
      </c>
      <c r="BC259" s="53" t="str">
        <f t="shared" si="28"/>
        <v/>
      </c>
      <c r="BD259" s="53" t="s">
        <v>82</v>
      </c>
      <c r="BE259" s="53"/>
      <c r="BF259" s="53"/>
      <c r="BG259" s="53"/>
      <c r="BH259" s="53"/>
      <c r="BI259" s="83"/>
      <c r="BJ259" s="53"/>
      <c r="BK259" s="53"/>
    </row>
    <row r="260" spans="3:63" ht="14.25" hidden="1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 t="e">
        <f>SUMIFS([1]Up!$J:$J,[1]Up!$D:$D,D260)</f>
        <v>#VALUE!</v>
      </c>
      <c r="BA260" s="82"/>
      <c r="BB260" s="82" t="str">
        <f t="shared" si="27"/>
        <v>PL12</v>
      </c>
      <c r="BC260" s="53" t="str">
        <f t="shared" si="28"/>
        <v/>
      </c>
      <c r="BD260" s="53" t="s">
        <v>82</v>
      </c>
      <c r="BE260" s="53"/>
      <c r="BF260" s="53"/>
      <c r="BG260" s="53"/>
      <c r="BH260" s="53"/>
      <c r="BI260" s="83"/>
      <c r="BJ260" s="53"/>
      <c r="BK260" s="53"/>
    </row>
    <row r="261" spans="3:63" ht="14.25" hidden="1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67" t="e">
        <f>SUMIFS([1]Up!$J:$J,[1]Up!$D:$D,D261)</f>
        <v>#VALUE!</v>
      </c>
      <c r="BA261" s="82"/>
      <c r="BB261" s="82" t="str">
        <f t="shared" si="27"/>
        <v/>
      </c>
      <c r="BC261" s="53" t="str">
        <f t="shared" si="28"/>
        <v/>
      </c>
      <c r="BD261" s="53" t="s">
        <v>82</v>
      </c>
      <c r="BE261" s="53"/>
      <c r="BF261" s="53"/>
      <c r="BG261" s="53"/>
      <c r="BH261" s="53"/>
      <c r="BI261" s="83"/>
      <c r="BJ261" s="53"/>
      <c r="BK261" s="53"/>
    </row>
    <row r="262" spans="3:63" ht="14.25" hidden="1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 t="e">
        <f>SUMIFS([1]Up!$J:$J,[1]Up!$D:$D,D262)</f>
        <v>#VALUE!</v>
      </c>
      <c r="BA262" s="82"/>
      <c r="BB262" s="82" t="str">
        <f t="shared" si="27"/>
        <v/>
      </c>
      <c r="BC262" s="53" t="str">
        <f t="shared" si="28"/>
        <v/>
      </c>
      <c r="BD262" s="53" t="s">
        <v>82</v>
      </c>
      <c r="BE262" s="53"/>
      <c r="BF262" s="53"/>
      <c r="BG262" s="53"/>
      <c r="BH262" s="53"/>
      <c r="BI262" s="83"/>
      <c r="BJ262" s="53"/>
      <c r="BK262" s="53"/>
    </row>
    <row r="263" spans="3:63" ht="14.25" hidden="1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 t="e">
        <f>SUMIFS([1]Up!$J:$J,[1]Up!$D:$D,D263)</f>
        <v>#VALUE!</v>
      </c>
      <c r="BA263" s="82"/>
      <c r="BB263" s="82" t="str">
        <f t="shared" si="27"/>
        <v/>
      </c>
      <c r="BC263" s="53" t="str">
        <f t="shared" si="28"/>
        <v/>
      </c>
      <c r="BD263" s="53" t="s">
        <v>82</v>
      </c>
      <c r="BE263" s="53"/>
      <c r="BF263" s="53"/>
      <c r="BG263" s="53"/>
      <c r="BH263" s="53"/>
      <c r="BI263" s="83"/>
      <c r="BJ263" s="53"/>
      <c r="BK263" s="53"/>
    </row>
    <row r="264" spans="3:63" ht="14.25" hidden="1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67" t="e">
        <f>SUMIFS([1]Up!$J:$J,[1]Up!$D:$D,D264)</f>
        <v>#VALUE!</v>
      </c>
      <c r="BA264" s="82"/>
      <c r="BB264" s="82" t="str">
        <f t="shared" si="27"/>
        <v>PL10</v>
      </c>
      <c r="BC264" s="53" t="str">
        <f t="shared" si="28"/>
        <v/>
      </c>
      <c r="BD264" s="53" t="s">
        <v>82</v>
      </c>
      <c r="BE264" s="53"/>
      <c r="BF264" s="53"/>
      <c r="BG264" s="53"/>
      <c r="BH264" s="53"/>
      <c r="BI264" s="83"/>
      <c r="BJ264" s="53"/>
      <c r="BK264" s="53"/>
    </row>
    <row r="265" spans="3:63" ht="14.25" hidden="1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67" t="e">
        <f>SUMIFS([1]Up!$J:$J,[1]Up!$D:$D,D265)</f>
        <v>#VALUE!</v>
      </c>
      <c r="BA265" s="82"/>
      <c r="BB265" s="82" t="str">
        <f t="shared" si="27"/>
        <v>PL10</v>
      </c>
      <c r="BC265" s="53" t="str">
        <f t="shared" si="28"/>
        <v/>
      </c>
      <c r="BD265" s="53" t="s">
        <v>82</v>
      </c>
      <c r="BE265" s="53"/>
      <c r="BF265" s="53"/>
      <c r="BG265" s="53"/>
      <c r="BH265" s="53"/>
      <c r="BI265" s="83"/>
      <c r="BJ265" s="53"/>
      <c r="BK265" s="53"/>
    </row>
    <row r="266" spans="3:63" ht="14.25" hidden="1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 t="e">
        <f>SUMIFS([1]Up!$J:$J,[1]Up!$D:$D,D266)</f>
        <v>#VALUE!</v>
      </c>
      <c r="BA266" s="82"/>
      <c r="BB266" s="82" t="str">
        <f t="shared" si="27"/>
        <v>PL10</v>
      </c>
      <c r="BC266" s="53" t="str">
        <f t="shared" si="28"/>
        <v/>
      </c>
      <c r="BD266" s="53" t="s">
        <v>82</v>
      </c>
      <c r="BE266" s="53"/>
      <c r="BF266" s="53"/>
      <c r="BG266" s="53"/>
      <c r="BH266" s="53"/>
      <c r="BI266" s="83"/>
      <c r="BJ266" s="53"/>
      <c r="BK266" s="53"/>
    </row>
    <row r="267" spans="3:63" ht="14.25" hidden="1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 t="e">
        <f>SUMIFS([1]Up!$J:$J,[1]Up!$D:$D,D267)</f>
        <v>#VALUE!</v>
      </c>
      <c r="BA267" s="82"/>
      <c r="BB267" s="82" t="str">
        <f t="shared" si="27"/>
        <v>PL10</v>
      </c>
      <c r="BC267" s="53" t="str">
        <f t="shared" si="28"/>
        <v/>
      </c>
      <c r="BD267" s="53" t="s">
        <v>82</v>
      </c>
      <c r="BE267" s="53"/>
      <c r="BF267" s="53"/>
      <c r="BG267" s="53"/>
      <c r="BH267" s="53"/>
      <c r="BI267" s="83"/>
      <c r="BJ267" s="53"/>
      <c r="BK267" s="53"/>
    </row>
    <row r="268" spans="3:63" ht="14.25" hidden="1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 t="e">
        <f>SUMIFS([1]Up!$J:$J,[1]Up!$D:$D,D268)</f>
        <v>#VALUE!</v>
      </c>
      <c r="BA268" s="82"/>
      <c r="BB268" s="82" t="str">
        <f t="shared" si="27"/>
        <v/>
      </c>
      <c r="BC268" s="53" t="str">
        <f t="shared" si="28"/>
        <v/>
      </c>
      <c r="BD268" s="53" t="s">
        <v>82</v>
      </c>
      <c r="BE268" s="53"/>
      <c r="BF268" s="53"/>
      <c r="BG268" s="53"/>
      <c r="BH268" s="53"/>
      <c r="BI268" s="83"/>
      <c r="BJ268" s="53"/>
      <c r="BK268" s="53"/>
    </row>
    <row r="269" spans="3:63" ht="14.25" hidden="1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 t="e">
        <f>SUMIFS([1]Up!$J:$J,[1]Up!$D:$D,D269)</f>
        <v>#VALUE!</v>
      </c>
      <c r="BA269" s="82"/>
      <c r="BB269" s="82" t="str">
        <f t="shared" si="27"/>
        <v/>
      </c>
      <c r="BC269" s="53" t="str">
        <f t="shared" si="28"/>
        <v/>
      </c>
      <c r="BD269" s="53" t="s">
        <v>82</v>
      </c>
      <c r="BE269" s="53"/>
      <c r="BF269" s="53"/>
      <c r="BG269" s="53"/>
      <c r="BH269" s="53"/>
      <c r="BI269" s="83"/>
      <c r="BJ269" s="53"/>
      <c r="BK269" s="53"/>
    </row>
    <row r="270" spans="3:63" ht="14.25" hidden="1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 t="e">
        <f>SUMIFS([1]Up!$J:$J,[1]Up!$D:$D,D270)</f>
        <v>#VALUE!</v>
      </c>
      <c r="BA270" s="82"/>
      <c r="BB270" s="82" t="str">
        <f t="shared" si="27"/>
        <v/>
      </c>
      <c r="BC270" s="53" t="str">
        <f t="shared" si="28"/>
        <v/>
      </c>
      <c r="BD270" s="53" t="s">
        <v>82</v>
      </c>
      <c r="BE270" s="53"/>
      <c r="BF270" s="53"/>
      <c r="BG270" s="53"/>
      <c r="BH270" s="53"/>
      <c r="BI270" s="83"/>
      <c r="BJ270" s="53"/>
      <c r="BK270" s="53"/>
    </row>
    <row r="271" spans="3:63" ht="14.25" hidden="1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 t="e">
        <f>SUMIFS([1]Up!$J:$J,[1]Up!$D:$D,D271)</f>
        <v>#VALUE!</v>
      </c>
      <c r="BA271" s="82"/>
      <c r="BB271" s="82" t="str">
        <f t="shared" si="27"/>
        <v/>
      </c>
      <c r="BC271" s="53" t="str">
        <f t="shared" si="28"/>
        <v/>
      </c>
      <c r="BD271" s="53" t="s">
        <v>82</v>
      </c>
      <c r="BE271" s="53"/>
      <c r="BF271" s="53"/>
      <c r="BG271" s="53"/>
      <c r="BH271" s="53"/>
      <c r="BI271" s="83"/>
      <c r="BJ271" s="53"/>
      <c r="BK271" s="53"/>
    </row>
    <row r="272" spans="3:63" ht="14.25" hidden="1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 t="e">
        <f>SUMIFS([1]Up!$J:$J,[1]Up!$D:$D,D272)</f>
        <v>#VALUE!</v>
      </c>
      <c r="BA272" s="82"/>
      <c r="BB272" s="82" t="str">
        <f t="shared" si="27"/>
        <v>PL10</v>
      </c>
      <c r="BC272" s="53" t="str">
        <f t="shared" si="28"/>
        <v/>
      </c>
      <c r="BD272" s="53" t="s">
        <v>50</v>
      </c>
      <c r="BE272" s="53"/>
      <c r="BF272" s="53"/>
      <c r="BG272" s="53"/>
      <c r="BH272" s="53"/>
      <c r="BI272" s="83"/>
      <c r="BJ272" s="53"/>
      <c r="BK272" s="53"/>
    </row>
    <row r="273" spans="3:63" ht="14.25" hidden="1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 t="e">
        <f>SUMIFS([1]Up!$J:$J,[1]Up!$D:$D,D273)</f>
        <v>#VALUE!</v>
      </c>
      <c r="BA273" s="82"/>
      <c r="BB273" s="82" t="str">
        <f t="shared" si="27"/>
        <v>PL10</v>
      </c>
      <c r="BC273" s="53" t="str">
        <f t="shared" si="28"/>
        <v/>
      </c>
      <c r="BD273" s="53" t="s">
        <v>82</v>
      </c>
      <c r="BE273" s="53"/>
      <c r="BF273" s="53"/>
      <c r="BG273" s="53"/>
      <c r="BH273" s="53"/>
      <c r="BI273" s="83"/>
      <c r="BJ273" s="53"/>
      <c r="BK273" s="53"/>
    </row>
    <row r="274" spans="3:63" ht="14.25" hidden="1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67" t="e">
        <f>SUMIFS([1]Up!$J:$J,[1]Up!$D:$D,D274)</f>
        <v>#VALUE!</v>
      </c>
      <c r="BA274" s="82"/>
      <c r="BB274" s="82" t="str">
        <f t="shared" si="27"/>
        <v>PL10</v>
      </c>
      <c r="BC274" s="53" t="str">
        <f t="shared" si="28"/>
        <v/>
      </c>
      <c r="BD274" s="53" t="s">
        <v>82</v>
      </c>
      <c r="BE274" s="53"/>
      <c r="BF274" s="53"/>
      <c r="BG274" s="53"/>
      <c r="BH274" s="53"/>
      <c r="BI274" s="83"/>
      <c r="BJ274" s="53"/>
      <c r="BK274" s="53"/>
    </row>
    <row r="275" spans="3:63" ht="14.25" hidden="1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67" t="e">
        <f>SUMIFS([1]Up!$J:$J,[1]Up!$D:$D,D275)</f>
        <v>#VALUE!</v>
      </c>
      <c r="BA275" s="82"/>
      <c r="BB275" s="82" t="str">
        <f t="shared" si="27"/>
        <v>PL10</v>
      </c>
      <c r="BC275" s="53" t="str">
        <f t="shared" si="28"/>
        <v/>
      </c>
      <c r="BD275" s="53" t="s">
        <v>82</v>
      </c>
      <c r="BE275" s="53"/>
      <c r="BF275" s="53"/>
      <c r="BG275" s="53"/>
      <c r="BH275" s="53"/>
      <c r="BI275" s="83"/>
      <c r="BJ275" s="53"/>
      <c r="BK275" s="53"/>
    </row>
    <row r="276" spans="3:63" ht="14.25" hidden="1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 t="e">
        <f>SUMIFS([1]Up!$J:$J,[1]Up!$D:$D,D276)</f>
        <v>#VALUE!</v>
      </c>
      <c r="BA276" s="82"/>
      <c r="BB276" s="82" t="str">
        <f t="shared" si="27"/>
        <v>PL10</v>
      </c>
      <c r="BC276" s="53" t="str">
        <f t="shared" si="28"/>
        <v/>
      </c>
      <c r="BD276" s="53" t="s">
        <v>82</v>
      </c>
      <c r="BE276" s="53"/>
      <c r="BF276" s="53"/>
      <c r="BG276" s="53"/>
      <c r="BH276" s="53"/>
      <c r="BI276" s="83"/>
      <c r="BJ276" s="53"/>
      <c r="BK276" s="53"/>
    </row>
    <row r="277" spans="3:63" ht="14.25" hidden="1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 t="e">
        <f>SUMIFS([1]Up!$J:$J,[1]Up!$D:$D,D277)</f>
        <v>#VALUE!</v>
      </c>
      <c r="BA277" s="82"/>
      <c r="BB277" s="82" t="str">
        <f t="shared" si="27"/>
        <v>PL10</v>
      </c>
      <c r="BC277" s="53" t="str">
        <f t="shared" si="28"/>
        <v/>
      </c>
      <c r="BD277" s="53" t="s">
        <v>82</v>
      </c>
      <c r="BE277" s="53"/>
      <c r="BF277" s="53"/>
      <c r="BG277" s="53"/>
      <c r="BH277" s="53"/>
      <c r="BI277" s="83"/>
      <c r="BJ277" s="53"/>
      <c r="BK277" s="53"/>
    </row>
    <row r="278" spans="3:63" ht="14.25" hidden="1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67" t="e">
        <f>SUMIFS([1]Up!$J:$J,[1]Up!$D:$D,D278)</f>
        <v>#VALUE!</v>
      </c>
      <c r="BA278" s="82"/>
      <c r="BB278" s="82" t="str">
        <f t="shared" si="27"/>
        <v>PL10</v>
      </c>
      <c r="BC278" s="53" t="str">
        <f t="shared" si="28"/>
        <v/>
      </c>
      <c r="BD278" s="53" t="s">
        <v>82</v>
      </c>
      <c r="BE278" s="53"/>
      <c r="BF278" s="53"/>
      <c r="BG278" s="53"/>
      <c r="BH278" s="53"/>
      <c r="BI278" s="83"/>
      <c r="BJ278" s="53"/>
      <c r="BK278" s="53"/>
    </row>
    <row r="279" spans="3:63" ht="14.25" hidden="1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 t="e">
        <f>SUMIFS([1]Up!$J:$J,[1]Up!$D:$D,D279)</f>
        <v>#VALUE!</v>
      </c>
      <c r="BA279" s="82"/>
      <c r="BB279" s="82" t="str">
        <f t="shared" si="27"/>
        <v/>
      </c>
      <c r="BC279" s="53" t="str">
        <f t="shared" si="28"/>
        <v/>
      </c>
      <c r="BD279" s="53" t="s">
        <v>82</v>
      </c>
      <c r="BE279" s="53"/>
      <c r="BF279" s="53"/>
      <c r="BG279" s="53"/>
      <c r="BH279" s="53"/>
      <c r="BI279" s="83"/>
      <c r="BJ279" s="53"/>
      <c r="BK279" s="53"/>
    </row>
    <row r="280" spans="3:63" ht="14.25" hidden="1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 t="e">
        <f>SUMIFS([1]Up!$J:$J,[1]Up!$D:$D,D280)</f>
        <v>#VALUE!</v>
      </c>
      <c r="BA280" s="82"/>
      <c r="BB280" s="82" t="str">
        <f t="shared" si="27"/>
        <v/>
      </c>
      <c r="BC280" s="53" t="str">
        <f t="shared" si="28"/>
        <v/>
      </c>
      <c r="BD280" s="53" t="s">
        <v>82</v>
      </c>
      <c r="BE280" s="53"/>
      <c r="BF280" s="53"/>
      <c r="BG280" s="53"/>
      <c r="BH280" s="53"/>
      <c r="BI280" s="83"/>
      <c r="BJ280" s="53"/>
      <c r="BK280" s="53"/>
    </row>
    <row r="281" spans="3:63" ht="14.25" hidden="1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 t="e">
        <f>SUMIFS([1]Up!$J:$J,[1]Up!$D:$D,D281)</f>
        <v>#VALUE!</v>
      </c>
      <c r="BA281" s="82"/>
      <c r="BB281" s="82" t="str">
        <f t="shared" si="27"/>
        <v/>
      </c>
      <c r="BC281" s="53" t="str">
        <f t="shared" si="28"/>
        <v/>
      </c>
      <c r="BD281" s="53" t="s">
        <v>82</v>
      </c>
      <c r="BE281" s="53"/>
      <c r="BF281" s="53"/>
      <c r="BG281" s="53"/>
      <c r="BH281" s="53"/>
      <c r="BI281" s="83"/>
      <c r="BJ281" s="53"/>
      <c r="BK281" s="53"/>
    </row>
    <row r="282" spans="3:63" ht="14.25" hidden="1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 t="e">
        <f>SUMIFS([1]Up!$J:$J,[1]Up!$D:$D,D282)</f>
        <v>#VALUE!</v>
      </c>
      <c r="BA282" s="82"/>
      <c r="BB282" s="82" t="str">
        <f t="shared" si="27"/>
        <v>PL10</v>
      </c>
      <c r="BC282" s="53" t="str">
        <f t="shared" si="28"/>
        <v/>
      </c>
      <c r="BD282" s="53" t="s">
        <v>82</v>
      </c>
      <c r="BE282" s="53"/>
      <c r="BF282" s="53"/>
      <c r="BG282" s="53"/>
      <c r="BH282" s="53"/>
      <c r="BI282" s="83"/>
      <c r="BJ282" s="53"/>
      <c r="BK282" s="53"/>
    </row>
    <row r="283" spans="3:63" ht="14.25" hidden="1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67" t="e">
        <f>SUMIFS([1]Up!$J:$J,[1]Up!$D:$D,D283)</f>
        <v>#VALUE!</v>
      </c>
      <c r="BA283" s="82"/>
      <c r="BB283" s="82" t="str">
        <f t="shared" si="27"/>
        <v>PL10</v>
      </c>
      <c r="BC283" s="53" t="str">
        <f t="shared" si="28"/>
        <v/>
      </c>
      <c r="BD283" s="53" t="s">
        <v>82</v>
      </c>
      <c r="BE283" s="53"/>
      <c r="BF283" s="53"/>
      <c r="BG283" s="53"/>
      <c r="BH283" s="53"/>
      <c r="BI283" s="83"/>
      <c r="BJ283" s="53"/>
      <c r="BK283" s="53"/>
    </row>
    <row r="284" spans="3:63" ht="14.25" hidden="1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67" t="e">
        <f>SUMIFS([1]Up!$J:$J,[1]Up!$D:$D,D284)</f>
        <v>#VALUE!</v>
      </c>
      <c r="BA284" s="82"/>
      <c r="BB284" s="82" t="str">
        <f t="shared" si="27"/>
        <v>PL10</v>
      </c>
      <c r="BC284" s="53" t="str">
        <f t="shared" si="28"/>
        <v/>
      </c>
      <c r="BD284" s="53" t="s">
        <v>82</v>
      </c>
      <c r="BE284" s="53"/>
      <c r="BF284" s="53"/>
      <c r="BG284" s="53"/>
      <c r="BH284" s="53"/>
      <c r="BI284" s="83"/>
      <c r="BJ284" s="53"/>
      <c r="BK284" s="53"/>
    </row>
    <row r="285" spans="3:63" ht="14.25" hidden="1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67" t="e">
        <f>SUMIFS([1]Up!$J:$J,[1]Up!$D:$D,D285)</f>
        <v>#VALUE!</v>
      </c>
      <c r="BA285" s="82"/>
      <c r="BB285" s="82" t="str">
        <f t="shared" si="27"/>
        <v>PL10</v>
      </c>
      <c r="BC285" s="53" t="str">
        <f t="shared" si="28"/>
        <v/>
      </c>
      <c r="BD285" s="53" t="s">
        <v>82</v>
      </c>
      <c r="BE285" s="53"/>
      <c r="BF285" s="53"/>
      <c r="BG285" s="53"/>
      <c r="BH285" s="53"/>
      <c r="BI285" s="83"/>
      <c r="BJ285" s="53"/>
      <c r="BK285" s="53"/>
    </row>
    <row r="286" spans="3:63" ht="14.25" hidden="1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MIN(SUM(N286:AY286),I286)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 t="e">
        <f>SUMIFS([1]Up!$J:$J,[1]Up!$D:$D,D286)</f>
        <v>#VALUE!</v>
      </c>
      <c r="BA286" s="82"/>
      <c r="BB286" s="82" t="str">
        <f t="shared" ref="BB286:BB349" si="31">IFERROR(IF(C286="Plate",LEFT(E286,FIND("*",E286,1)-1),""),IF(C286="Plate",LEFT(E286,FIND("x",E286,1)-1),""))</f>
        <v/>
      </c>
      <c r="BC286" s="53" t="str">
        <f t="shared" ref="BC286:BC349" si="32">IF(ROUND(SUM(N286:AY286)-I286,0)&gt;0,"Thừa "&amp;SUM(N286:AY286)-I286,"")</f>
        <v/>
      </c>
      <c r="BD286" s="53" t="s">
        <v>82</v>
      </c>
      <c r="BE286" s="53"/>
      <c r="BF286" s="53"/>
      <c r="BG286" s="53"/>
      <c r="BH286" s="53"/>
      <c r="BI286" s="83"/>
      <c r="BJ286" s="53"/>
      <c r="BK286" s="53"/>
    </row>
    <row r="287" spans="3:63" ht="14.25" hidden="1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 t="e">
        <f>SUMIFS([1]Up!$J:$J,[1]Up!$D:$D,D287)</f>
        <v>#VALUE!</v>
      </c>
      <c r="BA287" s="82"/>
      <c r="BB287" s="82" t="str">
        <f t="shared" si="31"/>
        <v/>
      </c>
      <c r="BC287" s="53" t="str">
        <f t="shared" si="32"/>
        <v/>
      </c>
      <c r="BD287" s="53" t="s">
        <v>82</v>
      </c>
      <c r="BE287" s="53"/>
      <c r="BF287" s="53"/>
      <c r="BG287" s="53"/>
      <c r="BH287" s="53"/>
      <c r="BI287" s="83"/>
      <c r="BJ287" s="53"/>
      <c r="BK287" s="53"/>
    </row>
    <row r="288" spans="3:63" ht="14.25" hidden="1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 t="e">
        <f>SUMIFS([1]Up!$J:$J,[1]Up!$D:$D,D288)</f>
        <v>#VALUE!</v>
      </c>
      <c r="BA288" s="82"/>
      <c r="BB288" s="82" t="str">
        <f t="shared" si="31"/>
        <v/>
      </c>
      <c r="BC288" s="53" t="str">
        <f t="shared" si="32"/>
        <v/>
      </c>
      <c r="BD288" s="53" t="s">
        <v>82</v>
      </c>
      <c r="BE288" s="53"/>
      <c r="BF288" s="53"/>
      <c r="BG288" s="53"/>
      <c r="BH288" s="53"/>
      <c r="BI288" s="83"/>
      <c r="BJ288" s="53"/>
      <c r="BK288" s="53"/>
    </row>
    <row r="289" spans="3:63" ht="14.25" hidden="1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 t="e">
        <f>SUMIFS([1]Up!$J:$J,[1]Up!$D:$D,D289)</f>
        <v>#VALUE!</v>
      </c>
      <c r="BA289" s="82"/>
      <c r="BB289" s="82" t="str">
        <f t="shared" si="31"/>
        <v/>
      </c>
      <c r="BC289" s="53" t="str">
        <f t="shared" si="32"/>
        <v/>
      </c>
      <c r="BD289" s="53" t="s">
        <v>82</v>
      </c>
      <c r="BE289" s="53"/>
      <c r="BF289" s="53"/>
      <c r="BG289" s="53"/>
      <c r="BH289" s="53"/>
      <c r="BI289" s="83"/>
      <c r="BJ289" s="53"/>
      <c r="BK289" s="53"/>
    </row>
    <row r="290" spans="3:63" ht="14.25" hidden="1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 t="e">
        <f>SUMIFS([1]Up!$J:$J,[1]Up!$D:$D,D290)</f>
        <v>#VALUE!</v>
      </c>
      <c r="BA290" s="82"/>
      <c r="BB290" s="82" t="str">
        <f t="shared" si="31"/>
        <v>PL10</v>
      </c>
      <c r="BC290" s="53" t="str">
        <f t="shared" si="32"/>
        <v/>
      </c>
      <c r="BD290" s="53" t="s">
        <v>50</v>
      </c>
      <c r="BE290" s="53"/>
      <c r="BF290" s="53"/>
      <c r="BG290" s="53"/>
      <c r="BH290" s="53"/>
      <c r="BI290" s="83"/>
      <c r="BJ290" s="53"/>
      <c r="BK290" s="53"/>
    </row>
    <row r="291" spans="3:63" ht="14.25" hidden="1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67" t="e">
        <f>SUMIFS([1]Up!$J:$J,[1]Up!$D:$D,D291)</f>
        <v>#VALUE!</v>
      </c>
      <c r="BA291" s="82"/>
      <c r="BB291" s="82" t="str">
        <f t="shared" si="31"/>
        <v>PL10</v>
      </c>
      <c r="BC291" s="53" t="str">
        <f t="shared" si="32"/>
        <v/>
      </c>
      <c r="BD291" s="53" t="s">
        <v>82</v>
      </c>
      <c r="BE291" s="53"/>
      <c r="BF291" s="53"/>
      <c r="BG291" s="53"/>
      <c r="BH291" s="53"/>
      <c r="BI291" s="83"/>
      <c r="BJ291" s="53"/>
      <c r="BK291" s="53"/>
    </row>
    <row r="292" spans="3:63" ht="14.25" hidden="1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67" t="e">
        <f>SUMIFS([1]Up!$J:$J,[1]Up!$D:$D,D292)</f>
        <v>#VALUE!</v>
      </c>
      <c r="BA292" s="82"/>
      <c r="BB292" s="82" t="str">
        <f t="shared" si="31"/>
        <v>PL10</v>
      </c>
      <c r="BC292" s="53" t="str">
        <f t="shared" si="32"/>
        <v/>
      </c>
      <c r="BD292" s="53" t="s">
        <v>82</v>
      </c>
      <c r="BE292" s="53"/>
      <c r="BF292" s="53"/>
      <c r="BG292" s="53"/>
      <c r="BH292" s="53"/>
      <c r="BI292" s="83"/>
      <c r="BJ292" s="53"/>
      <c r="BK292" s="53"/>
    </row>
    <row r="293" spans="3:63" ht="14.25" hidden="1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67" t="e">
        <f>SUMIFS([1]Up!$J:$J,[1]Up!$D:$D,D293)</f>
        <v>#VALUE!</v>
      </c>
      <c r="BA293" s="82"/>
      <c r="BB293" s="82" t="str">
        <f t="shared" si="31"/>
        <v>PL10</v>
      </c>
      <c r="BC293" s="53" t="str">
        <f t="shared" si="32"/>
        <v/>
      </c>
      <c r="BD293" s="53" t="s">
        <v>82</v>
      </c>
      <c r="BE293" s="53"/>
      <c r="BF293" s="53"/>
      <c r="BG293" s="53"/>
      <c r="BH293" s="53"/>
      <c r="BI293" s="83"/>
      <c r="BJ293" s="53"/>
      <c r="BK293" s="53"/>
    </row>
    <row r="294" spans="3:63" ht="14.25" hidden="1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67" t="e">
        <f>SUMIFS([1]Up!$J:$J,[1]Up!$D:$D,D294)</f>
        <v>#VALUE!</v>
      </c>
      <c r="BA294" s="82"/>
      <c r="BB294" s="82" t="str">
        <f t="shared" si="31"/>
        <v>PL10</v>
      </c>
      <c r="BC294" s="53" t="str">
        <f t="shared" si="32"/>
        <v/>
      </c>
      <c r="BD294" s="53" t="s">
        <v>82</v>
      </c>
      <c r="BE294" s="53"/>
      <c r="BF294" s="53"/>
      <c r="BG294" s="53"/>
      <c r="BH294" s="53"/>
      <c r="BI294" s="83"/>
      <c r="BJ294" s="53"/>
      <c r="BK294" s="53"/>
    </row>
    <row r="295" spans="3:63" ht="14.25" hidden="1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 t="e">
        <f>SUMIFS([1]Up!$J:$J,[1]Up!$D:$D,D295)</f>
        <v>#VALUE!</v>
      </c>
      <c r="BA295" s="82"/>
      <c r="BB295" s="82" t="str">
        <f t="shared" si="31"/>
        <v>PL10</v>
      </c>
      <c r="BC295" s="53" t="str">
        <f t="shared" si="32"/>
        <v/>
      </c>
      <c r="BD295" s="53" t="s">
        <v>82</v>
      </c>
      <c r="BE295" s="53"/>
      <c r="BF295" s="53"/>
      <c r="BG295" s="53"/>
      <c r="BH295" s="53"/>
      <c r="BI295" s="83"/>
      <c r="BJ295" s="53"/>
      <c r="BK295" s="53"/>
    </row>
    <row r="296" spans="3:63" ht="14.25" hidden="1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67" t="e">
        <f>SUMIFS([1]Up!$J:$J,[1]Up!$D:$D,D296)</f>
        <v>#VALUE!</v>
      </c>
      <c r="BA296" s="82"/>
      <c r="BB296" s="82" t="str">
        <f t="shared" si="31"/>
        <v>PL10</v>
      </c>
      <c r="BC296" s="53" t="str">
        <f t="shared" si="32"/>
        <v/>
      </c>
      <c r="BD296" s="53" t="s">
        <v>82</v>
      </c>
      <c r="BE296" s="53"/>
      <c r="BF296" s="53"/>
      <c r="BG296" s="53"/>
      <c r="BH296" s="53"/>
      <c r="BI296" s="83"/>
      <c r="BJ296" s="53"/>
      <c r="BK296" s="53"/>
    </row>
    <row r="297" spans="3:63" ht="14.25" hidden="1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 t="e">
        <f>SUMIFS([1]Up!$J:$J,[1]Up!$D:$D,D297)</f>
        <v>#VALUE!</v>
      </c>
      <c r="BA297" s="82"/>
      <c r="BB297" s="82" t="str">
        <f t="shared" si="31"/>
        <v/>
      </c>
      <c r="BC297" s="53" t="str">
        <f t="shared" si="32"/>
        <v/>
      </c>
      <c r="BD297" s="53" t="s">
        <v>50</v>
      </c>
      <c r="BE297" s="53"/>
      <c r="BF297" s="53"/>
      <c r="BG297" s="53"/>
      <c r="BH297" s="53"/>
      <c r="BI297" s="83"/>
      <c r="BJ297" s="53"/>
      <c r="BK297" s="53"/>
    </row>
    <row r="298" spans="3:63" ht="14.25" hidden="1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 t="e">
        <f>SUMIFS([1]Up!$J:$J,[1]Up!$D:$D,D298)</f>
        <v>#VALUE!</v>
      </c>
      <c r="BA298" s="82"/>
      <c r="BB298" s="82" t="str">
        <f t="shared" si="31"/>
        <v/>
      </c>
      <c r="BC298" s="53" t="str">
        <f t="shared" si="32"/>
        <v/>
      </c>
      <c r="BD298" s="53" t="s">
        <v>82</v>
      </c>
      <c r="BE298" s="53"/>
      <c r="BF298" s="53"/>
      <c r="BG298" s="53"/>
      <c r="BH298" s="53"/>
      <c r="BI298" s="83"/>
      <c r="BJ298" s="53"/>
      <c r="BK298" s="53"/>
    </row>
    <row r="299" spans="3:63" ht="14.25" hidden="1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 t="e">
        <f>SUMIFS([1]Up!$J:$J,[1]Up!$D:$D,D299)</f>
        <v>#VALUE!</v>
      </c>
      <c r="BA299" s="82"/>
      <c r="BB299" s="82" t="str">
        <f t="shared" si="31"/>
        <v/>
      </c>
      <c r="BC299" s="53" t="str">
        <f t="shared" si="32"/>
        <v/>
      </c>
      <c r="BD299" s="53" t="s">
        <v>82</v>
      </c>
      <c r="BE299" s="53"/>
      <c r="BF299" s="53"/>
      <c r="BG299" s="53"/>
      <c r="BH299" s="53"/>
      <c r="BI299" s="83"/>
      <c r="BJ299" s="53"/>
      <c r="BK299" s="53"/>
    </row>
    <row r="300" spans="3:63" ht="14.25" hidden="1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67" t="e">
        <f>SUMIFS([1]Up!$J:$J,[1]Up!$D:$D,D300)</f>
        <v>#VALUE!</v>
      </c>
      <c r="BA300" s="82"/>
      <c r="BB300" s="82" t="str">
        <f t="shared" si="31"/>
        <v/>
      </c>
      <c r="BC300" s="53" t="str">
        <f t="shared" si="32"/>
        <v/>
      </c>
      <c r="BD300" s="53" t="s">
        <v>82</v>
      </c>
      <c r="BE300" s="53"/>
      <c r="BF300" s="53"/>
      <c r="BG300" s="53"/>
      <c r="BH300" s="53"/>
      <c r="BI300" s="83"/>
      <c r="BJ300" s="53"/>
      <c r="BK300" s="53"/>
    </row>
    <row r="301" spans="3:63" ht="14.25" hidden="1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 t="e">
        <f>SUMIFS([1]Up!$J:$J,[1]Up!$D:$D,D301)</f>
        <v>#VALUE!</v>
      </c>
      <c r="BA301" s="82"/>
      <c r="BB301" s="82" t="str">
        <f t="shared" si="31"/>
        <v/>
      </c>
      <c r="BC301" s="53" t="str">
        <f t="shared" si="32"/>
        <v/>
      </c>
      <c r="BD301" s="53" t="s">
        <v>82</v>
      </c>
      <c r="BE301" s="53"/>
      <c r="BF301" s="53"/>
      <c r="BG301" s="53"/>
      <c r="BH301" s="53"/>
      <c r="BI301" s="83"/>
      <c r="BJ301" s="53"/>
      <c r="BK301" s="53"/>
    </row>
    <row r="302" spans="3:63" ht="14.25" hidden="1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 t="e">
        <f>SUMIFS([1]Up!$J:$J,[1]Up!$D:$D,D302)</f>
        <v>#VALUE!</v>
      </c>
      <c r="BA302" s="82"/>
      <c r="BB302" s="82" t="str">
        <f t="shared" si="31"/>
        <v/>
      </c>
      <c r="BC302" s="53" t="str">
        <f t="shared" si="32"/>
        <v/>
      </c>
      <c r="BD302" s="53" t="s">
        <v>82</v>
      </c>
      <c r="BE302" s="53"/>
      <c r="BF302" s="53"/>
      <c r="BG302" s="53"/>
      <c r="BH302" s="53"/>
      <c r="BI302" s="83"/>
      <c r="BJ302" s="53"/>
      <c r="BK302" s="53"/>
    </row>
    <row r="303" spans="3:63" ht="14.25" hidden="1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 t="e">
        <f>SUMIFS([1]Up!$J:$J,[1]Up!$D:$D,D303)</f>
        <v>#VALUE!</v>
      </c>
      <c r="BA303" s="82"/>
      <c r="BB303" s="82" t="str">
        <f t="shared" si="31"/>
        <v/>
      </c>
      <c r="BC303" s="53" t="str">
        <f t="shared" si="32"/>
        <v/>
      </c>
      <c r="BD303" s="53" t="s">
        <v>82</v>
      </c>
      <c r="BE303" s="53"/>
      <c r="BF303" s="53"/>
      <c r="BG303" s="53"/>
      <c r="BH303" s="53"/>
      <c r="BI303" s="83"/>
      <c r="BJ303" s="53"/>
      <c r="BK303" s="53"/>
    </row>
    <row r="304" spans="3:63" ht="14.25" hidden="1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67" t="e">
        <f>SUMIFS([1]Up!$J:$J,[1]Up!$D:$D,D304)</f>
        <v>#VALUE!</v>
      </c>
      <c r="BA304" s="82"/>
      <c r="BB304" s="82" t="str">
        <f t="shared" si="31"/>
        <v>PL55</v>
      </c>
      <c r="BC304" s="53" t="str">
        <f t="shared" si="32"/>
        <v/>
      </c>
      <c r="BD304" s="53" t="s">
        <v>50</v>
      </c>
      <c r="BE304" s="53"/>
      <c r="BF304" s="53"/>
      <c r="BG304" s="53"/>
      <c r="BH304" s="53"/>
      <c r="BI304" s="83"/>
      <c r="BJ304" s="53"/>
      <c r="BK304" s="53"/>
    </row>
    <row r="305" spans="3:63" ht="14.25" hidden="1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 t="e">
        <f>SUMIFS([1]Up!$J:$J,[1]Up!$D:$D,D305)</f>
        <v>#VALUE!</v>
      </c>
      <c r="BA305" s="82"/>
      <c r="BB305" s="82" t="str">
        <f t="shared" si="31"/>
        <v>PL10</v>
      </c>
      <c r="BC305" s="53" t="str">
        <f t="shared" si="32"/>
        <v>Thừa 1</v>
      </c>
      <c r="BD305" s="53" t="s">
        <v>50</v>
      </c>
      <c r="BE305" s="53"/>
      <c r="BF305" s="53"/>
      <c r="BG305" s="53"/>
      <c r="BH305" s="53"/>
      <c r="BI305" s="83"/>
      <c r="BJ305" s="53"/>
      <c r="BK305" s="53"/>
    </row>
    <row r="306" spans="3:63" ht="14.25" hidden="1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 t="e">
        <f>SUMIFS([1]Up!$J:$J,[1]Up!$D:$D,D306)</f>
        <v>#VALUE!</v>
      </c>
      <c r="BA306" s="82"/>
      <c r="BB306" s="82" t="str">
        <f t="shared" si="31"/>
        <v>PL10</v>
      </c>
      <c r="BC306" s="53" t="str">
        <f t="shared" si="32"/>
        <v>Thừa 1</v>
      </c>
      <c r="BD306" s="53" t="s">
        <v>50</v>
      </c>
      <c r="BE306" s="53"/>
      <c r="BF306" s="53"/>
      <c r="BG306" s="53"/>
      <c r="BH306" s="53"/>
      <c r="BI306" s="83"/>
      <c r="BJ306" s="53"/>
      <c r="BK306" s="53"/>
    </row>
    <row r="307" spans="3:63" ht="14.25" hidden="1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67" t="e">
        <f>SUMIFS([1]Up!$J:$J,[1]Up!$D:$D,D307)</f>
        <v>#VALUE!</v>
      </c>
      <c r="BA307" s="82"/>
      <c r="BB307" s="82" t="str">
        <f t="shared" si="31"/>
        <v>PL10</v>
      </c>
      <c r="BC307" s="53" t="str">
        <f t="shared" si="32"/>
        <v/>
      </c>
      <c r="BD307" s="53" t="s">
        <v>50</v>
      </c>
      <c r="BE307" s="53"/>
      <c r="BF307" s="53"/>
      <c r="BG307" s="53"/>
      <c r="BH307" s="53"/>
      <c r="BI307" s="83"/>
      <c r="BJ307" s="53"/>
      <c r="BK307" s="53"/>
    </row>
    <row r="308" spans="3:63" ht="14.25" hidden="1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67" t="e">
        <f>SUMIFS([1]Up!$J:$J,[1]Up!$D:$D,D308)</f>
        <v>#VALUE!</v>
      </c>
      <c r="BA308" s="82"/>
      <c r="BB308" s="82" t="str">
        <f t="shared" si="31"/>
        <v>PL10</v>
      </c>
      <c r="BC308" s="53" t="str">
        <f t="shared" si="32"/>
        <v/>
      </c>
      <c r="BD308" s="53" t="s">
        <v>50</v>
      </c>
      <c r="BE308" s="53"/>
      <c r="BF308" s="53"/>
      <c r="BG308" s="53"/>
      <c r="BH308" s="53"/>
      <c r="BI308" s="83"/>
      <c r="BJ308" s="53"/>
      <c r="BK308" s="53"/>
    </row>
    <row r="309" spans="3:63" ht="14.25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0</v>
      </c>
      <c r="M309" s="26">
        <f t="shared" si="30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67" t="e">
        <f>SUMIFS([1]Up!$J:$J,[1]Up!$D:$D,D309)</f>
        <v>#VALUE!</v>
      </c>
      <c r="BA309" s="82"/>
      <c r="BB309" s="82" t="str">
        <f t="shared" si="31"/>
        <v>PL6</v>
      </c>
      <c r="BC309" s="53" t="str">
        <f t="shared" si="32"/>
        <v/>
      </c>
      <c r="BD309" s="53" t="s">
        <v>50</v>
      </c>
      <c r="BE309" s="53"/>
      <c r="BF309" s="53"/>
      <c r="BG309" s="53"/>
      <c r="BH309" s="53"/>
      <c r="BI309" s="83"/>
      <c r="BJ309" s="53"/>
      <c r="BK309" s="53"/>
    </row>
    <row r="310" spans="3:63" ht="14.25" hidden="1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67" t="e">
        <f>SUMIFS([1]Up!$J:$J,[1]Up!$D:$D,D310)</f>
        <v>#VALUE!</v>
      </c>
      <c r="BA310" s="82"/>
      <c r="BB310" s="82" t="str">
        <f t="shared" si="31"/>
        <v>PL12</v>
      </c>
      <c r="BC310" s="53" t="str">
        <f t="shared" si="32"/>
        <v/>
      </c>
      <c r="BD310" s="53" t="s">
        <v>82</v>
      </c>
      <c r="BE310" s="53"/>
      <c r="BF310" s="53"/>
      <c r="BG310" s="53"/>
      <c r="BH310" s="53"/>
      <c r="BI310" s="83"/>
      <c r="BJ310" s="53"/>
      <c r="BK310" s="53"/>
    </row>
    <row r="311" spans="3:63" ht="14.25" hidden="1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67" t="e">
        <f>SUMIFS([1]Up!$J:$J,[1]Up!$D:$D,D311)</f>
        <v>#VALUE!</v>
      </c>
      <c r="BA311" s="82"/>
      <c r="BB311" s="82" t="str">
        <f t="shared" si="31"/>
        <v>PL8</v>
      </c>
      <c r="BC311" s="53" t="str">
        <f t="shared" si="32"/>
        <v/>
      </c>
      <c r="BD311" s="53" t="s">
        <v>82</v>
      </c>
      <c r="BE311" s="53"/>
      <c r="BF311" s="53"/>
      <c r="BG311" s="53"/>
      <c r="BH311" s="53"/>
      <c r="BI311" s="83"/>
      <c r="BJ311" s="53"/>
      <c r="BK311" s="53"/>
    </row>
    <row r="312" spans="3:63" ht="14.25" hidden="1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 t="e">
        <f>SUMIFS([1]Up!$J:$J,[1]Up!$D:$D,D312)</f>
        <v>#VALUE!</v>
      </c>
      <c r="BA312" s="82"/>
      <c r="BB312" s="82" t="str">
        <f t="shared" si="31"/>
        <v>PL8</v>
      </c>
      <c r="BC312" s="53" t="str">
        <f t="shared" si="32"/>
        <v/>
      </c>
      <c r="BD312" s="53" t="s">
        <v>82</v>
      </c>
      <c r="BE312" s="53"/>
      <c r="BF312" s="53"/>
      <c r="BG312" s="53"/>
      <c r="BH312" s="53"/>
      <c r="BI312" s="83"/>
      <c r="BJ312" s="53"/>
      <c r="BK312" s="53"/>
    </row>
    <row r="313" spans="3:63" ht="14.25" hidden="1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67" t="e">
        <f>SUMIFS([1]Up!$J:$J,[1]Up!$D:$D,D313)</f>
        <v>#VALUE!</v>
      </c>
      <c r="BA313" s="82"/>
      <c r="BB313" s="82" t="str">
        <f t="shared" si="31"/>
        <v>PL8</v>
      </c>
      <c r="BC313" s="53" t="str">
        <f t="shared" si="32"/>
        <v/>
      </c>
      <c r="BD313" s="53" t="s">
        <v>82</v>
      </c>
      <c r="BE313" s="53"/>
      <c r="BF313" s="53"/>
      <c r="BG313" s="53"/>
      <c r="BH313" s="53"/>
      <c r="BI313" s="83"/>
      <c r="BJ313" s="53"/>
      <c r="BK313" s="53"/>
    </row>
    <row r="314" spans="3:63" ht="14.25" hidden="1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67" t="e">
        <f>SUMIFS([1]Up!$J:$J,[1]Up!$D:$D,D314)</f>
        <v>#VALUE!</v>
      </c>
      <c r="BA314" s="82"/>
      <c r="BB314" s="82" t="str">
        <f t="shared" si="31"/>
        <v>PL8</v>
      </c>
      <c r="BC314" s="53" t="str">
        <f t="shared" si="32"/>
        <v/>
      </c>
      <c r="BD314" s="53" t="s">
        <v>82</v>
      </c>
      <c r="BE314" s="53"/>
      <c r="BF314" s="53"/>
      <c r="BG314" s="53"/>
      <c r="BH314" s="53"/>
      <c r="BI314" s="83"/>
      <c r="BJ314" s="53"/>
      <c r="BK314" s="53"/>
    </row>
    <row r="315" spans="3:63" ht="14.25" hidden="1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67" t="e">
        <f>SUMIFS([1]Up!$J:$J,[1]Up!$D:$D,D315)</f>
        <v>#VALUE!</v>
      </c>
      <c r="BA315" s="82"/>
      <c r="BB315" s="82" t="str">
        <f t="shared" si="31"/>
        <v/>
      </c>
      <c r="BC315" s="53" t="str">
        <f t="shared" si="32"/>
        <v/>
      </c>
      <c r="BD315" s="53" t="s">
        <v>50</v>
      </c>
      <c r="BE315" s="53"/>
      <c r="BF315" s="53"/>
      <c r="BG315" s="53"/>
      <c r="BH315" s="53"/>
      <c r="BI315" s="83"/>
      <c r="BJ315" s="53"/>
      <c r="BK315" s="53"/>
    </row>
    <row r="316" spans="3:63" ht="14.25" hidden="1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67" t="e">
        <f>SUMIFS([1]Up!$J:$J,[1]Up!$D:$D,D316)</f>
        <v>#VALUE!</v>
      </c>
      <c r="BA316" s="82"/>
      <c r="BB316" s="82" t="str">
        <f t="shared" si="31"/>
        <v/>
      </c>
      <c r="BC316" s="53" t="str">
        <f t="shared" si="32"/>
        <v/>
      </c>
      <c r="BD316" s="53" t="s">
        <v>82</v>
      </c>
      <c r="BE316" s="53"/>
      <c r="BF316" s="53"/>
      <c r="BG316" s="53"/>
      <c r="BH316" s="53"/>
      <c r="BI316" s="83"/>
      <c r="BJ316" s="53"/>
      <c r="BK316" s="53"/>
    </row>
    <row r="317" spans="3:63" ht="14.25" hidden="1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67" t="e">
        <f>SUMIFS([1]Up!$J:$J,[1]Up!$D:$D,D317)</f>
        <v>#VALUE!</v>
      </c>
      <c r="BA317" s="82"/>
      <c r="BB317" s="82" t="str">
        <f t="shared" si="31"/>
        <v/>
      </c>
      <c r="BC317" s="53" t="str">
        <f t="shared" si="32"/>
        <v/>
      </c>
      <c r="BD317" s="53" t="s">
        <v>82</v>
      </c>
      <c r="BE317" s="53"/>
      <c r="BF317" s="53"/>
      <c r="BG317" s="53"/>
      <c r="BH317" s="53"/>
      <c r="BI317" s="83"/>
      <c r="BJ317" s="53"/>
      <c r="BK317" s="53"/>
    </row>
    <row r="318" spans="3:63" ht="14.25" hidden="1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 t="e">
        <f>SUMIFS([1]Up!$J:$J,[1]Up!$D:$D,D318)</f>
        <v>#VALUE!</v>
      </c>
      <c r="BA318" s="82"/>
      <c r="BB318" s="82" t="str">
        <f t="shared" si="31"/>
        <v/>
      </c>
      <c r="BC318" s="53" t="str">
        <f t="shared" si="32"/>
        <v/>
      </c>
      <c r="BD318" s="53" t="s">
        <v>82</v>
      </c>
      <c r="BE318" s="53"/>
      <c r="BF318" s="53"/>
      <c r="BG318" s="53"/>
      <c r="BH318" s="53"/>
      <c r="BI318" s="83"/>
      <c r="BJ318" s="53"/>
      <c r="BK318" s="53"/>
    </row>
    <row r="319" spans="3:63" ht="14.25" hidden="1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67" t="e">
        <f>SUMIFS([1]Up!$J:$J,[1]Up!$D:$D,D319)</f>
        <v>#VALUE!</v>
      </c>
      <c r="BA319" s="82"/>
      <c r="BB319" s="82" t="str">
        <f t="shared" si="31"/>
        <v/>
      </c>
      <c r="BC319" s="53" t="str">
        <f t="shared" si="32"/>
        <v/>
      </c>
      <c r="BD319" s="53" t="s">
        <v>82</v>
      </c>
      <c r="BE319" s="53"/>
      <c r="BF319" s="53"/>
      <c r="BG319" s="53"/>
      <c r="BH319" s="53"/>
      <c r="BI319" s="83"/>
      <c r="BJ319" s="53"/>
      <c r="BK319" s="53"/>
    </row>
    <row r="320" spans="3:63" ht="14.25" hidden="1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 t="e">
        <f>SUMIFS([1]Up!$J:$J,[1]Up!$D:$D,D320)</f>
        <v>#VALUE!</v>
      </c>
      <c r="BA320" s="82"/>
      <c r="BB320" s="82" t="str">
        <f t="shared" si="31"/>
        <v/>
      </c>
      <c r="BC320" s="53" t="str">
        <f t="shared" si="32"/>
        <v/>
      </c>
      <c r="BD320" s="53" t="s">
        <v>82</v>
      </c>
      <c r="BE320" s="53"/>
      <c r="BF320" s="53"/>
      <c r="BG320" s="53"/>
      <c r="BH320" s="53"/>
      <c r="BI320" s="83"/>
      <c r="BJ320" s="53"/>
      <c r="BK320" s="53"/>
    </row>
    <row r="321" spans="3:63" ht="14.25" hidden="1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 t="e">
        <f>SUMIFS([1]Up!$J:$J,[1]Up!$D:$D,D321)</f>
        <v>#VALUE!</v>
      </c>
      <c r="BA321" s="82"/>
      <c r="BB321" s="82" t="str">
        <f t="shared" si="31"/>
        <v>PL10</v>
      </c>
      <c r="BC321" s="53" t="str">
        <f t="shared" si="32"/>
        <v>Thừa 1</v>
      </c>
      <c r="BD321" s="53" t="s">
        <v>50</v>
      </c>
      <c r="BE321" s="53"/>
      <c r="BF321" s="53"/>
      <c r="BG321" s="53"/>
      <c r="BH321" s="53"/>
      <c r="BI321" s="83"/>
      <c r="BJ321" s="53"/>
      <c r="BK321" s="53"/>
    </row>
    <row r="322" spans="3:63" ht="14.25" hidden="1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67" t="e">
        <f>SUMIFS([1]Up!$J:$J,[1]Up!$D:$D,D322)</f>
        <v>#VALUE!</v>
      </c>
      <c r="BA322" s="82"/>
      <c r="BB322" s="82" t="str">
        <f t="shared" si="31"/>
        <v>PL10</v>
      </c>
      <c r="BC322" s="53" t="str">
        <f t="shared" si="32"/>
        <v/>
      </c>
      <c r="BD322" s="53" t="s">
        <v>50</v>
      </c>
      <c r="BE322" s="53"/>
      <c r="BF322" s="53"/>
      <c r="BG322" s="53"/>
      <c r="BH322" s="53"/>
      <c r="BI322" s="83"/>
      <c r="BJ322" s="53"/>
      <c r="BK322" s="53"/>
    </row>
    <row r="323" spans="3:63" ht="14.25" hidden="1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67" t="e">
        <f>SUMIFS([1]Up!$J:$J,[1]Up!$D:$D,D323)</f>
        <v>#VALUE!</v>
      </c>
      <c r="BA323" s="82"/>
      <c r="BB323" s="82" t="str">
        <f t="shared" si="31"/>
        <v>PL10</v>
      </c>
      <c r="BC323" s="53" t="str">
        <f t="shared" si="32"/>
        <v/>
      </c>
      <c r="BD323" s="53" t="s">
        <v>50</v>
      </c>
      <c r="BE323" s="53"/>
      <c r="BF323" s="53"/>
      <c r="BG323" s="53"/>
      <c r="BH323" s="53"/>
      <c r="BI323" s="83"/>
      <c r="BJ323" s="53"/>
      <c r="BK323" s="53"/>
    </row>
    <row r="324" spans="3:63" ht="14.25" hidden="1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67" t="e">
        <f>SUMIFS([1]Up!$J:$J,[1]Up!$D:$D,D324)</f>
        <v>#VALUE!</v>
      </c>
      <c r="BA324" s="82"/>
      <c r="BB324" s="82" t="str">
        <f t="shared" si="31"/>
        <v>PL10</v>
      </c>
      <c r="BC324" s="53" t="str">
        <f t="shared" si="32"/>
        <v/>
      </c>
      <c r="BD324" s="53" t="s">
        <v>50</v>
      </c>
      <c r="BE324" s="53"/>
      <c r="BF324" s="53"/>
      <c r="BG324" s="53"/>
      <c r="BH324" s="53"/>
      <c r="BI324" s="83"/>
      <c r="BJ324" s="53"/>
      <c r="BK324" s="53"/>
    </row>
    <row r="325" spans="3:63" ht="14.25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0</v>
      </c>
      <c r="M325" s="26">
        <f t="shared" si="30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 t="e">
        <f>SUMIFS([1]Up!$J:$J,[1]Up!$D:$D,D325)</f>
        <v>#VALUE!</v>
      </c>
      <c r="BA325" s="82"/>
      <c r="BB325" s="82" t="str">
        <f t="shared" si="31"/>
        <v>PL6</v>
      </c>
      <c r="BC325" s="53" t="str">
        <f t="shared" si="32"/>
        <v/>
      </c>
      <c r="BD325" s="53" t="s">
        <v>50</v>
      </c>
      <c r="BE325" s="53"/>
      <c r="BF325" s="53"/>
      <c r="BG325" s="53"/>
      <c r="BH325" s="53"/>
      <c r="BI325" s="83"/>
      <c r="BJ325" s="53"/>
      <c r="BK325" s="53"/>
    </row>
    <row r="326" spans="3:63" ht="14.25" hidden="1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 t="e">
        <f>SUMIFS([1]Up!$J:$J,[1]Up!$D:$D,D326)</f>
        <v>#VALUE!</v>
      </c>
      <c r="BA326" s="82"/>
      <c r="BB326" s="82" t="str">
        <f t="shared" si="31"/>
        <v>PL8</v>
      </c>
      <c r="BC326" s="53" t="str">
        <f t="shared" si="32"/>
        <v/>
      </c>
      <c r="BD326" s="53" t="s">
        <v>82</v>
      </c>
      <c r="BE326" s="53"/>
      <c r="BF326" s="53"/>
      <c r="BG326" s="53"/>
      <c r="BH326" s="53"/>
      <c r="BI326" s="83"/>
      <c r="BJ326" s="53"/>
      <c r="BK326" s="53"/>
    </row>
    <row r="327" spans="3:63" ht="14.25" hidden="1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67" t="e">
        <f>SUMIFS([1]Up!$J:$J,[1]Up!$D:$D,D327)</f>
        <v>#VALUE!</v>
      </c>
      <c r="BA327" s="82"/>
      <c r="BB327" s="82" t="str">
        <f t="shared" si="31"/>
        <v>PL8</v>
      </c>
      <c r="BC327" s="53" t="str">
        <f t="shared" si="32"/>
        <v/>
      </c>
      <c r="BD327" s="53" t="s">
        <v>82</v>
      </c>
      <c r="BE327" s="53"/>
      <c r="BF327" s="53"/>
      <c r="BG327" s="53"/>
      <c r="BH327" s="53"/>
      <c r="BI327" s="83"/>
      <c r="BJ327" s="53"/>
      <c r="BK327" s="53"/>
    </row>
    <row r="328" spans="3:63" ht="14.25" hidden="1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 t="e">
        <f>SUMIFS([1]Up!$J:$J,[1]Up!$D:$D,D328)</f>
        <v>#VALUE!</v>
      </c>
      <c r="BA328" s="82"/>
      <c r="BB328" s="82" t="str">
        <f t="shared" si="31"/>
        <v>PL8</v>
      </c>
      <c r="BC328" s="53" t="str">
        <f t="shared" si="32"/>
        <v/>
      </c>
      <c r="BD328" s="53" t="s">
        <v>82</v>
      </c>
      <c r="BE328" s="53"/>
      <c r="BF328" s="53"/>
      <c r="BG328" s="53"/>
      <c r="BH328" s="53"/>
      <c r="BI328" s="83"/>
      <c r="BJ328" s="53"/>
      <c r="BK328" s="53"/>
    </row>
    <row r="329" spans="3:63" ht="14.25" hidden="1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 t="e">
        <f>SUMIFS([1]Up!$J:$J,[1]Up!$D:$D,D329)</f>
        <v>#VALUE!</v>
      </c>
      <c r="BA329" s="82"/>
      <c r="BB329" s="82" t="str">
        <f t="shared" si="31"/>
        <v>PL8</v>
      </c>
      <c r="BC329" s="53" t="str">
        <f t="shared" si="32"/>
        <v/>
      </c>
      <c r="BD329" s="53" t="s">
        <v>82</v>
      </c>
      <c r="BE329" s="53"/>
      <c r="BF329" s="53"/>
      <c r="BG329" s="53"/>
      <c r="BH329" s="53"/>
      <c r="BI329" s="83"/>
      <c r="BJ329" s="53"/>
      <c r="BK329" s="53"/>
    </row>
    <row r="330" spans="3:63" ht="14.25" hidden="1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 t="e">
        <f>SUMIFS([1]Up!$J:$J,[1]Up!$D:$D,D330)</f>
        <v>#VALUE!</v>
      </c>
      <c r="BA330" s="82"/>
      <c r="BB330" s="82" t="str">
        <f t="shared" si="31"/>
        <v>PL8</v>
      </c>
      <c r="BC330" s="53" t="str">
        <f t="shared" si="32"/>
        <v/>
      </c>
      <c r="BD330" s="53" t="s">
        <v>82</v>
      </c>
      <c r="BE330" s="53"/>
      <c r="BF330" s="53"/>
      <c r="BG330" s="53"/>
      <c r="BH330" s="53"/>
      <c r="BI330" s="83"/>
      <c r="BJ330" s="53"/>
      <c r="BK330" s="53"/>
    </row>
    <row r="331" spans="3:63" ht="14.25" hidden="1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 t="e">
        <f>SUMIFS([1]Up!$J:$J,[1]Up!$D:$D,D331)</f>
        <v>#VALUE!</v>
      </c>
      <c r="BA331" s="82"/>
      <c r="BB331" s="82" t="str">
        <f t="shared" si="31"/>
        <v/>
      </c>
      <c r="BC331" s="53" t="str">
        <f t="shared" si="32"/>
        <v/>
      </c>
      <c r="BD331" s="53" t="s">
        <v>50</v>
      </c>
      <c r="BE331" s="53"/>
      <c r="BF331" s="53"/>
      <c r="BG331" s="53"/>
      <c r="BH331" s="53"/>
      <c r="BI331" s="83"/>
      <c r="BJ331" s="53"/>
      <c r="BK331" s="53"/>
    </row>
    <row r="332" spans="3:63" ht="14.25" hidden="1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 t="e">
        <f>SUMIFS([1]Up!$J:$J,[1]Up!$D:$D,D332)</f>
        <v>#VALUE!</v>
      </c>
      <c r="BA332" s="82"/>
      <c r="BB332" s="82" t="str">
        <f t="shared" si="31"/>
        <v/>
      </c>
      <c r="BC332" s="53" t="str">
        <f t="shared" si="32"/>
        <v/>
      </c>
      <c r="BD332" s="53" t="s">
        <v>82</v>
      </c>
      <c r="BE332" s="53"/>
      <c r="BF332" s="53"/>
      <c r="BG332" s="53"/>
      <c r="BH332" s="53"/>
      <c r="BI332" s="83"/>
      <c r="BJ332" s="53"/>
      <c r="BK332" s="53"/>
    </row>
    <row r="333" spans="3:63" ht="14.25" hidden="1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 t="e">
        <f>SUMIFS([1]Up!$J:$J,[1]Up!$D:$D,D333)</f>
        <v>#VALUE!</v>
      </c>
      <c r="BA333" s="82"/>
      <c r="BB333" s="82" t="str">
        <f t="shared" si="31"/>
        <v/>
      </c>
      <c r="BC333" s="53" t="str">
        <f t="shared" si="32"/>
        <v/>
      </c>
      <c r="BD333" s="53" t="s">
        <v>82</v>
      </c>
      <c r="BE333" s="53"/>
      <c r="BF333" s="53"/>
      <c r="BG333" s="53"/>
      <c r="BH333" s="53"/>
      <c r="BI333" s="83"/>
      <c r="BJ333" s="53"/>
      <c r="BK333" s="53"/>
    </row>
    <row r="334" spans="3:63" ht="14.25" hidden="1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 t="e">
        <f>SUMIFS([1]Up!$J:$J,[1]Up!$D:$D,D334)</f>
        <v>#VALUE!</v>
      </c>
      <c r="BA334" s="82"/>
      <c r="BB334" s="82" t="str">
        <f t="shared" si="31"/>
        <v/>
      </c>
      <c r="BC334" s="53" t="str">
        <f t="shared" si="32"/>
        <v/>
      </c>
      <c r="BD334" s="53" t="s">
        <v>82</v>
      </c>
      <c r="BE334" s="53"/>
      <c r="BF334" s="53"/>
      <c r="BG334" s="53"/>
      <c r="BH334" s="53"/>
      <c r="BI334" s="83"/>
      <c r="BJ334" s="53"/>
      <c r="BK334" s="53"/>
    </row>
    <row r="335" spans="3:63" ht="14.25" hidden="1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67" t="e">
        <f>SUMIFS([1]Up!$J:$J,[1]Up!$D:$D,D335)</f>
        <v>#VALUE!</v>
      </c>
      <c r="BA335" s="82"/>
      <c r="BB335" s="82" t="str">
        <f t="shared" si="31"/>
        <v>PL10</v>
      </c>
      <c r="BC335" s="53" t="str">
        <f t="shared" si="32"/>
        <v>Thừa 2</v>
      </c>
      <c r="BD335" s="53" t="s">
        <v>50</v>
      </c>
      <c r="BE335" s="53"/>
      <c r="BF335" s="53"/>
      <c r="BG335" s="53"/>
      <c r="BH335" s="53"/>
      <c r="BI335" s="83"/>
      <c r="BJ335" s="53"/>
      <c r="BK335" s="53"/>
    </row>
    <row r="336" spans="3:63" ht="14.25" hidden="1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 t="e">
        <f>SUMIFS([1]Up!$J:$J,[1]Up!$D:$D,D336)</f>
        <v>#VALUE!</v>
      </c>
      <c r="BA336" s="82"/>
      <c r="BB336" s="82" t="str">
        <f t="shared" si="31"/>
        <v>PL10</v>
      </c>
      <c r="BC336" s="53" t="str">
        <f t="shared" si="32"/>
        <v/>
      </c>
      <c r="BD336" s="53" t="s">
        <v>50</v>
      </c>
      <c r="BE336" s="53"/>
      <c r="BF336" s="53"/>
      <c r="BG336" s="53"/>
      <c r="BH336" s="53"/>
      <c r="BI336" s="83"/>
      <c r="BJ336" s="53"/>
      <c r="BK336" s="53"/>
    </row>
    <row r="337" spans="3:63" ht="14.25" hidden="1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 t="e">
        <f>SUMIFS([1]Up!$J:$J,[1]Up!$D:$D,D337)</f>
        <v>#VALUE!</v>
      </c>
      <c r="BA337" s="82"/>
      <c r="BB337" s="82" t="str">
        <f t="shared" si="31"/>
        <v>PL10</v>
      </c>
      <c r="BC337" s="53" t="str">
        <f t="shared" si="32"/>
        <v/>
      </c>
      <c r="BD337" s="53" t="s">
        <v>50</v>
      </c>
      <c r="BE337" s="53"/>
      <c r="BF337" s="53"/>
      <c r="BG337" s="53"/>
      <c r="BH337" s="53"/>
      <c r="BI337" s="83"/>
      <c r="BJ337" s="53"/>
      <c r="BK337" s="53"/>
    </row>
    <row r="338" spans="3:63" ht="14.25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0</v>
      </c>
      <c r="M338" s="26">
        <f t="shared" si="30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 t="e">
        <f>SUMIFS([1]Up!$J:$J,[1]Up!$D:$D,D338)</f>
        <v>#VALUE!</v>
      </c>
      <c r="BA338" s="82"/>
      <c r="BB338" s="82" t="str">
        <f t="shared" si="31"/>
        <v>PL6</v>
      </c>
      <c r="BC338" s="53" t="str">
        <f t="shared" si="32"/>
        <v/>
      </c>
      <c r="BD338" s="53" t="s">
        <v>50</v>
      </c>
      <c r="BE338" s="53"/>
      <c r="BF338" s="53"/>
      <c r="BG338" s="53"/>
      <c r="BH338" s="53"/>
      <c r="BI338" s="83"/>
      <c r="BJ338" s="53"/>
      <c r="BK338" s="53"/>
    </row>
    <row r="339" spans="3:63" ht="14.25" hidden="1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 t="e">
        <f>SUMIFS([1]Up!$J:$J,[1]Up!$D:$D,D339)</f>
        <v>#VALUE!</v>
      </c>
      <c r="BA339" s="82"/>
      <c r="BB339" s="82" t="str">
        <f t="shared" si="31"/>
        <v>PL8</v>
      </c>
      <c r="BC339" s="53" t="str">
        <f t="shared" si="32"/>
        <v/>
      </c>
      <c r="BD339" s="53" t="s">
        <v>82</v>
      </c>
      <c r="BE339" s="53"/>
      <c r="BF339" s="53"/>
      <c r="BG339" s="53"/>
      <c r="BH339" s="53"/>
      <c r="BI339" s="83"/>
      <c r="BJ339" s="53"/>
      <c r="BK339" s="53"/>
    </row>
    <row r="340" spans="3:63" ht="14.25" hidden="1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 t="e">
        <f>SUMIFS([1]Up!$J:$J,[1]Up!$D:$D,D340)</f>
        <v>#VALUE!</v>
      </c>
      <c r="BA340" s="82"/>
      <c r="BB340" s="82" t="str">
        <f t="shared" si="31"/>
        <v>PL8</v>
      </c>
      <c r="BC340" s="53" t="str">
        <f t="shared" si="32"/>
        <v/>
      </c>
      <c r="BD340" s="53" t="s">
        <v>82</v>
      </c>
      <c r="BE340" s="53"/>
      <c r="BF340" s="53"/>
      <c r="BG340" s="53"/>
      <c r="BH340" s="53"/>
      <c r="BI340" s="83"/>
      <c r="BJ340" s="53"/>
      <c r="BK340" s="53"/>
    </row>
    <row r="341" spans="3:63" ht="14.25" hidden="1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 t="e">
        <f>SUMIFS([1]Up!$J:$J,[1]Up!$D:$D,D341)</f>
        <v>#VALUE!</v>
      </c>
      <c r="BA341" s="82"/>
      <c r="BB341" s="82" t="str">
        <f t="shared" si="31"/>
        <v/>
      </c>
      <c r="BC341" s="53" t="str">
        <f t="shared" si="32"/>
        <v/>
      </c>
      <c r="BD341" s="53" t="s">
        <v>50</v>
      </c>
      <c r="BE341" s="53"/>
      <c r="BF341" s="53"/>
      <c r="BG341" s="53"/>
      <c r="BH341" s="53"/>
      <c r="BI341" s="83"/>
      <c r="BJ341" s="53"/>
      <c r="BK341" s="53"/>
    </row>
    <row r="342" spans="3:63" ht="14.25" hidden="1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 t="e">
        <f>SUMIFS([1]Up!$J:$J,[1]Up!$D:$D,D342)</f>
        <v>#VALUE!</v>
      </c>
      <c r="BA342" s="82"/>
      <c r="BB342" s="82" t="str">
        <f t="shared" si="31"/>
        <v/>
      </c>
      <c r="BC342" s="53" t="str">
        <f t="shared" si="32"/>
        <v/>
      </c>
      <c r="BD342" s="53" t="s">
        <v>82</v>
      </c>
      <c r="BE342" s="53"/>
      <c r="BF342" s="53"/>
      <c r="BG342" s="53"/>
      <c r="BH342" s="53"/>
      <c r="BI342" s="83"/>
      <c r="BJ342" s="53"/>
      <c r="BK342" s="53"/>
    </row>
    <row r="343" spans="3:63" ht="14.25" hidden="1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 t="e">
        <f>SUMIFS([1]Up!$J:$J,[1]Up!$D:$D,D343)</f>
        <v>#VALUE!</v>
      </c>
      <c r="BA343" s="82"/>
      <c r="BB343" s="82" t="str">
        <f t="shared" si="31"/>
        <v/>
      </c>
      <c r="BC343" s="53" t="str">
        <f t="shared" si="32"/>
        <v/>
      </c>
      <c r="BD343" s="53" t="s">
        <v>82</v>
      </c>
      <c r="BE343" s="53"/>
      <c r="BF343" s="53"/>
      <c r="BG343" s="53"/>
      <c r="BH343" s="53"/>
      <c r="BI343" s="83"/>
      <c r="BJ343" s="53"/>
      <c r="BK343" s="53"/>
    </row>
    <row r="344" spans="3:63" ht="14.25" hidden="1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 t="e">
        <f>SUMIFS([1]Up!$J:$J,[1]Up!$D:$D,D344)</f>
        <v>#VALUE!</v>
      </c>
      <c r="BA344" s="82"/>
      <c r="BB344" s="82" t="str">
        <f t="shared" si="31"/>
        <v/>
      </c>
      <c r="BC344" s="53" t="str">
        <f t="shared" si="32"/>
        <v/>
      </c>
      <c r="BD344" s="53" t="s">
        <v>82</v>
      </c>
      <c r="BE344" s="53"/>
      <c r="BF344" s="53"/>
      <c r="BG344" s="53"/>
      <c r="BH344" s="53"/>
      <c r="BI344" s="83"/>
      <c r="BJ344" s="53"/>
      <c r="BK344" s="53"/>
    </row>
    <row r="345" spans="3:63" ht="14.25" hidden="1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 t="e">
        <f>SUMIFS([1]Up!$J:$J,[1]Up!$D:$D,D345)</f>
        <v>#VALUE!</v>
      </c>
      <c r="BA345" s="82"/>
      <c r="BB345" s="82" t="str">
        <f t="shared" si="31"/>
        <v/>
      </c>
      <c r="BC345" s="53" t="str">
        <f t="shared" si="32"/>
        <v/>
      </c>
      <c r="BD345" s="53" t="s">
        <v>82</v>
      </c>
      <c r="BE345" s="53"/>
      <c r="BF345" s="53"/>
      <c r="BG345" s="53"/>
      <c r="BH345" s="53"/>
      <c r="BI345" s="83"/>
      <c r="BJ345" s="53"/>
      <c r="BK345" s="53"/>
    </row>
    <row r="346" spans="3:63" ht="14.25" hidden="1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 t="e">
        <f>SUMIFS([1]Up!$J:$J,[1]Up!$D:$D,D346)</f>
        <v>#VALUE!</v>
      </c>
      <c r="BA346" s="82"/>
      <c r="BB346" s="82" t="str">
        <f t="shared" si="31"/>
        <v/>
      </c>
      <c r="BC346" s="53" t="str">
        <f t="shared" si="32"/>
        <v/>
      </c>
      <c r="BD346" s="53" t="s">
        <v>82</v>
      </c>
      <c r="BE346" s="53"/>
      <c r="BF346" s="53"/>
      <c r="BG346" s="53"/>
      <c r="BH346" s="53"/>
      <c r="BI346" s="83"/>
      <c r="BJ346" s="53"/>
      <c r="BK346" s="53"/>
    </row>
    <row r="347" spans="3:63" ht="14.25" hidden="1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 t="e">
        <f>SUMIFS([1]Up!$J:$J,[1]Up!$D:$D,D347)</f>
        <v>#VALUE!</v>
      </c>
      <c r="BA347" s="82"/>
      <c r="BB347" s="82" t="str">
        <f t="shared" si="31"/>
        <v>PL10</v>
      </c>
      <c r="BC347" s="53" t="str">
        <f t="shared" si="32"/>
        <v>Thừa 1</v>
      </c>
      <c r="BD347" s="53" t="s">
        <v>50</v>
      </c>
      <c r="BE347" s="53"/>
      <c r="BF347" s="53"/>
      <c r="BG347" s="53"/>
      <c r="BH347" s="53"/>
      <c r="BI347" s="83"/>
      <c r="BJ347" s="53"/>
      <c r="BK347" s="53"/>
    </row>
    <row r="348" spans="3:63" ht="14.25" hidden="1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 t="e">
        <f>SUMIFS([1]Up!$J:$J,[1]Up!$D:$D,D348)</f>
        <v>#VALUE!</v>
      </c>
      <c r="BA348" s="82"/>
      <c r="BB348" s="82" t="str">
        <f t="shared" si="31"/>
        <v>PL10</v>
      </c>
      <c r="BC348" s="53" t="str">
        <f t="shared" si="32"/>
        <v/>
      </c>
      <c r="BD348" s="53" t="s">
        <v>50</v>
      </c>
      <c r="BE348" s="53"/>
      <c r="BF348" s="53"/>
      <c r="BG348" s="53"/>
      <c r="BH348" s="53"/>
      <c r="BI348" s="83"/>
      <c r="BJ348" s="53"/>
      <c r="BK348" s="53"/>
    </row>
    <row r="349" spans="3:63" ht="14.25" hidden="1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67" t="e">
        <f>SUMIFS([1]Up!$J:$J,[1]Up!$D:$D,D349)</f>
        <v>#VALUE!</v>
      </c>
      <c r="BA349" s="82"/>
      <c r="BB349" s="82" t="str">
        <f t="shared" si="31"/>
        <v>PL10</v>
      </c>
      <c r="BC349" s="53" t="str">
        <f t="shared" si="32"/>
        <v/>
      </c>
      <c r="BD349" s="53" t="s">
        <v>50</v>
      </c>
      <c r="BE349" s="53"/>
      <c r="BF349" s="53"/>
      <c r="BG349" s="53"/>
      <c r="BH349" s="53"/>
      <c r="BI349" s="83"/>
      <c r="BJ349" s="53"/>
      <c r="BK349" s="53"/>
    </row>
    <row r="350" spans="3:63" ht="14.25" hidden="1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MIN(SUM(N350:AY350),I350)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 t="e">
        <f>SUMIFS([1]Up!$J:$J,[1]Up!$D:$D,D350)</f>
        <v>#VALUE!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50</v>
      </c>
      <c r="BE350" s="53"/>
      <c r="BF350" s="53"/>
      <c r="BG350" s="53"/>
      <c r="BH350" s="53"/>
      <c r="BI350" s="83"/>
      <c r="BJ350" s="53"/>
      <c r="BK350" s="53"/>
    </row>
    <row r="351" spans="3:63" ht="14.25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0</v>
      </c>
      <c r="M351" s="26">
        <f t="shared" si="34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 t="e">
        <f>SUMIFS([1]Up!$J:$J,[1]Up!$D:$D,D351)</f>
        <v>#VALUE!</v>
      </c>
      <c r="BA351" s="82"/>
      <c r="BB351" s="82" t="str">
        <f t="shared" si="35"/>
        <v>PL6</v>
      </c>
      <c r="BC351" s="53" t="str">
        <f t="shared" si="36"/>
        <v/>
      </c>
      <c r="BD351" s="53" t="s">
        <v>50</v>
      </c>
      <c r="BE351" s="53"/>
      <c r="BF351" s="53"/>
      <c r="BG351" s="53"/>
      <c r="BH351" s="53"/>
      <c r="BI351" s="83"/>
      <c r="BJ351" s="53"/>
      <c r="BK351" s="53"/>
    </row>
    <row r="352" spans="3:63" ht="14.25" hidden="1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 t="e">
        <f>SUMIFS([1]Up!$J:$J,[1]Up!$D:$D,D352)</f>
        <v>#VALUE!</v>
      </c>
      <c r="BA352" s="82"/>
      <c r="BB352" s="82" t="str">
        <f t="shared" si="35"/>
        <v>PL8</v>
      </c>
      <c r="BC352" s="53" t="str">
        <f t="shared" si="36"/>
        <v/>
      </c>
      <c r="BD352" s="53" t="s">
        <v>82</v>
      </c>
      <c r="BE352" s="53"/>
      <c r="BF352" s="53"/>
      <c r="BG352" s="53"/>
      <c r="BH352" s="53"/>
      <c r="BI352" s="83"/>
      <c r="BJ352" s="53"/>
      <c r="BK352" s="53"/>
    </row>
    <row r="353" spans="3:63" ht="14.25" hidden="1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 t="e">
        <f>SUMIFS([1]Up!$J:$J,[1]Up!$D:$D,D353)</f>
        <v>#VALUE!</v>
      </c>
      <c r="BA353" s="82"/>
      <c r="BB353" s="82" t="str">
        <f t="shared" si="35"/>
        <v>PL8</v>
      </c>
      <c r="BC353" s="53" t="str">
        <f t="shared" si="36"/>
        <v/>
      </c>
      <c r="BD353" s="53" t="s">
        <v>82</v>
      </c>
      <c r="BE353" s="53"/>
      <c r="BF353" s="53"/>
      <c r="BG353" s="53"/>
      <c r="BH353" s="53"/>
      <c r="BI353" s="83"/>
      <c r="BJ353" s="53"/>
      <c r="BK353" s="53"/>
    </row>
    <row r="354" spans="3:63" ht="14.25" hidden="1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 t="e">
        <f>SUMIFS([1]Up!$J:$J,[1]Up!$D:$D,D354)</f>
        <v>#VALUE!</v>
      </c>
      <c r="BA354" s="82"/>
      <c r="BB354" s="82" t="str">
        <f t="shared" si="35"/>
        <v>PL8</v>
      </c>
      <c r="BC354" s="53" t="str">
        <f t="shared" si="36"/>
        <v/>
      </c>
      <c r="BD354" s="53" t="s">
        <v>82</v>
      </c>
      <c r="BE354" s="53"/>
      <c r="BF354" s="53"/>
      <c r="BG354" s="53"/>
      <c r="BH354" s="53"/>
      <c r="BI354" s="83"/>
      <c r="BJ354" s="53"/>
      <c r="BK354" s="53"/>
    </row>
    <row r="355" spans="3:63" ht="14.25" hidden="1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 t="e">
        <f>SUMIFS([1]Up!$J:$J,[1]Up!$D:$D,D355)</f>
        <v>#VALUE!</v>
      </c>
      <c r="BA355" s="82"/>
      <c r="BB355" s="82" t="str">
        <f t="shared" si="35"/>
        <v>PL8</v>
      </c>
      <c r="BC355" s="53" t="str">
        <f t="shared" si="36"/>
        <v/>
      </c>
      <c r="BD355" s="53" t="s">
        <v>82</v>
      </c>
      <c r="BE355" s="53"/>
      <c r="BF355" s="53"/>
      <c r="BG355" s="53"/>
      <c r="BH355" s="53"/>
      <c r="BI355" s="83"/>
      <c r="BJ355" s="53"/>
      <c r="BK355" s="53"/>
    </row>
    <row r="356" spans="3:63" ht="14.25" hidden="1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 t="e">
        <f>SUMIFS([1]Up!$J:$J,[1]Up!$D:$D,D356)</f>
        <v>#VALUE!</v>
      </c>
      <c r="BA356" s="82"/>
      <c r="BB356" s="82" t="str">
        <f t="shared" si="35"/>
        <v/>
      </c>
      <c r="BC356" s="53" t="str">
        <f t="shared" si="36"/>
        <v/>
      </c>
      <c r="BD356" s="53" t="s">
        <v>50</v>
      </c>
      <c r="BE356" s="53"/>
      <c r="BF356" s="53"/>
      <c r="BG356" s="53"/>
      <c r="BH356" s="53"/>
      <c r="BI356" s="83"/>
      <c r="BJ356" s="53"/>
      <c r="BK356" s="53"/>
    </row>
    <row r="357" spans="3:63" ht="14.25" hidden="1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 t="e">
        <f>SUMIFS([1]Up!$J:$J,[1]Up!$D:$D,D357)</f>
        <v>#VALUE!</v>
      </c>
      <c r="BA357" s="82"/>
      <c r="BB357" s="82" t="str">
        <f t="shared" si="35"/>
        <v/>
      </c>
      <c r="BC357" s="53" t="str">
        <f t="shared" si="36"/>
        <v/>
      </c>
      <c r="BD357" s="53" t="s">
        <v>82</v>
      </c>
      <c r="BE357" s="53"/>
      <c r="BF357" s="53"/>
      <c r="BG357" s="53"/>
      <c r="BH357" s="53"/>
      <c r="BI357" s="83"/>
      <c r="BJ357" s="53"/>
      <c r="BK357" s="53"/>
    </row>
    <row r="358" spans="3:63" ht="14.25" hidden="1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67" t="e">
        <f>SUMIFS([1]Up!$J:$J,[1]Up!$D:$D,D358)</f>
        <v>#VALUE!</v>
      </c>
      <c r="BA358" s="82"/>
      <c r="BB358" s="82" t="str">
        <f t="shared" si="35"/>
        <v/>
      </c>
      <c r="BC358" s="53" t="str">
        <f t="shared" si="36"/>
        <v/>
      </c>
      <c r="BD358" s="53" t="s">
        <v>82</v>
      </c>
      <c r="BE358" s="53"/>
      <c r="BF358" s="53"/>
      <c r="BG358" s="53"/>
      <c r="BH358" s="53"/>
      <c r="BI358" s="83"/>
      <c r="BJ358" s="53"/>
      <c r="BK358" s="53"/>
    </row>
    <row r="359" spans="3:63" ht="14.25" hidden="1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 t="e">
        <f>SUMIFS([1]Up!$J:$J,[1]Up!$D:$D,D359)</f>
        <v>#VALUE!</v>
      </c>
      <c r="BA359" s="82"/>
      <c r="BB359" s="82" t="str">
        <f t="shared" si="35"/>
        <v/>
      </c>
      <c r="BC359" s="53" t="str">
        <f t="shared" si="36"/>
        <v/>
      </c>
      <c r="BD359" s="53" t="s">
        <v>82</v>
      </c>
      <c r="BE359" s="53"/>
      <c r="BF359" s="53"/>
      <c r="BG359" s="53"/>
      <c r="BH359" s="53"/>
      <c r="BI359" s="83"/>
      <c r="BJ359" s="53"/>
      <c r="BK359" s="53"/>
    </row>
    <row r="360" spans="3:63" ht="14.25" hidden="1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 t="e">
        <f>SUMIFS([1]Up!$J:$J,[1]Up!$D:$D,D360)</f>
        <v>#VALUE!</v>
      </c>
      <c r="BA360" s="82"/>
      <c r="BB360" s="82" t="str">
        <f t="shared" si="35"/>
        <v/>
      </c>
      <c r="BC360" s="53" t="str">
        <f t="shared" si="36"/>
        <v/>
      </c>
      <c r="BD360" s="53" t="s">
        <v>82</v>
      </c>
      <c r="BE360" s="53"/>
      <c r="BF360" s="53"/>
      <c r="BG360" s="53"/>
      <c r="BH360" s="53"/>
      <c r="BI360" s="83"/>
      <c r="BJ360" s="53"/>
      <c r="BK360" s="53"/>
    </row>
    <row r="361" spans="3:63" ht="14.25" hidden="1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 t="e">
        <f>SUMIFS([1]Up!$J:$J,[1]Up!$D:$D,D361)</f>
        <v>#VALUE!</v>
      </c>
      <c r="BA361" s="82"/>
      <c r="BB361" s="82" t="str">
        <f t="shared" si="35"/>
        <v/>
      </c>
      <c r="BC361" s="53" t="str">
        <f t="shared" si="36"/>
        <v/>
      </c>
      <c r="BD361" s="53" t="s">
        <v>82</v>
      </c>
      <c r="BE361" s="53"/>
      <c r="BF361" s="53"/>
      <c r="BG361" s="53"/>
      <c r="BH361" s="53"/>
      <c r="BI361" s="83"/>
      <c r="BJ361" s="53"/>
      <c r="BK361" s="53"/>
    </row>
    <row r="362" spans="3:63" ht="14.25" hidden="1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 t="e">
        <f>SUMIFS([1]Up!$J:$J,[1]Up!$D:$D,D362)</f>
        <v>#VALUE!</v>
      </c>
      <c r="BA362" s="82"/>
      <c r="BB362" s="82" t="str">
        <f t="shared" si="35"/>
        <v/>
      </c>
      <c r="BC362" s="53" t="str">
        <f t="shared" si="36"/>
        <v/>
      </c>
      <c r="BD362" s="53" t="s">
        <v>82</v>
      </c>
      <c r="BE362" s="53"/>
      <c r="BF362" s="53"/>
      <c r="BG362" s="53"/>
      <c r="BH362" s="53"/>
      <c r="BI362" s="83"/>
      <c r="BJ362" s="53"/>
      <c r="BK362" s="53"/>
    </row>
    <row r="363" spans="3:63" ht="14.25" hidden="1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67" t="e">
        <f>SUMIFS([1]Up!$J:$J,[1]Up!$D:$D,D363)</f>
        <v>#VALUE!</v>
      </c>
      <c r="BA363" s="82"/>
      <c r="BB363" s="82" t="str">
        <f t="shared" si="35"/>
        <v>PL55</v>
      </c>
      <c r="BC363" s="53" t="str">
        <f t="shared" si="36"/>
        <v/>
      </c>
      <c r="BD363" s="53" t="s">
        <v>50</v>
      </c>
      <c r="BE363" s="53"/>
      <c r="BF363" s="53"/>
      <c r="BG363" s="53"/>
      <c r="BH363" s="53"/>
      <c r="BI363" s="83"/>
      <c r="BJ363" s="53"/>
      <c r="BK363" s="53"/>
    </row>
    <row r="364" spans="3:63" ht="14.25" hidden="1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 t="e">
        <f>SUMIFS([1]Up!$J:$J,[1]Up!$D:$D,D364)</f>
        <v>#VALUE!</v>
      </c>
      <c r="BA364" s="82"/>
      <c r="BB364" s="82" t="str">
        <f t="shared" si="35"/>
        <v>PL10</v>
      </c>
      <c r="BC364" s="53" t="str">
        <f t="shared" si="36"/>
        <v>Thừa 1</v>
      </c>
      <c r="BD364" s="53" t="s">
        <v>50</v>
      </c>
      <c r="BE364" s="53"/>
      <c r="BF364" s="53"/>
      <c r="BG364" s="53"/>
      <c r="BH364" s="53"/>
      <c r="BI364" s="83"/>
      <c r="BJ364" s="53"/>
      <c r="BK364" s="53"/>
    </row>
    <row r="365" spans="3:63" ht="14.25" hidden="1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 t="e">
        <f>SUMIFS([1]Up!$J:$J,[1]Up!$D:$D,D365)</f>
        <v>#VALUE!</v>
      </c>
      <c r="BA365" s="82"/>
      <c r="BB365" s="82" t="str">
        <f t="shared" si="35"/>
        <v>PL10</v>
      </c>
      <c r="BC365" s="53" t="str">
        <f t="shared" si="36"/>
        <v>Thừa 1</v>
      </c>
      <c r="BD365" s="53" t="s">
        <v>50</v>
      </c>
      <c r="BE365" s="53"/>
      <c r="BF365" s="53"/>
      <c r="BG365" s="53"/>
      <c r="BH365" s="53"/>
      <c r="BI365" s="83"/>
      <c r="BJ365" s="53"/>
      <c r="BK365" s="53"/>
    </row>
    <row r="366" spans="3:63" ht="14.25" hidden="1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 t="e">
        <f>SUMIFS([1]Up!$J:$J,[1]Up!$D:$D,D366)</f>
        <v>#VALUE!</v>
      </c>
      <c r="BA366" s="82"/>
      <c r="BB366" s="82" t="str">
        <f t="shared" si="35"/>
        <v>PL10</v>
      </c>
      <c r="BC366" s="53" t="str">
        <f t="shared" si="36"/>
        <v/>
      </c>
      <c r="BD366" s="53" t="s">
        <v>50</v>
      </c>
      <c r="BE366" s="53"/>
      <c r="BF366" s="53"/>
      <c r="BG366" s="53"/>
      <c r="BH366" s="53"/>
      <c r="BI366" s="83"/>
      <c r="BJ366" s="53"/>
      <c r="BK366" s="53"/>
    </row>
    <row r="367" spans="3:63" ht="14.25" hidden="1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 t="e">
        <f>SUMIFS([1]Up!$J:$J,[1]Up!$D:$D,D367)</f>
        <v>#VALUE!</v>
      </c>
      <c r="BA367" s="82"/>
      <c r="BB367" s="82" t="str">
        <f t="shared" si="35"/>
        <v>PL10</v>
      </c>
      <c r="BC367" s="53" t="str">
        <f t="shared" si="36"/>
        <v/>
      </c>
      <c r="BD367" s="53" t="s">
        <v>50</v>
      </c>
      <c r="BE367" s="53"/>
      <c r="BF367" s="53"/>
      <c r="BG367" s="53"/>
      <c r="BH367" s="53"/>
      <c r="BI367" s="83"/>
      <c r="BJ367" s="53"/>
      <c r="BK367" s="53"/>
    </row>
    <row r="368" spans="3:63" ht="14.25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0</v>
      </c>
      <c r="M368" s="26">
        <f t="shared" si="34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 t="e">
        <f>SUMIFS([1]Up!$J:$J,[1]Up!$D:$D,D368)</f>
        <v>#VALUE!</v>
      </c>
      <c r="BA368" s="82"/>
      <c r="BB368" s="82" t="str">
        <f t="shared" si="35"/>
        <v>PL6</v>
      </c>
      <c r="BC368" s="53" t="str">
        <f t="shared" si="36"/>
        <v/>
      </c>
      <c r="BD368" s="53" t="s">
        <v>50</v>
      </c>
      <c r="BE368" s="53"/>
      <c r="BF368" s="53"/>
      <c r="BG368" s="53"/>
      <c r="BH368" s="53"/>
      <c r="BI368" s="83"/>
      <c r="BJ368" s="53"/>
      <c r="BK368" s="53"/>
    </row>
    <row r="369" spans="3:63" ht="14.25" hidden="1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 t="e">
        <f>SUMIFS([1]Up!$J:$J,[1]Up!$D:$D,D369)</f>
        <v>#VALUE!</v>
      </c>
      <c r="BA369" s="82"/>
      <c r="BB369" s="82" t="str">
        <f t="shared" si="35"/>
        <v>PL12</v>
      </c>
      <c r="BC369" s="53" t="str">
        <f t="shared" si="36"/>
        <v/>
      </c>
      <c r="BD369" s="53" t="s">
        <v>82</v>
      </c>
      <c r="BE369" s="53"/>
      <c r="BF369" s="53"/>
      <c r="BG369" s="53"/>
      <c r="BH369" s="53"/>
      <c r="BI369" s="83"/>
      <c r="BJ369" s="53"/>
      <c r="BK369" s="53"/>
    </row>
    <row r="370" spans="3:63" ht="14.25" hidden="1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 t="e">
        <f>SUMIFS([1]Up!$J:$J,[1]Up!$D:$D,D370)</f>
        <v>#VALUE!</v>
      </c>
      <c r="BA370" s="82"/>
      <c r="BB370" s="82" t="str">
        <f t="shared" si="35"/>
        <v>PL8</v>
      </c>
      <c r="BC370" s="53" t="str">
        <f t="shared" si="36"/>
        <v/>
      </c>
      <c r="BD370" s="53" t="s">
        <v>82</v>
      </c>
      <c r="BE370" s="53"/>
      <c r="BF370" s="53"/>
      <c r="BG370" s="53"/>
      <c r="BH370" s="53"/>
      <c r="BI370" s="83"/>
      <c r="BJ370" s="53"/>
      <c r="BK370" s="53"/>
    </row>
    <row r="371" spans="3:63" ht="14.25" hidden="1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67" t="e">
        <f>SUMIFS([1]Up!$J:$J,[1]Up!$D:$D,D371)</f>
        <v>#VALUE!</v>
      </c>
      <c r="BA371" s="82"/>
      <c r="BB371" s="82" t="str">
        <f t="shared" si="35"/>
        <v>PL8</v>
      </c>
      <c r="BC371" s="53" t="str">
        <f t="shared" si="36"/>
        <v/>
      </c>
      <c r="BD371" s="53" t="s">
        <v>82</v>
      </c>
      <c r="BE371" s="53"/>
      <c r="BF371" s="53"/>
      <c r="BG371" s="53"/>
      <c r="BH371" s="53"/>
      <c r="BI371" s="83"/>
      <c r="BJ371" s="53"/>
      <c r="BK371" s="53"/>
    </row>
    <row r="372" spans="3:63" ht="14.25" hidden="1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 t="e">
        <f>SUMIFS([1]Up!$J:$J,[1]Up!$D:$D,D372)</f>
        <v>#VALUE!</v>
      </c>
      <c r="BA372" s="82"/>
      <c r="BB372" s="82" t="str">
        <f t="shared" si="35"/>
        <v>PL8</v>
      </c>
      <c r="BC372" s="53" t="str">
        <f t="shared" si="36"/>
        <v/>
      </c>
      <c r="BD372" s="53" t="s">
        <v>82</v>
      </c>
      <c r="BE372" s="53"/>
      <c r="BF372" s="53"/>
      <c r="BG372" s="53"/>
      <c r="BH372" s="53"/>
      <c r="BI372" s="83"/>
      <c r="BJ372" s="53"/>
      <c r="BK372" s="53"/>
    </row>
    <row r="373" spans="3:63" ht="14.25" hidden="1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 t="e">
        <f>SUMIFS([1]Up!$J:$J,[1]Up!$D:$D,D373)</f>
        <v>#VALUE!</v>
      </c>
      <c r="BA373" s="82"/>
      <c r="BB373" s="82" t="str">
        <f t="shared" si="35"/>
        <v>PL8</v>
      </c>
      <c r="BC373" s="53" t="str">
        <f t="shared" si="36"/>
        <v/>
      </c>
      <c r="BD373" s="53" t="s">
        <v>82</v>
      </c>
      <c r="BE373" s="53"/>
      <c r="BF373" s="53"/>
      <c r="BG373" s="53"/>
      <c r="BH373" s="53"/>
      <c r="BI373" s="83"/>
      <c r="BJ373" s="53"/>
      <c r="BK373" s="53"/>
    </row>
    <row r="374" spans="3:63" ht="14.25" hidden="1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 t="e">
        <f>SUMIFS([1]Up!$J:$J,[1]Up!$D:$D,D374)</f>
        <v>#VALUE!</v>
      </c>
      <c r="BA374" s="82"/>
      <c r="BB374" s="82" t="str">
        <f t="shared" si="35"/>
        <v>PL8</v>
      </c>
      <c r="BC374" s="53" t="str">
        <f t="shared" si="36"/>
        <v/>
      </c>
      <c r="BD374" s="53" t="s">
        <v>82</v>
      </c>
      <c r="BE374" s="53"/>
      <c r="BF374" s="53"/>
      <c r="BG374" s="53"/>
      <c r="BH374" s="53"/>
      <c r="BI374" s="83"/>
      <c r="BJ374" s="53"/>
      <c r="BK374" s="53"/>
    </row>
    <row r="375" spans="3:63" ht="14.25" hidden="1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67" t="e">
        <f>SUMIFS([1]Up!$J:$J,[1]Up!$D:$D,D375)</f>
        <v>#VALUE!</v>
      </c>
      <c r="BA375" s="82"/>
      <c r="BB375" s="82" t="str">
        <f t="shared" si="35"/>
        <v/>
      </c>
      <c r="BC375" s="53" t="str">
        <f t="shared" si="36"/>
        <v/>
      </c>
      <c r="BD375" s="53" t="s">
        <v>82</v>
      </c>
      <c r="BE375" s="53"/>
      <c r="BF375" s="53"/>
      <c r="BG375" s="53"/>
      <c r="BH375" s="53"/>
      <c r="BI375" s="83"/>
      <c r="BJ375" s="53"/>
      <c r="BK375" s="53"/>
    </row>
    <row r="376" spans="3:63" ht="14.25" hidden="1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67" t="e">
        <f>SUMIFS([1]Up!$J:$J,[1]Up!$D:$D,D376)</f>
        <v>#VALUE!</v>
      </c>
      <c r="BA376" s="82"/>
      <c r="BB376" s="82" t="str">
        <f t="shared" si="35"/>
        <v>PL6</v>
      </c>
      <c r="BC376" s="53" t="str">
        <f t="shared" si="36"/>
        <v/>
      </c>
      <c r="BD376" s="53" t="s">
        <v>82</v>
      </c>
      <c r="BE376" s="53"/>
      <c r="BF376" s="53"/>
      <c r="BG376" s="53"/>
      <c r="BH376" s="53"/>
      <c r="BI376" s="83"/>
      <c r="BJ376" s="53"/>
      <c r="BK376" s="53"/>
    </row>
    <row r="377" spans="3:63" ht="14.25" hidden="1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67" t="e">
        <f>SUMIFS([1]Up!$J:$J,[1]Up!$D:$D,D377)</f>
        <v>#VALUE!</v>
      </c>
      <c r="BA377" s="82"/>
      <c r="BB377" s="82" t="str">
        <f t="shared" si="35"/>
        <v>PL6</v>
      </c>
      <c r="BC377" s="53" t="str">
        <f t="shared" si="36"/>
        <v/>
      </c>
      <c r="BD377" s="53" t="s">
        <v>82</v>
      </c>
      <c r="BE377" s="53"/>
      <c r="BF377" s="53"/>
      <c r="BG377" s="53"/>
      <c r="BH377" s="53"/>
      <c r="BI377" s="83"/>
      <c r="BJ377" s="53"/>
      <c r="BK377" s="53"/>
    </row>
    <row r="378" spans="3:63" ht="14.25" hidden="1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 t="e">
        <f>SUMIFS([1]Up!$J:$J,[1]Up!$D:$D,D378)</f>
        <v>#VALUE!</v>
      </c>
      <c r="BA378" s="82"/>
      <c r="BB378" s="82" t="str">
        <f t="shared" si="35"/>
        <v>PL6</v>
      </c>
      <c r="BC378" s="53" t="str">
        <f t="shared" si="36"/>
        <v/>
      </c>
      <c r="BD378" s="53" t="s">
        <v>82</v>
      </c>
      <c r="BE378" s="53"/>
      <c r="BF378" s="53"/>
      <c r="BG378" s="53"/>
      <c r="BH378" s="53"/>
      <c r="BI378" s="83"/>
      <c r="BJ378" s="53"/>
      <c r="BK378" s="53"/>
    </row>
    <row r="379" spans="3:63" ht="14.25" hidden="1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67" t="e">
        <f>SUMIFS([1]Up!$J:$J,[1]Up!$D:$D,D379)</f>
        <v>#VALUE!</v>
      </c>
      <c r="BA379" s="82"/>
      <c r="BB379" s="82" t="str">
        <f t="shared" si="35"/>
        <v>PL6</v>
      </c>
      <c r="BC379" s="53" t="str">
        <f t="shared" si="36"/>
        <v/>
      </c>
      <c r="BD379" s="53" t="s">
        <v>82</v>
      </c>
      <c r="BE379" s="53"/>
      <c r="BF379" s="53"/>
      <c r="BG379" s="53"/>
      <c r="BH379" s="53"/>
      <c r="BI379" s="83"/>
      <c r="BJ379" s="53"/>
      <c r="BK379" s="53"/>
    </row>
    <row r="380" spans="3:63" ht="14.25" hidden="1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67" t="e">
        <f>SUMIFS([1]Up!$J:$J,[1]Up!$D:$D,D380)</f>
        <v>#VALUE!</v>
      </c>
      <c r="BA380" s="82"/>
      <c r="BB380" s="82" t="str">
        <f t="shared" si="35"/>
        <v/>
      </c>
      <c r="BC380" s="53" t="str">
        <f t="shared" si="36"/>
        <v/>
      </c>
      <c r="BD380" s="53" t="s">
        <v>82</v>
      </c>
      <c r="BE380" s="53"/>
      <c r="BF380" s="53"/>
      <c r="BG380" s="53"/>
      <c r="BH380" s="53"/>
      <c r="BI380" s="83"/>
      <c r="BJ380" s="53"/>
      <c r="BK380" s="53"/>
    </row>
    <row r="381" spans="3:63" ht="14.25" hidden="1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67" t="e">
        <f>SUMIFS([1]Up!$J:$J,[1]Up!$D:$D,D381)</f>
        <v>#VALUE!</v>
      </c>
      <c r="BA381" s="82"/>
      <c r="BB381" s="82" t="str">
        <f t="shared" si="35"/>
        <v>PL6</v>
      </c>
      <c r="BC381" s="53" t="str">
        <f t="shared" si="36"/>
        <v/>
      </c>
      <c r="BD381" s="53" t="s">
        <v>82</v>
      </c>
      <c r="BE381" s="53"/>
      <c r="BF381" s="53"/>
      <c r="BG381" s="53"/>
      <c r="BH381" s="53"/>
      <c r="BI381" s="83"/>
      <c r="BJ381" s="53"/>
      <c r="BK381" s="53"/>
    </row>
    <row r="382" spans="3:63" ht="14.25" hidden="1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67" t="e">
        <f>SUMIFS([1]Up!$J:$J,[1]Up!$D:$D,D382)</f>
        <v>#VALUE!</v>
      </c>
      <c r="BA382" s="82"/>
      <c r="BB382" s="82" t="str">
        <f t="shared" si="35"/>
        <v>PL6</v>
      </c>
      <c r="BC382" s="53" t="str">
        <f t="shared" si="36"/>
        <v/>
      </c>
      <c r="BD382" s="53" t="s">
        <v>82</v>
      </c>
      <c r="BE382" s="53"/>
      <c r="BF382" s="53"/>
      <c r="BG382" s="53"/>
      <c r="BH382" s="53"/>
      <c r="BI382" s="83"/>
      <c r="BJ382" s="53"/>
      <c r="BK382" s="53"/>
    </row>
    <row r="383" spans="3:63" ht="14.25" hidden="1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67" t="e">
        <f>SUMIFS([1]Up!$J:$J,[1]Up!$D:$D,D383)</f>
        <v>#VALUE!</v>
      </c>
      <c r="BA383" s="82"/>
      <c r="BB383" s="82" t="str">
        <f t="shared" si="35"/>
        <v>PL6</v>
      </c>
      <c r="BC383" s="53" t="str">
        <f t="shared" si="36"/>
        <v/>
      </c>
      <c r="BD383" s="53" t="s">
        <v>82</v>
      </c>
      <c r="BE383" s="53"/>
      <c r="BF383" s="53"/>
      <c r="BG383" s="53"/>
      <c r="BH383" s="53"/>
      <c r="BI383" s="83"/>
      <c r="BJ383" s="53"/>
      <c r="BK383" s="53"/>
    </row>
    <row r="384" spans="3:63" ht="14.25" hidden="1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 t="e">
        <f>SUMIFS([1]Up!$J:$J,[1]Up!$D:$D,D384)</f>
        <v>#VALUE!</v>
      </c>
      <c r="BA384" s="82"/>
      <c r="BB384" s="82" t="str">
        <f t="shared" si="35"/>
        <v/>
      </c>
      <c r="BC384" s="53" t="str">
        <f t="shared" si="36"/>
        <v/>
      </c>
      <c r="BD384" s="53" t="s">
        <v>82</v>
      </c>
      <c r="BE384" s="53"/>
      <c r="BF384" s="53"/>
      <c r="BG384" s="53"/>
      <c r="BH384" s="53"/>
      <c r="BI384" s="83"/>
      <c r="BJ384" s="53"/>
      <c r="BK384" s="53"/>
    </row>
    <row r="385" spans="3:63" ht="14.25" hidden="1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67" t="e">
        <f>SUMIFS([1]Up!$J:$J,[1]Up!$D:$D,D385)</f>
        <v>#VALUE!</v>
      </c>
      <c r="BA385" s="82"/>
      <c r="BB385" s="82" t="str">
        <f t="shared" si="35"/>
        <v>PL6</v>
      </c>
      <c r="BC385" s="53" t="str">
        <f t="shared" si="36"/>
        <v/>
      </c>
      <c r="BD385" s="53" t="s">
        <v>82</v>
      </c>
      <c r="BE385" s="53"/>
      <c r="BF385" s="53"/>
      <c r="BG385" s="53"/>
      <c r="BH385" s="53"/>
      <c r="BI385" s="83"/>
      <c r="BJ385" s="53"/>
      <c r="BK385" s="53"/>
    </row>
    <row r="386" spans="3:63" ht="14.25" hidden="1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67" t="e">
        <f>SUMIFS([1]Up!$J:$J,[1]Up!$D:$D,D386)</f>
        <v>#VALUE!</v>
      </c>
      <c r="BA386" s="82"/>
      <c r="BB386" s="82" t="str">
        <f t="shared" si="35"/>
        <v>PL6</v>
      </c>
      <c r="BC386" s="53" t="str">
        <f t="shared" si="36"/>
        <v/>
      </c>
      <c r="BD386" s="53" t="s">
        <v>82</v>
      </c>
      <c r="BE386" s="53"/>
      <c r="BF386" s="53"/>
      <c r="BG386" s="53"/>
      <c r="BH386" s="53"/>
      <c r="BI386" s="83"/>
      <c r="BJ386" s="53"/>
      <c r="BK386" s="53"/>
    </row>
    <row r="387" spans="3:63" ht="14.25" hidden="1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67" t="e">
        <f>SUMIFS([1]Up!$J:$J,[1]Up!$D:$D,D387)</f>
        <v>#VALUE!</v>
      </c>
      <c r="BA387" s="82"/>
      <c r="BB387" s="82" t="str">
        <f t="shared" si="35"/>
        <v>PL6</v>
      </c>
      <c r="BC387" s="53" t="str">
        <f t="shared" si="36"/>
        <v/>
      </c>
      <c r="BD387" s="53" t="s">
        <v>82</v>
      </c>
      <c r="BE387" s="53"/>
      <c r="BF387" s="53"/>
      <c r="BG387" s="53"/>
      <c r="BH387" s="53"/>
      <c r="BI387" s="83"/>
      <c r="BJ387" s="53"/>
      <c r="BK387" s="53"/>
    </row>
    <row r="388" spans="3:63" ht="14.25" hidden="1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67" t="e">
        <f>SUMIFS([1]Up!$J:$J,[1]Up!$D:$D,D388)</f>
        <v>#VALUE!</v>
      </c>
      <c r="BA388" s="82"/>
      <c r="BB388" s="82" t="str">
        <f t="shared" si="35"/>
        <v>PL6</v>
      </c>
      <c r="BC388" s="53" t="str">
        <f t="shared" si="36"/>
        <v/>
      </c>
      <c r="BD388" s="53" t="s">
        <v>82</v>
      </c>
      <c r="BE388" s="53"/>
      <c r="BF388" s="53"/>
      <c r="BG388" s="53"/>
      <c r="BH388" s="53"/>
      <c r="BI388" s="83"/>
      <c r="BJ388" s="53"/>
      <c r="BK388" s="53"/>
    </row>
    <row r="389" spans="3:63" ht="14.25" hidden="1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 t="e">
        <f>SUMIFS([1]Up!$J:$J,[1]Up!$D:$D,D389)</f>
        <v>#VALUE!</v>
      </c>
      <c r="BA389" s="82"/>
      <c r="BB389" s="82" t="str">
        <f t="shared" si="35"/>
        <v/>
      </c>
      <c r="BC389" s="53" t="str">
        <f t="shared" si="36"/>
        <v/>
      </c>
      <c r="BD389" s="53" t="s">
        <v>50</v>
      </c>
      <c r="BE389" s="53"/>
      <c r="BF389" s="53"/>
      <c r="BG389" s="53"/>
      <c r="BH389" s="53"/>
      <c r="BI389" s="83"/>
      <c r="BJ389" s="53"/>
      <c r="BK389" s="53"/>
    </row>
    <row r="390" spans="3:63" ht="14.25" hidden="1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67" t="e">
        <f>SUMIFS([1]Up!$J:$J,[1]Up!$D:$D,D390)</f>
        <v>#VALUE!</v>
      </c>
      <c r="BA390" s="82"/>
      <c r="BB390" s="82" t="str">
        <f t="shared" si="35"/>
        <v/>
      </c>
      <c r="BC390" s="53" t="str">
        <f t="shared" si="36"/>
        <v/>
      </c>
      <c r="BD390" s="53" t="s">
        <v>50</v>
      </c>
      <c r="BE390" s="53"/>
      <c r="BF390" s="53"/>
      <c r="BG390" s="53"/>
      <c r="BH390" s="53"/>
      <c r="BI390" s="83"/>
      <c r="BJ390" s="53"/>
      <c r="BK390" s="53"/>
    </row>
    <row r="391" spans="3:63" ht="14.25" hidden="1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 t="e">
        <f>SUMIFS([1]Up!$J:$J,[1]Up!$D:$D,D391)</f>
        <v>#VALUE!</v>
      </c>
      <c r="BA391" s="82"/>
      <c r="BB391" s="82" t="str">
        <f t="shared" si="35"/>
        <v/>
      </c>
      <c r="BC391" s="53" t="str">
        <f t="shared" si="36"/>
        <v/>
      </c>
      <c r="BD391" s="53" t="s">
        <v>50</v>
      </c>
      <c r="BE391" s="53"/>
      <c r="BF391" s="53"/>
      <c r="BG391" s="53"/>
      <c r="BH391" s="53"/>
      <c r="BI391" s="83"/>
      <c r="BJ391" s="53"/>
      <c r="BK391" s="53"/>
    </row>
    <row r="392" spans="3:63" ht="14.25" hidden="1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67" t="e">
        <f>SUMIFS([1]Up!$J:$J,[1]Up!$D:$D,D392)</f>
        <v>#VALUE!</v>
      </c>
      <c r="BA392" s="82"/>
      <c r="BB392" s="82" t="str">
        <f t="shared" si="35"/>
        <v/>
      </c>
      <c r="BC392" s="53" t="str">
        <f t="shared" si="36"/>
        <v/>
      </c>
      <c r="BD392" s="53" t="s">
        <v>50</v>
      </c>
      <c r="BE392" s="53"/>
      <c r="BF392" s="53"/>
      <c r="BG392" s="53"/>
      <c r="BH392" s="53"/>
      <c r="BI392" s="83"/>
      <c r="BJ392" s="53"/>
      <c r="BK392" s="53"/>
    </row>
    <row r="393" spans="3:63" ht="14.25" hidden="1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67" t="e">
        <f>SUMIFS([1]Up!$J:$J,[1]Up!$D:$D,D393)</f>
        <v>#VALUE!</v>
      </c>
      <c r="BA393" s="82"/>
      <c r="BB393" s="82" t="str">
        <f t="shared" si="35"/>
        <v/>
      </c>
      <c r="BC393" s="53" t="str">
        <f t="shared" si="36"/>
        <v/>
      </c>
      <c r="BD393" s="53" t="s">
        <v>50</v>
      </c>
      <c r="BE393" s="53"/>
      <c r="BF393" s="53"/>
      <c r="BG393" s="53"/>
      <c r="BH393" s="53"/>
      <c r="BI393" s="83"/>
      <c r="BJ393" s="53"/>
      <c r="BK393" s="53"/>
    </row>
    <row r="394" spans="3:63" ht="14.25" hidden="1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67" t="e">
        <f>SUMIFS([1]Up!$J:$J,[1]Up!$D:$D,D394)</f>
        <v>#VALUE!</v>
      </c>
      <c r="BA394" s="82"/>
      <c r="BB394" s="82" t="str">
        <f t="shared" si="35"/>
        <v/>
      </c>
      <c r="BC394" s="53" t="str">
        <f t="shared" si="36"/>
        <v/>
      </c>
      <c r="BD394" s="53" t="s">
        <v>50</v>
      </c>
      <c r="BE394" s="53"/>
      <c r="BF394" s="53"/>
      <c r="BG394" s="53"/>
      <c r="BH394" s="53"/>
      <c r="BI394" s="83"/>
      <c r="BJ394" s="53"/>
      <c r="BK394" s="53"/>
    </row>
    <row r="395" spans="3:63" ht="14.25" hidden="1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 t="e">
        <f>SUMIFS([1]Up!$J:$J,[1]Up!$D:$D,D395)</f>
        <v>#VALUE!</v>
      </c>
      <c r="BA395" s="82"/>
      <c r="BB395" s="82" t="str">
        <f t="shared" si="35"/>
        <v/>
      </c>
      <c r="BC395" s="53" t="str">
        <f t="shared" si="36"/>
        <v/>
      </c>
      <c r="BD395" s="53" t="s">
        <v>50</v>
      </c>
      <c r="BE395" s="53"/>
      <c r="BF395" s="53"/>
      <c r="BG395" s="53"/>
      <c r="BH395" s="53"/>
      <c r="BI395" s="83"/>
      <c r="BJ395" s="53"/>
      <c r="BK395" s="53"/>
    </row>
    <row r="396" spans="3:63" ht="14.25" hidden="1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 t="e">
        <f>SUMIFS([1]Up!$J:$J,[1]Up!$D:$D,D396)</f>
        <v>#VALUE!</v>
      </c>
      <c r="BA396" s="82"/>
      <c r="BB396" s="82" t="str">
        <f t="shared" si="35"/>
        <v/>
      </c>
      <c r="BC396" s="53" t="str">
        <f t="shared" si="36"/>
        <v/>
      </c>
      <c r="BD396" s="53" t="s">
        <v>50</v>
      </c>
      <c r="BE396" s="53"/>
      <c r="BF396" s="53"/>
      <c r="BG396" s="53"/>
      <c r="BH396" s="53"/>
      <c r="BI396" s="83"/>
      <c r="BJ396" s="53"/>
      <c r="BK396" s="53"/>
    </row>
    <row r="397" spans="3:63" ht="14.25" hidden="1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67" t="e">
        <f>SUMIFS([1]Up!$J:$J,[1]Up!$D:$D,D397)</f>
        <v>#VALUE!</v>
      </c>
      <c r="BA397" s="82"/>
      <c r="BB397" s="82" t="str">
        <f t="shared" si="35"/>
        <v/>
      </c>
      <c r="BC397" s="53" t="str">
        <f t="shared" si="36"/>
        <v/>
      </c>
      <c r="BD397" s="53" t="s">
        <v>50</v>
      </c>
      <c r="BE397" s="53"/>
      <c r="BF397" s="53"/>
      <c r="BG397" s="53"/>
      <c r="BH397" s="53"/>
      <c r="BI397" s="83"/>
      <c r="BJ397" s="53"/>
      <c r="BK397" s="53"/>
    </row>
    <row r="398" spans="3:63" ht="14.25" hidden="1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 t="e">
        <f>SUMIFS([1]Up!$J:$J,[1]Up!$D:$D,D398)</f>
        <v>#VALUE!</v>
      </c>
      <c r="BA398" s="82"/>
      <c r="BB398" s="82" t="str">
        <f t="shared" si="35"/>
        <v/>
      </c>
      <c r="BC398" s="53" t="str">
        <f t="shared" si="36"/>
        <v/>
      </c>
      <c r="BD398" s="53" t="s">
        <v>50</v>
      </c>
      <c r="BE398" s="53"/>
      <c r="BF398" s="53"/>
      <c r="BG398" s="53"/>
      <c r="BH398" s="53"/>
      <c r="BI398" s="83"/>
      <c r="BJ398" s="53"/>
      <c r="BK398" s="53"/>
    </row>
    <row r="399" spans="3:63" ht="14.25" hidden="1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67" t="e">
        <f>SUMIFS([1]Up!$J:$J,[1]Up!$D:$D,D399)</f>
        <v>#VALUE!</v>
      </c>
      <c r="BA399" s="82"/>
      <c r="BB399" s="82" t="str">
        <f t="shared" si="35"/>
        <v/>
      </c>
      <c r="BC399" s="53" t="str">
        <f t="shared" si="36"/>
        <v/>
      </c>
      <c r="BD399" s="53" t="s">
        <v>82</v>
      </c>
      <c r="BE399" s="53"/>
      <c r="BF399" s="53"/>
      <c r="BG399" s="53"/>
      <c r="BH399" s="53"/>
      <c r="BI399" s="83"/>
      <c r="BJ399" s="53"/>
      <c r="BK399" s="53"/>
    </row>
    <row r="400" spans="3:63" ht="14.25" hidden="1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67" t="e">
        <f>SUMIFS([1]Up!$J:$J,[1]Up!$D:$D,D400)</f>
        <v>#VALUE!</v>
      </c>
      <c r="BA400" s="82"/>
      <c r="BB400" s="82" t="str">
        <f t="shared" si="35"/>
        <v/>
      </c>
      <c r="BC400" s="53" t="str">
        <f t="shared" si="36"/>
        <v/>
      </c>
      <c r="BD400" s="53" t="s">
        <v>82</v>
      </c>
      <c r="BE400" s="53"/>
      <c r="BF400" s="53"/>
      <c r="BG400" s="53"/>
      <c r="BH400" s="53"/>
      <c r="BI400" s="83"/>
      <c r="BJ400" s="53"/>
      <c r="BK400" s="53"/>
    </row>
    <row r="401" spans="3:63" ht="14.25" hidden="1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67" t="e">
        <f>SUMIFS([1]Up!$J:$J,[1]Up!$D:$D,D401)</f>
        <v>#VALUE!</v>
      </c>
      <c r="BA401" s="82"/>
      <c r="BB401" s="82" t="str">
        <f t="shared" si="35"/>
        <v/>
      </c>
      <c r="BC401" s="53" t="str">
        <f t="shared" si="36"/>
        <v/>
      </c>
      <c r="BD401" s="53" t="s">
        <v>82</v>
      </c>
      <c r="BE401" s="53"/>
      <c r="BF401" s="53"/>
      <c r="BG401" s="53"/>
      <c r="BH401" s="53"/>
      <c r="BI401" s="83"/>
      <c r="BJ401" s="53"/>
      <c r="BK401" s="53"/>
    </row>
    <row r="402" spans="3:63" ht="14.25" hidden="1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67" t="e">
        <f>SUMIFS([1]Up!$J:$J,[1]Up!$D:$D,D402)</f>
        <v>#VALUE!</v>
      </c>
      <c r="BA402" s="82"/>
      <c r="BB402" s="82" t="str">
        <f t="shared" si="35"/>
        <v>PL10</v>
      </c>
      <c r="BC402" s="53" t="str">
        <f t="shared" si="36"/>
        <v/>
      </c>
      <c r="BD402" s="53" t="s">
        <v>50</v>
      </c>
      <c r="BE402" s="53"/>
      <c r="BF402" s="53"/>
      <c r="BG402" s="53"/>
      <c r="BH402" s="53"/>
      <c r="BI402" s="83"/>
      <c r="BJ402" s="53"/>
      <c r="BK402" s="53"/>
    </row>
    <row r="403" spans="3:63" ht="14.25" hidden="1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 t="e">
        <f>SUMIFS([1]Up!$J:$J,[1]Up!$D:$D,D403)</f>
        <v>#VALUE!</v>
      </c>
      <c r="BA403" s="82"/>
      <c r="BB403" s="82" t="str">
        <f t="shared" si="35"/>
        <v>PL10</v>
      </c>
      <c r="BC403" s="53" t="str">
        <f t="shared" si="36"/>
        <v>Thừa 4</v>
      </c>
      <c r="BD403" s="53" t="s">
        <v>50</v>
      </c>
      <c r="BE403" s="53"/>
      <c r="BF403" s="53"/>
      <c r="BG403" s="53"/>
      <c r="BH403" s="53"/>
      <c r="BI403" s="83"/>
      <c r="BJ403" s="53"/>
      <c r="BK403" s="53"/>
    </row>
    <row r="404" spans="3:63" ht="14.25" hidden="1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67" t="e">
        <f>SUMIFS([1]Up!$J:$J,[1]Up!$D:$D,D404)</f>
        <v>#VALUE!</v>
      </c>
      <c r="BA404" s="82"/>
      <c r="BB404" s="82" t="str">
        <f t="shared" si="35"/>
        <v>PL10</v>
      </c>
      <c r="BC404" s="53" t="str">
        <f t="shared" si="36"/>
        <v/>
      </c>
      <c r="BD404" s="53" t="s">
        <v>50</v>
      </c>
      <c r="BE404" s="53"/>
      <c r="BF404" s="53"/>
      <c r="BG404" s="53"/>
      <c r="BH404" s="53"/>
      <c r="BI404" s="83"/>
      <c r="BJ404" s="53"/>
      <c r="BK404" s="53"/>
    </row>
    <row r="405" spans="3:63" ht="14.25" hidden="1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 t="e">
        <f>SUMIFS([1]Up!$J:$J,[1]Up!$D:$D,D405)</f>
        <v>#VALUE!</v>
      </c>
      <c r="BA405" s="82"/>
      <c r="BB405" s="82" t="str">
        <f t="shared" si="35"/>
        <v>PL10</v>
      </c>
      <c r="BC405" s="53" t="str">
        <f t="shared" si="36"/>
        <v/>
      </c>
      <c r="BD405" s="53" t="s">
        <v>50</v>
      </c>
      <c r="BE405" s="53"/>
      <c r="BF405" s="53"/>
      <c r="BG405" s="53"/>
      <c r="BH405" s="53"/>
      <c r="BI405" s="83"/>
      <c r="BJ405" s="53"/>
      <c r="BK405" s="53"/>
    </row>
    <row r="406" spans="3:63" ht="14.25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44</v>
      </c>
      <c r="M406" s="26">
        <f t="shared" si="34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67" t="e">
        <f>SUMIFS([1]Up!$J:$J,[1]Up!$D:$D,D406)</f>
        <v>#VALUE!</v>
      </c>
      <c r="BA406" s="82"/>
      <c r="BB406" s="82" t="str">
        <f t="shared" si="35"/>
        <v>PL6</v>
      </c>
      <c r="BC406" s="53" t="str">
        <f t="shared" si="36"/>
        <v/>
      </c>
      <c r="BD406" s="53" t="s">
        <v>50</v>
      </c>
      <c r="BE406" s="53"/>
      <c r="BF406" s="53"/>
      <c r="BG406" s="53"/>
      <c r="BH406" s="53"/>
      <c r="BI406" s="83"/>
      <c r="BJ406" s="53"/>
      <c r="BK406" s="53"/>
    </row>
    <row r="407" spans="3:63" ht="14.25" hidden="1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 t="e">
        <f>SUMIFS([1]Up!$J:$J,[1]Up!$D:$D,D407)</f>
        <v>#VALUE!</v>
      </c>
      <c r="BA407" s="82"/>
      <c r="BB407" s="82" t="str">
        <f t="shared" si="35"/>
        <v>PL6</v>
      </c>
      <c r="BC407" s="53" t="str">
        <f t="shared" si="36"/>
        <v/>
      </c>
      <c r="BD407" s="53" t="s">
        <v>82</v>
      </c>
      <c r="BE407" s="53"/>
      <c r="BF407" s="53"/>
      <c r="BG407" s="53"/>
      <c r="BH407" s="53"/>
      <c r="BI407" s="83"/>
      <c r="BJ407" s="53"/>
      <c r="BK407" s="53"/>
    </row>
    <row r="408" spans="3:63" ht="14.25" hidden="1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67" t="e">
        <f>SUMIFS([1]Up!$J:$J,[1]Up!$D:$D,D408)</f>
        <v>#VALUE!</v>
      </c>
      <c r="BA408" s="82"/>
      <c r="BB408" s="82" t="str">
        <f t="shared" si="35"/>
        <v>PL6</v>
      </c>
      <c r="BC408" s="53" t="str">
        <f t="shared" si="36"/>
        <v/>
      </c>
      <c r="BD408" s="53" t="s">
        <v>82</v>
      </c>
      <c r="BE408" s="53"/>
      <c r="BF408" s="53"/>
      <c r="BG408" s="53"/>
      <c r="BH408" s="53"/>
      <c r="BI408" s="83"/>
      <c r="BJ408" s="53"/>
      <c r="BK408" s="53"/>
    </row>
    <row r="409" spans="3:63" ht="14.25" hidden="1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 t="e">
        <f>SUMIFS([1]Up!$J:$J,[1]Up!$D:$D,D409)</f>
        <v>#VALUE!</v>
      </c>
      <c r="BA409" s="82"/>
      <c r="BB409" s="82" t="str">
        <f t="shared" si="35"/>
        <v>PL6</v>
      </c>
      <c r="BC409" s="53" t="str">
        <f t="shared" si="36"/>
        <v/>
      </c>
      <c r="BD409" s="53" t="s">
        <v>82</v>
      </c>
      <c r="BE409" s="53"/>
      <c r="BF409" s="53"/>
      <c r="BG409" s="53"/>
      <c r="BH409" s="53"/>
      <c r="BI409" s="83"/>
      <c r="BJ409" s="53"/>
      <c r="BK409" s="53"/>
    </row>
    <row r="410" spans="3:63" ht="14.25" hidden="1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 t="e">
        <f>SUMIFS([1]Up!$J:$J,[1]Up!$D:$D,D410)</f>
        <v>#VALUE!</v>
      </c>
      <c r="BA410" s="82"/>
      <c r="BB410" s="82" t="str">
        <f t="shared" si="35"/>
        <v>PL6</v>
      </c>
      <c r="BC410" s="53" t="str">
        <f t="shared" si="36"/>
        <v/>
      </c>
      <c r="BD410" s="53" t="s">
        <v>82</v>
      </c>
      <c r="BE410" s="53"/>
      <c r="BF410" s="53"/>
      <c r="BG410" s="53"/>
      <c r="BH410" s="53"/>
      <c r="BI410" s="83"/>
      <c r="BJ410" s="53"/>
      <c r="BK410" s="53"/>
    </row>
    <row r="411" spans="3:63" ht="14.25" hidden="1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 t="e">
        <f>SUMIFS([1]Up!$J:$J,[1]Up!$D:$D,D411)</f>
        <v>#VALUE!</v>
      </c>
      <c r="BA411" s="82"/>
      <c r="BB411" s="82" t="str">
        <f t="shared" si="35"/>
        <v/>
      </c>
      <c r="BC411" s="53" t="str">
        <f t="shared" si="36"/>
        <v/>
      </c>
      <c r="BD411" s="53" t="s">
        <v>50</v>
      </c>
      <c r="BE411" s="53"/>
      <c r="BF411" s="53"/>
      <c r="BG411" s="53"/>
      <c r="BH411" s="53"/>
      <c r="BI411" s="83"/>
      <c r="BJ411" s="53"/>
      <c r="BK411" s="53"/>
    </row>
    <row r="412" spans="3:63" ht="14.25" hidden="1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 t="e">
        <f>SUMIFS([1]Up!$J:$J,[1]Up!$D:$D,D412)</f>
        <v>#VALUE!</v>
      </c>
      <c r="BA412" s="82"/>
      <c r="BB412" s="82" t="str">
        <f t="shared" si="35"/>
        <v/>
      </c>
      <c r="BC412" s="53" t="str">
        <f t="shared" si="36"/>
        <v/>
      </c>
      <c r="BD412" s="53" t="s">
        <v>50</v>
      </c>
      <c r="BE412" s="53"/>
      <c r="BF412" s="53"/>
      <c r="BG412" s="53"/>
      <c r="BH412" s="53"/>
      <c r="BI412" s="83"/>
      <c r="BJ412" s="53"/>
      <c r="BK412" s="53"/>
    </row>
    <row r="413" spans="3:63" ht="14.25" hidden="1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 t="e">
        <f>SUMIFS([1]Up!$J:$J,[1]Up!$D:$D,D413)</f>
        <v>#VALUE!</v>
      </c>
      <c r="BA413" s="82"/>
      <c r="BB413" s="82" t="str">
        <f t="shared" si="35"/>
        <v/>
      </c>
      <c r="BC413" s="53" t="str">
        <f t="shared" si="36"/>
        <v/>
      </c>
      <c r="BD413" s="53" t="s">
        <v>50</v>
      </c>
      <c r="BE413" s="53"/>
      <c r="BF413" s="53"/>
      <c r="BG413" s="53"/>
      <c r="BH413" s="53"/>
      <c r="BI413" s="83"/>
      <c r="BJ413" s="53"/>
      <c r="BK413" s="53"/>
    </row>
    <row r="414" spans="3:63" ht="14.25" hidden="1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MIN(SUM(N414:AY414),I414)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 t="e">
        <f>SUMIFS([1]Up!$J:$J,[1]Up!$D:$D,D414)</f>
        <v>#VALUE!</v>
      </c>
      <c r="BA414" s="82"/>
      <c r="BB414" s="82" t="str">
        <f t="shared" ref="BB414:BB477" si="39">IFERROR(IF(C414="Plate",LEFT(E414,FIND("*",E414,1)-1),""),IF(C414="Plate",LEFT(E414,FIND("x",E414,1)-1),""))</f>
        <v/>
      </c>
      <c r="BC414" s="53" t="str">
        <f t="shared" ref="BC414:BC477" si="40">IF(ROUND(SUM(N414:AY414)-I414,0)&gt;0,"Thừa "&amp;SUM(N414:AY414)-I414,"")</f>
        <v/>
      </c>
      <c r="BD414" s="53" t="s">
        <v>82</v>
      </c>
      <c r="BE414" s="53"/>
      <c r="BF414" s="53"/>
      <c r="BG414" s="53"/>
      <c r="BH414" s="53"/>
      <c r="BI414" s="83"/>
      <c r="BJ414" s="53"/>
      <c r="BK414" s="53"/>
    </row>
    <row r="415" spans="3:63" ht="14.25" hidden="1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67" t="e">
        <f>SUMIFS([1]Up!$J:$J,[1]Up!$D:$D,D415)</f>
        <v>#VALUE!</v>
      </c>
      <c r="BA415" s="82"/>
      <c r="BB415" s="82" t="str">
        <f t="shared" si="39"/>
        <v/>
      </c>
      <c r="BC415" s="53" t="str">
        <f t="shared" si="40"/>
        <v/>
      </c>
      <c r="BD415" s="53" t="s">
        <v>82</v>
      </c>
      <c r="BE415" s="53"/>
      <c r="BF415" s="53"/>
      <c r="BG415" s="53"/>
      <c r="BH415" s="53"/>
      <c r="BI415" s="83"/>
      <c r="BJ415" s="53"/>
      <c r="BK415" s="53"/>
    </row>
    <row r="416" spans="3:63" ht="14.25" hidden="1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 t="e">
        <f>SUMIFS([1]Up!$J:$J,[1]Up!$D:$D,D416)</f>
        <v>#VALUE!</v>
      </c>
      <c r="BA416" s="82"/>
      <c r="BB416" s="82" t="str">
        <f t="shared" si="39"/>
        <v/>
      </c>
      <c r="BC416" s="53" t="str">
        <f t="shared" si="40"/>
        <v/>
      </c>
      <c r="BD416" s="53" t="s">
        <v>82</v>
      </c>
      <c r="BE416" s="53"/>
      <c r="BF416" s="53"/>
      <c r="BG416" s="53"/>
      <c r="BH416" s="53"/>
      <c r="BI416" s="83"/>
      <c r="BJ416" s="53"/>
      <c r="BK416" s="53"/>
    </row>
    <row r="417" spans="3:63" ht="14.25" hidden="1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 t="e">
        <f>SUMIFS([1]Up!$J:$J,[1]Up!$D:$D,D417)</f>
        <v>#VALUE!</v>
      </c>
      <c r="BA417" s="82"/>
      <c r="BB417" s="82" t="str">
        <f t="shared" si="39"/>
        <v/>
      </c>
      <c r="BC417" s="53" t="str">
        <f t="shared" si="40"/>
        <v/>
      </c>
      <c r="BD417" s="53" t="s">
        <v>50</v>
      </c>
      <c r="BE417" s="53"/>
      <c r="BF417" s="53"/>
      <c r="BG417" s="53"/>
      <c r="BH417" s="53"/>
      <c r="BI417" s="83"/>
      <c r="BJ417" s="53"/>
      <c r="BK417" s="53"/>
    </row>
    <row r="418" spans="3:63" ht="14.25" hidden="1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 t="e">
        <f>SUMIFS([1]Up!$J:$J,[1]Up!$D:$D,D418)</f>
        <v>#VALUE!</v>
      </c>
      <c r="BA418" s="82"/>
      <c r="BB418" s="82" t="str">
        <f t="shared" si="39"/>
        <v/>
      </c>
      <c r="BC418" s="53" t="str">
        <f t="shared" si="40"/>
        <v/>
      </c>
      <c r="BD418" s="53" t="s">
        <v>88</v>
      </c>
      <c r="BE418" s="53"/>
      <c r="BF418" s="53"/>
      <c r="BG418" s="53"/>
      <c r="BH418" s="53"/>
      <c r="BI418" s="83"/>
      <c r="BJ418" s="53"/>
      <c r="BK418" s="53"/>
    </row>
    <row r="419" spans="3:63" ht="14.25" hidden="1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 t="e">
        <f>SUMIFS([1]Up!$J:$J,[1]Up!$D:$D,D419)</f>
        <v>#VALUE!</v>
      </c>
      <c r="BA419" s="82"/>
      <c r="BB419" s="82" t="str">
        <f t="shared" si="39"/>
        <v/>
      </c>
      <c r="BC419" s="53" t="str">
        <f t="shared" si="40"/>
        <v/>
      </c>
      <c r="BD419" s="53" t="s">
        <v>88</v>
      </c>
      <c r="BE419" s="53"/>
      <c r="BF419" s="53"/>
      <c r="BG419" s="53"/>
      <c r="BH419" s="53"/>
      <c r="BI419" s="83"/>
      <c r="BJ419" s="53"/>
      <c r="BK419" s="53"/>
    </row>
    <row r="420" spans="3:63" ht="14.25" hidden="1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67" t="e">
        <f>SUMIFS([1]Up!$J:$J,[1]Up!$D:$D,D420)</f>
        <v>#VALUE!</v>
      </c>
      <c r="BA420" s="82"/>
      <c r="BB420" s="82" t="str">
        <f t="shared" si="39"/>
        <v>PL55</v>
      </c>
      <c r="BC420" s="53" t="str">
        <f t="shared" si="40"/>
        <v/>
      </c>
      <c r="BD420" s="53" t="s">
        <v>50</v>
      </c>
      <c r="BE420" s="53"/>
      <c r="BF420" s="53"/>
      <c r="BG420" s="53"/>
      <c r="BH420" s="53"/>
      <c r="BI420" s="83"/>
      <c r="BJ420" s="53"/>
      <c r="BK420" s="53"/>
    </row>
    <row r="421" spans="3:63" ht="14.25" hidden="1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 t="e">
        <f>SUMIFS([1]Up!$J:$J,[1]Up!$D:$D,D421)</f>
        <v>#VALUE!</v>
      </c>
      <c r="BA421" s="82"/>
      <c r="BB421" s="82" t="str">
        <f t="shared" si="39"/>
        <v>PL10</v>
      </c>
      <c r="BC421" s="53" t="str">
        <f t="shared" si="40"/>
        <v>Thừa 2</v>
      </c>
      <c r="BD421" s="53" t="s">
        <v>50</v>
      </c>
      <c r="BE421" s="53"/>
      <c r="BF421" s="53"/>
      <c r="BG421" s="53"/>
      <c r="BH421" s="53"/>
      <c r="BI421" s="83"/>
      <c r="BJ421" s="53"/>
      <c r="BK421" s="53"/>
    </row>
    <row r="422" spans="3:63" ht="14.25" hidden="1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 t="e">
        <f>SUMIFS([1]Up!$J:$J,[1]Up!$D:$D,D422)</f>
        <v>#VALUE!</v>
      </c>
      <c r="BA422" s="82"/>
      <c r="BB422" s="82" t="str">
        <f t="shared" si="39"/>
        <v>PL10</v>
      </c>
      <c r="BC422" s="53" t="str">
        <f t="shared" si="40"/>
        <v/>
      </c>
      <c r="BD422" s="53" t="s">
        <v>50</v>
      </c>
      <c r="BE422" s="53"/>
      <c r="BF422" s="53"/>
      <c r="BG422" s="53"/>
      <c r="BH422" s="53"/>
      <c r="BI422" s="83"/>
      <c r="BJ422" s="53"/>
      <c r="BK422" s="53"/>
    </row>
    <row r="423" spans="3:63" ht="14.25" hidden="1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 t="e">
        <f>SUMIFS([1]Up!$J:$J,[1]Up!$D:$D,D423)</f>
        <v>#VALUE!</v>
      </c>
      <c r="BA423" s="82"/>
      <c r="BB423" s="82" t="str">
        <f t="shared" si="39"/>
        <v/>
      </c>
      <c r="BC423" s="53" t="str">
        <f t="shared" si="40"/>
        <v/>
      </c>
      <c r="BD423" s="53" t="s">
        <v>88</v>
      </c>
      <c r="BE423" s="53"/>
      <c r="BF423" s="53"/>
      <c r="BG423" s="53"/>
      <c r="BH423" s="53"/>
      <c r="BI423" s="83"/>
      <c r="BJ423" s="53"/>
      <c r="BK423" s="53"/>
    </row>
    <row r="424" spans="3:63" ht="14.25" hidden="1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 t="e">
        <f>SUMIFS([1]Up!$J:$J,[1]Up!$D:$D,D424)</f>
        <v>#VALUE!</v>
      </c>
      <c r="BA424" s="82"/>
      <c r="BB424" s="82" t="str">
        <f t="shared" si="39"/>
        <v>PL6</v>
      </c>
      <c r="BC424" s="53" t="str">
        <f t="shared" si="40"/>
        <v/>
      </c>
      <c r="BD424" s="53" t="s">
        <v>82</v>
      </c>
      <c r="BE424" s="53"/>
      <c r="BF424" s="53"/>
      <c r="BG424" s="53"/>
      <c r="BH424" s="53"/>
      <c r="BI424" s="83"/>
      <c r="BJ424" s="53"/>
      <c r="BK424" s="53"/>
    </row>
    <row r="425" spans="3:63" ht="14.25" hidden="1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 t="e">
        <f>SUMIFS([1]Up!$J:$J,[1]Up!$D:$D,D425)</f>
        <v>#VALUE!</v>
      </c>
      <c r="BA425" s="82"/>
      <c r="BB425" s="82" t="str">
        <f t="shared" si="39"/>
        <v/>
      </c>
      <c r="BC425" s="53" t="str">
        <f t="shared" si="40"/>
        <v/>
      </c>
      <c r="BD425" s="53" t="s">
        <v>88</v>
      </c>
      <c r="BE425" s="53"/>
      <c r="BF425" s="53"/>
      <c r="BG425" s="53"/>
      <c r="BH425" s="53"/>
      <c r="BI425" s="83"/>
      <c r="BJ425" s="53"/>
      <c r="BK425" s="53"/>
    </row>
    <row r="426" spans="3:63" ht="14.25" hidden="1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 t="e">
        <f>SUMIFS([1]Up!$J:$J,[1]Up!$D:$D,D426)</f>
        <v>#VALUE!</v>
      </c>
      <c r="BA426" s="82"/>
      <c r="BB426" s="82" t="str">
        <f t="shared" si="39"/>
        <v/>
      </c>
      <c r="BC426" s="53" t="str">
        <f t="shared" si="40"/>
        <v/>
      </c>
      <c r="BD426" s="53" t="s">
        <v>88</v>
      </c>
      <c r="BE426" s="53"/>
      <c r="BF426" s="53"/>
      <c r="BG426" s="53"/>
      <c r="BH426" s="53"/>
      <c r="BI426" s="83"/>
      <c r="BJ426" s="53"/>
      <c r="BK426" s="53"/>
    </row>
    <row r="427" spans="3:63" ht="14.25" hidden="1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67" t="e">
        <f>SUMIFS([1]Up!$J:$J,[1]Up!$D:$D,D427)</f>
        <v>#VALUE!</v>
      </c>
      <c r="BA427" s="82"/>
      <c r="BB427" s="82" t="str">
        <f t="shared" si="39"/>
        <v>PL6</v>
      </c>
      <c r="BC427" s="53" t="str">
        <f t="shared" si="40"/>
        <v/>
      </c>
      <c r="BD427" s="53" t="s">
        <v>50</v>
      </c>
      <c r="BE427" s="53"/>
      <c r="BF427" s="53"/>
      <c r="BG427" s="53"/>
      <c r="BH427" s="53"/>
      <c r="BI427" s="83"/>
      <c r="BJ427" s="53"/>
      <c r="BK427" s="53"/>
    </row>
    <row r="428" spans="3:63" ht="14.25" hidden="1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 t="e">
        <f>SUMIFS([1]Up!$J:$J,[1]Up!$D:$D,D428)</f>
        <v>#VALUE!</v>
      </c>
      <c r="BA428" s="82"/>
      <c r="BB428" s="82" t="str">
        <f t="shared" si="39"/>
        <v>PL6</v>
      </c>
      <c r="BC428" s="53" t="str">
        <f t="shared" si="40"/>
        <v/>
      </c>
      <c r="BD428" s="53" t="s">
        <v>50</v>
      </c>
      <c r="BE428" s="53"/>
      <c r="BF428" s="53"/>
      <c r="BG428" s="53"/>
      <c r="BH428" s="53"/>
      <c r="BI428" s="83"/>
      <c r="BJ428" s="53"/>
      <c r="BK428" s="53"/>
    </row>
    <row r="429" spans="3:63" ht="14.25" hidden="1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 t="e">
        <f>SUMIFS([1]Up!$J:$J,[1]Up!$D:$D,D429)</f>
        <v>#VALUE!</v>
      </c>
      <c r="BA429" s="82"/>
      <c r="BB429" s="82" t="str">
        <f t="shared" si="39"/>
        <v>PL12</v>
      </c>
      <c r="BC429" s="53" t="str">
        <f t="shared" si="40"/>
        <v/>
      </c>
      <c r="BD429" s="53" t="s">
        <v>82</v>
      </c>
      <c r="BE429" s="53"/>
      <c r="BF429" s="53"/>
      <c r="BG429" s="53"/>
      <c r="BH429" s="53"/>
      <c r="BI429" s="83"/>
      <c r="BJ429" s="53"/>
      <c r="BK429" s="53"/>
    </row>
    <row r="430" spans="3:63" ht="14.25" hidden="1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67" t="e">
        <f>SUMIFS([1]Up!$J:$J,[1]Up!$D:$D,D430)</f>
        <v>#VALUE!</v>
      </c>
      <c r="BA430" s="82"/>
      <c r="BB430" s="82" t="str">
        <f t="shared" si="39"/>
        <v>PL6</v>
      </c>
      <c r="BC430" s="53" t="str">
        <f t="shared" si="40"/>
        <v/>
      </c>
      <c r="BD430" s="53" t="s">
        <v>82</v>
      </c>
      <c r="BE430" s="53"/>
      <c r="BF430" s="53"/>
      <c r="BG430" s="53"/>
      <c r="BH430" s="53"/>
      <c r="BI430" s="83"/>
      <c r="BJ430" s="53"/>
      <c r="BK430" s="53"/>
    </row>
    <row r="431" spans="3:63" ht="14.25" hidden="1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67" t="e">
        <f>SUMIFS([1]Up!$J:$J,[1]Up!$D:$D,D431)</f>
        <v>#VALUE!</v>
      </c>
      <c r="BA431" s="82"/>
      <c r="BB431" s="82" t="str">
        <f t="shared" si="39"/>
        <v>PL6</v>
      </c>
      <c r="BC431" s="53" t="str">
        <f t="shared" si="40"/>
        <v/>
      </c>
      <c r="BD431" s="53" t="s">
        <v>82</v>
      </c>
      <c r="BE431" s="53"/>
      <c r="BF431" s="53"/>
      <c r="BG431" s="53"/>
      <c r="BH431" s="53"/>
      <c r="BI431" s="83"/>
      <c r="BJ431" s="53"/>
      <c r="BK431" s="53"/>
    </row>
    <row r="432" spans="3:63" ht="14.25" hidden="1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67" t="e">
        <f>SUMIFS([1]Up!$J:$J,[1]Up!$D:$D,D432)</f>
        <v>#VALUE!</v>
      </c>
      <c r="BA432" s="82"/>
      <c r="BB432" s="82" t="str">
        <f t="shared" si="39"/>
        <v>PL6</v>
      </c>
      <c r="BC432" s="53" t="str">
        <f t="shared" si="40"/>
        <v/>
      </c>
      <c r="BD432" s="53" t="s">
        <v>82</v>
      </c>
      <c r="BE432" s="53"/>
      <c r="BF432" s="53"/>
      <c r="BG432" s="53"/>
      <c r="BH432" s="53"/>
      <c r="BI432" s="83"/>
      <c r="BJ432" s="53"/>
      <c r="BK432" s="53"/>
    </row>
    <row r="433" spans="3:63" ht="14.25" hidden="1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67" t="e">
        <f>SUMIFS([1]Up!$J:$J,[1]Up!$D:$D,D433)</f>
        <v>#VALUE!</v>
      </c>
      <c r="BA433" s="82"/>
      <c r="BB433" s="82" t="str">
        <f t="shared" si="39"/>
        <v>PL6</v>
      </c>
      <c r="BC433" s="53" t="str">
        <f t="shared" si="40"/>
        <v/>
      </c>
      <c r="BD433" s="53" t="s">
        <v>82</v>
      </c>
      <c r="BE433" s="53"/>
      <c r="BF433" s="53"/>
      <c r="BG433" s="53"/>
      <c r="BH433" s="53"/>
      <c r="BI433" s="83"/>
      <c r="BJ433" s="53"/>
      <c r="BK433" s="53"/>
    </row>
    <row r="434" spans="3:63" ht="14.25" hidden="1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 t="e">
        <f>SUMIFS([1]Up!$J:$J,[1]Up!$D:$D,D434)</f>
        <v>#VALUE!</v>
      </c>
      <c r="BA434" s="82"/>
      <c r="BB434" s="82" t="str">
        <f t="shared" si="39"/>
        <v/>
      </c>
      <c r="BC434" s="53" t="str">
        <f t="shared" si="40"/>
        <v/>
      </c>
      <c r="BD434" s="53" t="s">
        <v>50</v>
      </c>
      <c r="BE434" s="53"/>
      <c r="BF434" s="53"/>
      <c r="BG434" s="53"/>
      <c r="BH434" s="53"/>
      <c r="BI434" s="83"/>
      <c r="BJ434" s="53"/>
      <c r="BK434" s="53"/>
    </row>
    <row r="435" spans="3:63" ht="14.25" hidden="1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67" t="e">
        <f>SUMIFS([1]Up!$J:$J,[1]Up!$D:$D,D435)</f>
        <v>#VALUE!</v>
      </c>
      <c r="BA435" s="82"/>
      <c r="BB435" s="82" t="str">
        <f t="shared" si="39"/>
        <v/>
      </c>
      <c r="BC435" s="53" t="str">
        <f t="shared" si="40"/>
        <v/>
      </c>
      <c r="BD435" s="53" t="s">
        <v>50</v>
      </c>
      <c r="BE435" s="53"/>
      <c r="BF435" s="53"/>
      <c r="BG435" s="53"/>
      <c r="BH435" s="53"/>
      <c r="BI435" s="83"/>
      <c r="BJ435" s="53"/>
      <c r="BK435" s="53"/>
    </row>
    <row r="436" spans="3:63" ht="14.25" hidden="1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67" t="e">
        <f>SUMIFS([1]Up!$J:$J,[1]Up!$D:$D,D436)</f>
        <v>#VALUE!</v>
      </c>
      <c r="BA436" s="82"/>
      <c r="BB436" s="82" t="str">
        <f t="shared" si="39"/>
        <v/>
      </c>
      <c r="BC436" s="53" t="str">
        <f t="shared" si="40"/>
        <v/>
      </c>
      <c r="BD436" s="53" t="s">
        <v>50</v>
      </c>
      <c r="BE436" s="53"/>
      <c r="BF436" s="53"/>
      <c r="BG436" s="53"/>
      <c r="BH436" s="53"/>
      <c r="BI436" s="83"/>
      <c r="BJ436" s="53"/>
      <c r="BK436" s="53"/>
    </row>
    <row r="437" spans="3:63" ht="14.25" hidden="1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67" t="e">
        <f>SUMIFS([1]Up!$J:$J,[1]Up!$D:$D,D437)</f>
        <v>#VALUE!</v>
      </c>
      <c r="BA437" s="82"/>
      <c r="BB437" s="82" t="str">
        <f t="shared" si="39"/>
        <v/>
      </c>
      <c r="BC437" s="53" t="str">
        <f t="shared" si="40"/>
        <v/>
      </c>
      <c r="BD437" s="53" t="s">
        <v>50</v>
      </c>
      <c r="BE437" s="53"/>
      <c r="BF437" s="53"/>
      <c r="BG437" s="53"/>
      <c r="BH437" s="53"/>
      <c r="BI437" s="83"/>
      <c r="BJ437" s="53"/>
      <c r="BK437" s="53"/>
    </row>
    <row r="438" spans="3:63" ht="14.25" hidden="1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 t="e">
        <f>SUMIFS([1]Up!$J:$J,[1]Up!$D:$D,D438)</f>
        <v>#VALUE!</v>
      </c>
      <c r="BA438" s="82"/>
      <c r="BB438" s="82" t="str">
        <f t="shared" si="39"/>
        <v/>
      </c>
      <c r="BC438" s="53" t="str">
        <f t="shared" si="40"/>
        <v/>
      </c>
      <c r="BD438" s="53" t="s">
        <v>82</v>
      </c>
      <c r="BE438" s="53"/>
      <c r="BF438" s="53"/>
      <c r="BG438" s="53"/>
      <c r="BH438" s="53"/>
      <c r="BI438" s="83"/>
      <c r="BJ438" s="53"/>
      <c r="BK438" s="53"/>
    </row>
    <row r="439" spans="3:63" ht="14.25" hidden="1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67" t="e">
        <f>SUMIFS([1]Up!$J:$J,[1]Up!$D:$D,D439)</f>
        <v>#VALUE!</v>
      </c>
      <c r="BA439" s="82"/>
      <c r="BB439" s="82" t="str">
        <f t="shared" si="39"/>
        <v/>
      </c>
      <c r="BC439" s="53" t="str">
        <f t="shared" si="40"/>
        <v/>
      </c>
      <c r="BD439" s="53" t="s">
        <v>82</v>
      </c>
      <c r="BE439" s="53"/>
      <c r="BF439" s="53"/>
      <c r="BG439" s="53"/>
      <c r="BH439" s="53"/>
      <c r="BI439" s="83"/>
      <c r="BJ439" s="53"/>
      <c r="BK439" s="53"/>
    </row>
    <row r="440" spans="3:63" ht="14.25" hidden="1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67" t="e">
        <f>SUMIFS([1]Up!$J:$J,[1]Up!$D:$D,D440)</f>
        <v>#VALUE!</v>
      </c>
      <c r="BA440" s="82"/>
      <c r="BB440" s="82" t="str">
        <f t="shared" si="39"/>
        <v/>
      </c>
      <c r="BC440" s="53" t="str">
        <f t="shared" si="40"/>
        <v/>
      </c>
      <c r="BD440" s="53" t="s">
        <v>82</v>
      </c>
      <c r="BE440" s="53"/>
      <c r="BF440" s="53"/>
      <c r="BG440" s="53"/>
      <c r="BH440" s="53"/>
      <c r="BI440" s="83"/>
      <c r="BJ440" s="53"/>
      <c r="BK440" s="53"/>
    </row>
    <row r="441" spans="3:63" ht="14.25" hidden="1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67" t="e">
        <f>SUMIFS([1]Up!$J:$J,[1]Up!$D:$D,D441)</f>
        <v>#VALUE!</v>
      </c>
      <c r="BA441" s="82"/>
      <c r="BB441" s="82" t="str">
        <f t="shared" si="39"/>
        <v/>
      </c>
      <c r="BC441" s="53" t="str">
        <f t="shared" si="40"/>
        <v/>
      </c>
      <c r="BD441" s="53" t="s">
        <v>50</v>
      </c>
      <c r="BE441" s="53"/>
      <c r="BF441" s="53"/>
      <c r="BG441" s="53"/>
      <c r="BH441" s="53"/>
      <c r="BI441" s="83"/>
      <c r="BJ441" s="53"/>
      <c r="BK441" s="53"/>
    </row>
    <row r="442" spans="3:63" ht="14.25" hidden="1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67" t="e">
        <f>SUMIFS([1]Up!$J:$J,[1]Up!$D:$D,D442)</f>
        <v>#VALUE!</v>
      </c>
      <c r="BA442" s="82"/>
      <c r="BB442" s="82" t="str">
        <f t="shared" si="39"/>
        <v/>
      </c>
      <c r="BC442" s="53" t="str">
        <f t="shared" si="40"/>
        <v/>
      </c>
      <c r="BD442" s="53" t="s">
        <v>50</v>
      </c>
      <c r="BE442" s="53"/>
      <c r="BF442" s="53"/>
      <c r="BG442" s="53"/>
      <c r="BH442" s="53"/>
      <c r="BI442" s="83"/>
      <c r="BJ442" s="53"/>
      <c r="BK442" s="53"/>
    </row>
    <row r="443" spans="3:63" ht="14.25" hidden="1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 t="e">
        <f>SUMIFS([1]Up!$J:$J,[1]Up!$D:$D,D443)</f>
        <v>#VALUE!</v>
      </c>
      <c r="BA443" s="82"/>
      <c r="BB443" s="82" t="str">
        <f t="shared" si="39"/>
        <v/>
      </c>
      <c r="BC443" s="53" t="str">
        <f t="shared" si="40"/>
        <v/>
      </c>
      <c r="BD443" s="53" t="s">
        <v>88</v>
      </c>
      <c r="BE443" s="53"/>
      <c r="BF443" s="53"/>
      <c r="BG443" s="53"/>
      <c r="BH443" s="53"/>
      <c r="BI443" s="83"/>
      <c r="BJ443" s="53"/>
      <c r="BK443" s="53"/>
    </row>
    <row r="444" spans="3:63" ht="14.25" hidden="1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 t="e">
        <f>SUMIFS([1]Up!$J:$J,[1]Up!$D:$D,D444)</f>
        <v>#VALUE!</v>
      </c>
      <c r="BA444" s="82"/>
      <c r="BB444" s="82" t="str">
        <f t="shared" si="39"/>
        <v/>
      </c>
      <c r="BC444" s="53" t="str">
        <f t="shared" si="40"/>
        <v/>
      </c>
      <c r="BD444" s="53" t="s">
        <v>88</v>
      </c>
      <c r="BE444" s="53"/>
      <c r="BF444" s="53"/>
      <c r="BG444" s="53"/>
      <c r="BH444" s="53"/>
      <c r="BI444" s="83"/>
      <c r="BJ444" s="53"/>
      <c r="BK444" s="53"/>
    </row>
    <row r="445" spans="3:63" ht="14.25" hidden="1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 t="e">
        <f>SUMIFS([1]Up!$J:$J,[1]Up!$D:$D,D445)</f>
        <v>#VALUE!</v>
      </c>
      <c r="BA445" s="82"/>
      <c r="BB445" s="82" t="str">
        <f t="shared" si="39"/>
        <v/>
      </c>
      <c r="BC445" s="53" t="str">
        <f t="shared" si="40"/>
        <v/>
      </c>
      <c r="BD445" s="53" t="s">
        <v>88</v>
      </c>
      <c r="BE445" s="53"/>
      <c r="BF445" s="53"/>
      <c r="BG445" s="53"/>
      <c r="BH445" s="53"/>
      <c r="BI445" s="83"/>
      <c r="BJ445" s="53"/>
      <c r="BK445" s="53"/>
    </row>
    <row r="446" spans="3:63" ht="14.25" hidden="1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 t="e">
        <f>SUMIFS([1]Up!$J:$J,[1]Up!$D:$D,D446)</f>
        <v>#VALUE!</v>
      </c>
      <c r="BA446" s="82"/>
      <c r="BB446" s="82" t="str">
        <f t="shared" si="39"/>
        <v/>
      </c>
      <c r="BC446" s="53" t="str">
        <f t="shared" si="40"/>
        <v/>
      </c>
      <c r="BD446" s="53" t="s">
        <v>88</v>
      </c>
      <c r="BE446" s="53"/>
      <c r="BF446" s="53"/>
      <c r="BG446" s="53"/>
      <c r="BH446" s="53"/>
      <c r="BI446" s="83"/>
      <c r="BJ446" s="53"/>
      <c r="BK446" s="53"/>
    </row>
    <row r="447" spans="3:63" ht="14.25" hidden="1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 t="e">
        <f>SUMIFS([1]Up!$J:$J,[1]Up!$D:$D,D447)</f>
        <v>#VALUE!</v>
      </c>
      <c r="BA447" s="82"/>
      <c r="BB447" s="82" t="str">
        <f t="shared" si="39"/>
        <v>PL12</v>
      </c>
      <c r="BC447" s="53" t="str">
        <f t="shared" si="40"/>
        <v/>
      </c>
      <c r="BD447" s="53" t="s">
        <v>50</v>
      </c>
      <c r="BE447" s="53"/>
      <c r="BF447" s="53"/>
      <c r="BG447" s="53"/>
      <c r="BH447" s="53"/>
      <c r="BI447" s="83"/>
      <c r="BJ447" s="53"/>
      <c r="BK447" s="53"/>
    </row>
    <row r="448" spans="3:63" ht="14.25" hidden="1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 t="e">
        <f>SUMIFS([1]Up!$J:$J,[1]Up!$D:$D,D448)</f>
        <v>#VALUE!</v>
      </c>
      <c r="BA448" s="82"/>
      <c r="BB448" s="82" t="str">
        <f t="shared" si="39"/>
        <v>PL10</v>
      </c>
      <c r="BC448" s="53" t="str">
        <f t="shared" si="40"/>
        <v>Thừa 2</v>
      </c>
      <c r="BD448" s="53" t="s">
        <v>50</v>
      </c>
      <c r="BE448" s="53"/>
      <c r="BF448" s="53"/>
      <c r="BG448" s="53"/>
      <c r="BH448" s="53"/>
      <c r="BI448" s="83"/>
      <c r="BJ448" s="53"/>
      <c r="BK448" s="53"/>
    </row>
    <row r="449" spans="3:63" ht="14.25" hidden="1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67" t="e">
        <f>SUMIFS([1]Up!$J:$J,[1]Up!$D:$D,D449)</f>
        <v>#VALUE!</v>
      </c>
      <c r="BA449" s="82"/>
      <c r="BB449" s="82" t="str">
        <f t="shared" si="39"/>
        <v>PL10</v>
      </c>
      <c r="BC449" s="53" t="str">
        <f t="shared" si="40"/>
        <v/>
      </c>
      <c r="BD449" s="53" t="s">
        <v>50</v>
      </c>
      <c r="BE449" s="53"/>
      <c r="BF449" s="53"/>
      <c r="BG449" s="53"/>
      <c r="BH449" s="53"/>
      <c r="BI449" s="83"/>
      <c r="BJ449" s="53"/>
      <c r="BK449" s="53"/>
    </row>
    <row r="450" spans="3:63" ht="14.25" hidden="1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 t="e">
        <f>SUMIFS([1]Up!$J:$J,[1]Up!$D:$D,D450)</f>
        <v>#VALUE!</v>
      </c>
      <c r="BA450" s="82"/>
      <c r="BB450" s="82" t="str">
        <f t="shared" si="39"/>
        <v/>
      </c>
      <c r="BC450" s="53" t="str">
        <f t="shared" si="40"/>
        <v/>
      </c>
      <c r="BD450" s="53" t="s">
        <v>88</v>
      </c>
      <c r="BE450" s="53"/>
      <c r="BF450" s="53"/>
      <c r="BG450" s="53"/>
      <c r="BH450" s="53"/>
      <c r="BI450" s="83"/>
      <c r="BJ450" s="53"/>
      <c r="BK450" s="53"/>
    </row>
    <row r="451" spans="3:63" ht="14.25" hidden="1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 t="e">
        <f>SUMIFS([1]Up!$J:$J,[1]Up!$D:$D,D451)</f>
        <v>#VALUE!</v>
      </c>
      <c r="BA451" s="82"/>
      <c r="BB451" s="82" t="str">
        <f t="shared" si="39"/>
        <v/>
      </c>
      <c r="BC451" s="53" t="str">
        <f t="shared" si="40"/>
        <v/>
      </c>
      <c r="BD451" s="53" t="s">
        <v>88</v>
      </c>
      <c r="BE451" s="53"/>
      <c r="BF451" s="53"/>
      <c r="BG451" s="53"/>
      <c r="BH451" s="53"/>
      <c r="BI451" s="83"/>
      <c r="BJ451" s="53"/>
      <c r="BK451" s="53"/>
    </row>
    <row r="452" spans="3:63" ht="14.25" hidden="1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67" t="e">
        <f>SUMIFS([1]Up!$J:$J,[1]Up!$D:$D,D452)</f>
        <v>#VALUE!</v>
      </c>
      <c r="BA452" s="82"/>
      <c r="BB452" s="82" t="str">
        <f t="shared" si="39"/>
        <v>PL6</v>
      </c>
      <c r="BC452" s="53" t="str">
        <f t="shared" si="40"/>
        <v/>
      </c>
      <c r="BD452" s="53" t="s">
        <v>82</v>
      </c>
      <c r="BE452" s="53"/>
      <c r="BF452" s="53"/>
      <c r="BG452" s="53"/>
      <c r="BH452" s="53"/>
      <c r="BI452" s="83"/>
      <c r="BJ452" s="53"/>
      <c r="BK452" s="53"/>
    </row>
    <row r="453" spans="3:63" ht="14.25" hidden="1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 t="e">
        <f>SUMIFS([1]Up!$J:$J,[1]Up!$D:$D,D453)</f>
        <v>#VALUE!</v>
      </c>
      <c r="BA453" s="82"/>
      <c r="BB453" s="82" t="str">
        <f t="shared" si="39"/>
        <v/>
      </c>
      <c r="BC453" s="53" t="str">
        <f t="shared" si="40"/>
        <v/>
      </c>
      <c r="BD453" s="53" t="s">
        <v>50</v>
      </c>
      <c r="BE453" s="53"/>
      <c r="BF453" s="53"/>
      <c r="BG453" s="53"/>
      <c r="BH453" s="53"/>
      <c r="BI453" s="83"/>
      <c r="BJ453" s="53"/>
      <c r="BK453" s="53"/>
    </row>
    <row r="454" spans="3:63" ht="14.25" hidden="1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 t="e">
        <f>SUMIFS([1]Up!$J:$J,[1]Up!$D:$D,D454)</f>
        <v>#VALUE!</v>
      </c>
      <c r="BA454" s="82"/>
      <c r="BB454" s="82" t="str">
        <f t="shared" si="39"/>
        <v/>
      </c>
      <c r="BC454" s="53" t="str">
        <f t="shared" si="40"/>
        <v/>
      </c>
      <c r="BD454" s="53" t="s">
        <v>88</v>
      </c>
      <c r="BE454" s="53"/>
      <c r="BF454" s="53"/>
      <c r="BG454" s="53"/>
      <c r="BH454" s="53"/>
      <c r="BI454" s="83"/>
      <c r="BJ454" s="53"/>
      <c r="BK454" s="53"/>
    </row>
    <row r="455" spans="3:63" ht="14.25" hidden="1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 t="e">
        <f>SUMIFS([1]Up!$J:$J,[1]Up!$D:$D,D455)</f>
        <v>#VALUE!</v>
      </c>
      <c r="BA455" s="82"/>
      <c r="BB455" s="82" t="str">
        <f t="shared" si="39"/>
        <v/>
      </c>
      <c r="BC455" s="53" t="str">
        <f t="shared" si="40"/>
        <v/>
      </c>
      <c r="BD455" s="53" t="s">
        <v>88</v>
      </c>
      <c r="BE455" s="53"/>
      <c r="BF455" s="53"/>
      <c r="BG455" s="53"/>
      <c r="BH455" s="53"/>
      <c r="BI455" s="83"/>
      <c r="BJ455" s="53"/>
      <c r="BK455" s="53"/>
    </row>
    <row r="456" spans="3:63" ht="14.25" hidden="1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 t="e">
        <f>SUMIFS([1]Up!$J:$J,[1]Up!$D:$D,D456)</f>
        <v>#VALUE!</v>
      </c>
      <c r="BA456" s="82"/>
      <c r="BB456" s="82" t="str">
        <f t="shared" si="39"/>
        <v>PL6</v>
      </c>
      <c r="BC456" s="53" t="str">
        <f t="shared" si="40"/>
        <v/>
      </c>
      <c r="BD456" s="53" t="s">
        <v>50</v>
      </c>
      <c r="BE456" s="53"/>
      <c r="BF456" s="53"/>
      <c r="BG456" s="53"/>
      <c r="BH456" s="53"/>
      <c r="BI456" s="83"/>
      <c r="BJ456" s="53"/>
      <c r="BK456" s="53"/>
    </row>
    <row r="457" spans="3:63" ht="14.25" hidden="1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 t="e">
        <f>SUMIFS([1]Up!$J:$J,[1]Up!$D:$D,D457)</f>
        <v>#VALUE!</v>
      </c>
      <c r="BA457" s="82"/>
      <c r="BB457" s="82" t="str">
        <f t="shared" si="39"/>
        <v>PL6</v>
      </c>
      <c r="BC457" s="53" t="str">
        <f t="shared" si="40"/>
        <v/>
      </c>
      <c r="BD457" s="53" t="s">
        <v>50</v>
      </c>
      <c r="BE457" s="53"/>
      <c r="BF457" s="53"/>
      <c r="BG457" s="53"/>
      <c r="BH457" s="53"/>
      <c r="BI457" s="83"/>
      <c r="BJ457" s="53"/>
      <c r="BK457" s="53"/>
    </row>
    <row r="458" spans="3:63" ht="14.25" hidden="1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67" t="e">
        <f>SUMIFS([1]Up!$J:$J,[1]Up!$D:$D,D458)</f>
        <v>#VALUE!</v>
      </c>
      <c r="BA458" s="82"/>
      <c r="BB458" s="82" t="str">
        <f t="shared" si="39"/>
        <v>PL6</v>
      </c>
      <c r="BC458" s="53" t="str">
        <f t="shared" si="40"/>
        <v/>
      </c>
      <c r="BD458" s="53" t="s">
        <v>50</v>
      </c>
      <c r="BE458" s="53"/>
      <c r="BF458" s="53"/>
      <c r="BG458" s="53"/>
      <c r="BH458" s="53"/>
      <c r="BI458" s="83"/>
      <c r="BJ458" s="53"/>
      <c r="BK458" s="53"/>
    </row>
    <row r="459" spans="3:63" ht="14.25" hidden="1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 t="e">
        <f>SUMIFS([1]Up!$J:$J,[1]Up!$D:$D,D459)</f>
        <v>#VALUE!</v>
      </c>
      <c r="BA459" s="82"/>
      <c r="BB459" s="82" t="str">
        <f t="shared" si="39"/>
        <v>PL6</v>
      </c>
      <c r="BC459" s="53" t="str">
        <f t="shared" si="40"/>
        <v/>
      </c>
      <c r="BD459" s="53" t="s">
        <v>82</v>
      </c>
      <c r="BE459" s="53"/>
      <c r="BF459" s="53"/>
      <c r="BG459" s="53"/>
      <c r="BH459" s="53"/>
      <c r="BI459" s="83"/>
      <c r="BJ459" s="53"/>
      <c r="BK459" s="53"/>
    </row>
    <row r="460" spans="3:63" ht="14.25" hidden="1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 t="e">
        <f>SUMIFS([1]Up!$J:$J,[1]Up!$D:$D,D460)</f>
        <v>#VALUE!</v>
      </c>
      <c r="BA460" s="82"/>
      <c r="BB460" s="82" t="str">
        <f t="shared" si="39"/>
        <v>PL6</v>
      </c>
      <c r="BC460" s="53" t="str">
        <f t="shared" si="40"/>
        <v/>
      </c>
      <c r="BD460" s="53" t="s">
        <v>82</v>
      </c>
      <c r="BE460" s="53"/>
      <c r="BF460" s="53"/>
      <c r="BG460" s="53"/>
      <c r="BH460" s="53"/>
      <c r="BI460" s="83"/>
      <c r="BJ460" s="53"/>
      <c r="BK460" s="53"/>
    </row>
    <row r="461" spans="3:63" ht="14.25" hidden="1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 t="e">
        <f>SUMIFS([1]Up!$J:$J,[1]Up!$D:$D,D461)</f>
        <v>#VALUE!</v>
      </c>
      <c r="BA461" s="82"/>
      <c r="BB461" s="82" t="str">
        <f t="shared" si="39"/>
        <v>PL6</v>
      </c>
      <c r="BC461" s="53" t="str">
        <f t="shared" si="40"/>
        <v/>
      </c>
      <c r="BD461" s="53" t="s">
        <v>82</v>
      </c>
      <c r="BE461" s="53"/>
      <c r="BF461" s="53"/>
      <c r="BG461" s="53"/>
      <c r="BH461" s="53"/>
      <c r="BI461" s="83"/>
      <c r="BJ461" s="53"/>
      <c r="BK461" s="53"/>
    </row>
    <row r="462" spans="3:63" ht="14.25" hidden="1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 t="e">
        <f>SUMIFS([1]Up!$J:$J,[1]Up!$D:$D,D462)</f>
        <v>#VALUE!</v>
      </c>
      <c r="BA462" s="82"/>
      <c r="BB462" s="82" t="str">
        <f t="shared" si="39"/>
        <v>PL6</v>
      </c>
      <c r="BC462" s="53" t="str">
        <f t="shared" si="40"/>
        <v/>
      </c>
      <c r="BD462" s="53" t="s">
        <v>82</v>
      </c>
      <c r="BE462" s="53"/>
      <c r="BF462" s="53"/>
      <c r="BG462" s="53"/>
      <c r="BH462" s="53"/>
      <c r="BI462" s="83"/>
      <c r="BJ462" s="53"/>
      <c r="BK462" s="53"/>
    </row>
    <row r="463" spans="3:63" ht="14.25" hidden="1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 t="e">
        <f>SUMIFS([1]Up!$J:$J,[1]Up!$D:$D,D463)</f>
        <v>#VALUE!</v>
      </c>
      <c r="BA463" s="82"/>
      <c r="BB463" s="82" t="str">
        <f t="shared" si="39"/>
        <v>PL6</v>
      </c>
      <c r="BC463" s="53" t="str">
        <f t="shared" si="40"/>
        <v/>
      </c>
      <c r="BD463" s="53" t="s">
        <v>82</v>
      </c>
      <c r="BE463" s="53"/>
      <c r="BF463" s="53"/>
      <c r="BG463" s="53"/>
      <c r="BH463" s="53"/>
      <c r="BI463" s="83"/>
      <c r="BJ463" s="53"/>
      <c r="BK463" s="53"/>
    </row>
    <row r="464" spans="3:63" ht="14.25" hidden="1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 t="e">
        <f>SUMIFS([1]Up!$J:$J,[1]Up!$D:$D,D464)</f>
        <v>#VALUE!</v>
      </c>
      <c r="BA464" s="82"/>
      <c r="BB464" s="82" t="str">
        <f t="shared" si="39"/>
        <v/>
      </c>
      <c r="BC464" s="53" t="str">
        <f t="shared" si="40"/>
        <v/>
      </c>
      <c r="BD464" s="53" t="s">
        <v>50</v>
      </c>
      <c r="BE464" s="53"/>
      <c r="BF464" s="53"/>
      <c r="BG464" s="53"/>
      <c r="BH464" s="53"/>
      <c r="BI464" s="83"/>
      <c r="BJ464" s="53"/>
      <c r="BK464" s="53"/>
    </row>
    <row r="465" spans="3:63" ht="14.25" hidden="1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 t="e">
        <f>SUMIFS([1]Up!$J:$J,[1]Up!$D:$D,D465)</f>
        <v>#VALUE!</v>
      </c>
      <c r="BA465" s="82"/>
      <c r="BB465" s="82" t="str">
        <f t="shared" si="39"/>
        <v/>
      </c>
      <c r="BC465" s="53" t="str">
        <f t="shared" si="40"/>
        <v/>
      </c>
      <c r="BD465" s="53" t="s">
        <v>50</v>
      </c>
      <c r="BE465" s="53"/>
      <c r="BF465" s="53"/>
      <c r="BG465" s="53"/>
      <c r="BH465" s="53"/>
      <c r="BI465" s="83"/>
      <c r="BJ465" s="53"/>
      <c r="BK465" s="53"/>
    </row>
    <row r="466" spans="3:63" ht="14.25" hidden="1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67" t="e">
        <f>SUMIFS([1]Up!$J:$J,[1]Up!$D:$D,D466)</f>
        <v>#VALUE!</v>
      </c>
      <c r="BA466" s="82"/>
      <c r="BB466" s="82" t="str">
        <f t="shared" si="39"/>
        <v/>
      </c>
      <c r="BC466" s="53" t="str">
        <f t="shared" si="40"/>
        <v/>
      </c>
      <c r="BD466" s="53" t="s">
        <v>50</v>
      </c>
      <c r="BE466" s="53"/>
      <c r="BF466" s="53"/>
      <c r="BG466" s="53"/>
      <c r="BH466" s="53"/>
      <c r="BI466" s="83"/>
      <c r="BJ466" s="53"/>
      <c r="BK466" s="53"/>
    </row>
    <row r="467" spans="3:63" ht="14.25" hidden="1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67" t="e">
        <f>SUMIFS([1]Up!$J:$J,[1]Up!$D:$D,D467)</f>
        <v>#VALUE!</v>
      </c>
      <c r="BA467" s="82"/>
      <c r="BB467" s="82" t="str">
        <f t="shared" si="39"/>
        <v/>
      </c>
      <c r="BC467" s="53" t="str">
        <f t="shared" si="40"/>
        <v/>
      </c>
      <c r="BD467" s="53" t="s">
        <v>50</v>
      </c>
      <c r="BE467" s="53"/>
      <c r="BF467" s="53"/>
      <c r="BG467" s="53"/>
      <c r="BH467" s="53"/>
      <c r="BI467" s="83"/>
      <c r="BJ467" s="53"/>
      <c r="BK467" s="53"/>
    </row>
    <row r="468" spans="3:63" ht="14.25" hidden="1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67" t="e">
        <f>SUMIFS([1]Up!$J:$J,[1]Up!$D:$D,D468)</f>
        <v>#VALUE!</v>
      </c>
      <c r="BA468" s="82"/>
      <c r="BB468" s="82" t="str">
        <f t="shared" si="39"/>
        <v/>
      </c>
      <c r="BC468" s="53" t="str">
        <f t="shared" si="40"/>
        <v/>
      </c>
      <c r="BD468" s="53" t="s">
        <v>82</v>
      </c>
      <c r="BE468" s="53"/>
      <c r="BF468" s="53"/>
      <c r="BG468" s="53"/>
      <c r="BH468" s="53"/>
      <c r="BI468" s="83"/>
      <c r="BJ468" s="53"/>
      <c r="BK468" s="53"/>
    </row>
    <row r="469" spans="3:63" ht="14.25" hidden="1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 t="e">
        <f>SUMIFS([1]Up!$J:$J,[1]Up!$D:$D,D469)</f>
        <v>#VALUE!</v>
      </c>
      <c r="BA469" s="82"/>
      <c r="BB469" s="82" t="str">
        <f t="shared" si="39"/>
        <v/>
      </c>
      <c r="BC469" s="53" t="str">
        <f t="shared" si="40"/>
        <v/>
      </c>
      <c r="BD469" s="53" t="s">
        <v>82</v>
      </c>
      <c r="BE469" s="53"/>
      <c r="BF469" s="53"/>
      <c r="BG469" s="53"/>
      <c r="BH469" s="53"/>
      <c r="BI469" s="83"/>
      <c r="BJ469" s="53"/>
      <c r="BK469" s="53"/>
    </row>
    <row r="470" spans="3:63" ht="14.25" hidden="1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67" t="e">
        <f>SUMIFS([1]Up!$J:$J,[1]Up!$D:$D,D470)</f>
        <v>#VALUE!</v>
      </c>
      <c r="BA470" s="82"/>
      <c r="BB470" s="82" t="str">
        <f t="shared" si="39"/>
        <v/>
      </c>
      <c r="BC470" s="53" t="str">
        <f t="shared" si="40"/>
        <v/>
      </c>
      <c r="BD470" s="53" t="s">
        <v>82</v>
      </c>
      <c r="BE470" s="53"/>
      <c r="BF470" s="53"/>
      <c r="BG470" s="53"/>
      <c r="BH470" s="53"/>
      <c r="BI470" s="83"/>
      <c r="BJ470" s="53"/>
      <c r="BK470" s="53"/>
    </row>
    <row r="471" spans="3:63" ht="14.25" hidden="1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67" t="e">
        <f>SUMIFS([1]Up!$J:$J,[1]Up!$D:$D,D471)</f>
        <v>#VALUE!</v>
      </c>
      <c r="BA471" s="82"/>
      <c r="BB471" s="82" t="str">
        <f t="shared" si="39"/>
        <v/>
      </c>
      <c r="BC471" s="53" t="str">
        <f t="shared" si="40"/>
        <v/>
      </c>
      <c r="BD471" s="53" t="s">
        <v>50</v>
      </c>
      <c r="BE471" s="53"/>
      <c r="BF471" s="53"/>
      <c r="BG471" s="53"/>
      <c r="BH471" s="53"/>
      <c r="BI471" s="83"/>
      <c r="BJ471" s="53"/>
      <c r="BK471" s="53"/>
    </row>
    <row r="472" spans="3:63" ht="14.25" hidden="1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67" t="e">
        <f>SUMIFS([1]Up!$J:$J,[1]Up!$D:$D,D472)</f>
        <v>#VALUE!</v>
      </c>
      <c r="BA472" s="82"/>
      <c r="BB472" s="82" t="str">
        <f t="shared" si="39"/>
        <v/>
      </c>
      <c r="BC472" s="53" t="str">
        <f t="shared" si="40"/>
        <v/>
      </c>
      <c r="BD472" s="53" t="s">
        <v>50</v>
      </c>
      <c r="BE472" s="53"/>
      <c r="BF472" s="53"/>
      <c r="BG472" s="53"/>
      <c r="BH472" s="53"/>
      <c r="BI472" s="83"/>
      <c r="BJ472" s="53"/>
      <c r="BK472" s="53"/>
    </row>
    <row r="473" spans="3:63" ht="14.25" hidden="1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67" t="e">
        <f>SUMIFS([1]Up!$J:$J,[1]Up!$D:$D,D473)</f>
        <v>#VALUE!</v>
      </c>
      <c r="BA473" s="82"/>
      <c r="BB473" s="82" t="str">
        <f t="shared" si="39"/>
        <v/>
      </c>
      <c r="BC473" s="53" t="str">
        <f t="shared" si="40"/>
        <v/>
      </c>
      <c r="BD473" s="53" t="s">
        <v>88</v>
      </c>
      <c r="BE473" s="53"/>
      <c r="BF473" s="53"/>
      <c r="BG473" s="53"/>
      <c r="BH473" s="53"/>
      <c r="BI473" s="83"/>
      <c r="BJ473" s="53"/>
      <c r="BK473" s="53"/>
    </row>
    <row r="474" spans="3:63" ht="14.25" hidden="1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67" t="e">
        <f>SUMIFS([1]Up!$J:$J,[1]Up!$D:$D,D474)</f>
        <v>#VALUE!</v>
      </c>
      <c r="BA474" s="82"/>
      <c r="BB474" s="82" t="str">
        <f t="shared" si="39"/>
        <v/>
      </c>
      <c r="BC474" s="53" t="str">
        <f t="shared" si="40"/>
        <v/>
      </c>
      <c r="BD474" s="53" t="s">
        <v>88</v>
      </c>
      <c r="BE474" s="53"/>
      <c r="BF474" s="53"/>
      <c r="BG474" s="53"/>
      <c r="BH474" s="53"/>
      <c r="BI474" s="83"/>
      <c r="BJ474" s="53"/>
      <c r="BK474" s="53"/>
    </row>
    <row r="475" spans="3:63" ht="14.25" hidden="1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67" t="e">
        <f>SUMIFS([1]Up!$J:$J,[1]Up!$D:$D,D475)</f>
        <v>#VALUE!</v>
      </c>
      <c r="BA475" s="82"/>
      <c r="BB475" s="82" t="str">
        <f t="shared" si="39"/>
        <v/>
      </c>
      <c r="BC475" s="53" t="str">
        <f t="shared" si="40"/>
        <v/>
      </c>
      <c r="BD475" s="53" t="s">
        <v>88</v>
      </c>
      <c r="BE475" s="53"/>
      <c r="BF475" s="53"/>
      <c r="BG475" s="53"/>
      <c r="BH475" s="53"/>
      <c r="BI475" s="83"/>
      <c r="BJ475" s="53"/>
      <c r="BK475" s="53"/>
    </row>
    <row r="476" spans="3:63" ht="14.25" hidden="1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67" t="e">
        <f>SUMIFS([1]Up!$J:$J,[1]Up!$D:$D,D476)</f>
        <v>#VALUE!</v>
      </c>
      <c r="BA476" s="82"/>
      <c r="BB476" s="82" t="str">
        <f t="shared" si="39"/>
        <v/>
      </c>
      <c r="BC476" s="53" t="str">
        <f t="shared" si="40"/>
        <v/>
      </c>
      <c r="BD476" s="53" t="s">
        <v>88</v>
      </c>
      <c r="BE476" s="53"/>
      <c r="BF476" s="53"/>
      <c r="BG476" s="53"/>
      <c r="BH476" s="53"/>
      <c r="BI476" s="83"/>
      <c r="BJ476" s="53"/>
      <c r="BK476" s="53"/>
    </row>
    <row r="477" spans="3:63" ht="14.25" hidden="1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67" t="e">
        <f>SUMIFS([1]Up!$J:$J,[1]Up!$D:$D,D477)</f>
        <v>#VALUE!</v>
      </c>
      <c r="BA477" s="82"/>
      <c r="BB477" s="82" t="str">
        <f t="shared" si="39"/>
        <v>PL10</v>
      </c>
      <c r="BC477" s="53" t="str">
        <f t="shared" si="40"/>
        <v>Thừa 3</v>
      </c>
      <c r="BD477" s="53" t="s">
        <v>50</v>
      </c>
      <c r="BE477" s="53"/>
      <c r="BF477" s="53"/>
      <c r="BG477" s="53"/>
      <c r="BH477" s="53"/>
      <c r="BI477" s="83"/>
      <c r="BJ477" s="53"/>
      <c r="BK477" s="53"/>
    </row>
    <row r="478" spans="3:63" ht="14.25" hidden="1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MIN(SUM(N478:AY478),I478)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67" t="e">
        <f>SUMIFS([1]Up!$J:$J,[1]Up!$D:$D,D478)</f>
        <v>#VALUE!</v>
      </c>
      <c r="BA478" s="82"/>
      <c r="BB478" s="82" t="str">
        <f t="shared" ref="BB478:BB541" si="43">IFERROR(IF(C478="Plate",LEFT(E478,FIND("*",E478,1)-1),""),IF(C478="Plate",LEFT(E478,FIND("x",E478,1)-1),""))</f>
        <v>PL10</v>
      </c>
      <c r="BC478" s="53" t="str">
        <f t="shared" ref="BC478:BC541" si="44">IF(ROUND(SUM(N478:AY478)-I478,0)&gt;0,"Thừa "&amp;SUM(N478:AY478)-I478,"")</f>
        <v/>
      </c>
      <c r="BD478" s="53" t="s">
        <v>50</v>
      </c>
      <c r="BE478" s="53"/>
      <c r="BF478" s="53"/>
      <c r="BG478" s="53"/>
      <c r="BH478" s="53"/>
      <c r="BI478" s="83"/>
      <c r="BJ478" s="53"/>
      <c r="BK478" s="53"/>
    </row>
    <row r="479" spans="3:63" ht="14.25" hidden="1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67" t="e">
        <f>SUMIFS([1]Up!$J:$J,[1]Up!$D:$D,D479)</f>
        <v>#VALUE!</v>
      </c>
      <c r="BA479" s="82"/>
      <c r="BB479" s="82" t="str">
        <f t="shared" si="43"/>
        <v/>
      </c>
      <c r="BC479" s="53" t="str">
        <f t="shared" si="44"/>
        <v/>
      </c>
      <c r="BD479" s="53" t="s">
        <v>88</v>
      </c>
      <c r="BE479" s="53"/>
      <c r="BF479" s="53"/>
      <c r="BG479" s="53"/>
      <c r="BH479" s="53"/>
      <c r="BI479" s="83"/>
      <c r="BJ479" s="53"/>
      <c r="BK479" s="53"/>
    </row>
    <row r="480" spans="3:63" ht="14.25" hidden="1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 t="e">
        <f>SUMIFS([1]Up!$J:$J,[1]Up!$D:$D,D480)</f>
        <v>#VALUE!</v>
      </c>
      <c r="BA480" s="82"/>
      <c r="BB480" s="82" t="str">
        <f t="shared" si="43"/>
        <v/>
      </c>
      <c r="BC480" s="53" t="str">
        <f t="shared" si="44"/>
        <v/>
      </c>
      <c r="BD480" s="53" t="s">
        <v>88</v>
      </c>
      <c r="BE480" s="53"/>
      <c r="BF480" s="53"/>
      <c r="BG480" s="53"/>
      <c r="BH480" s="53"/>
      <c r="BI480" s="83"/>
      <c r="BJ480" s="53"/>
      <c r="BK480" s="53"/>
    </row>
    <row r="481" spans="3:63" ht="14.25" hidden="1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67" t="e">
        <f>SUMIFS([1]Up!$J:$J,[1]Up!$D:$D,D481)</f>
        <v>#VALUE!</v>
      </c>
      <c r="BA481" s="82"/>
      <c r="BB481" s="82" t="str">
        <f t="shared" si="43"/>
        <v>PL6</v>
      </c>
      <c r="BC481" s="53" t="str">
        <f t="shared" si="44"/>
        <v/>
      </c>
      <c r="BD481" s="53" t="s">
        <v>82</v>
      </c>
      <c r="BE481" s="53"/>
      <c r="BF481" s="53"/>
      <c r="BG481" s="53"/>
      <c r="BH481" s="53"/>
      <c r="BI481" s="83"/>
      <c r="BJ481" s="53"/>
      <c r="BK481" s="53"/>
    </row>
    <row r="482" spans="3:63" ht="14.25" hidden="1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 t="e">
        <f>SUMIFS([1]Up!$J:$J,[1]Up!$D:$D,D482)</f>
        <v>#VALUE!</v>
      </c>
      <c r="BA482" s="82"/>
      <c r="BB482" s="82" t="str">
        <f t="shared" si="43"/>
        <v/>
      </c>
      <c r="BC482" s="53" t="str">
        <f t="shared" si="44"/>
        <v/>
      </c>
      <c r="BD482" s="53" t="s">
        <v>88</v>
      </c>
      <c r="BE482" s="53"/>
      <c r="BF482" s="53"/>
      <c r="BG482" s="53"/>
      <c r="BH482" s="53"/>
      <c r="BI482" s="83"/>
      <c r="BJ482" s="53"/>
      <c r="BK482" s="53"/>
    </row>
    <row r="483" spans="3:63" ht="14.25" hidden="1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67" t="e">
        <f>SUMIFS([1]Up!$J:$J,[1]Up!$D:$D,D483)</f>
        <v>#VALUE!</v>
      </c>
      <c r="BA483" s="82"/>
      <c r="BB483" s="82" t="str">
        <f t="shared" si="43"/>
        <v/>
      </c>
      <c r="BC483" s="53" t="str">
        <f t="shared" si="44"/>
        <v/>
      </c>
      <c r="BD483" s="53" t="s">
        <v>88</v>
      </c>
      <c r="BE483" s="53"/>
      <c r="BF483" s="53"/>
      <c r="BG483" s="53"/>
      <c r="BH483" s="53"/>
      <c r="BI483" s="83"/>
      <c r="BJ483" s="53"/>
      <c r="BK483" s="53"/>
    </row>
    <row r="484" spans="3:63" ht="14.25" hidden="1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 t="e">
        <f>SUMIFS([1]Up!$J:$J,[1]Up!$D:$D,D484)</f>
        <v>#VALUE!</v>
      </c>
      <c r="BA484" s="82"/>
      <c r="BB484" s="82" t="str">
        <f t="shared" si="43"/>
        <v>PL6</v>
      </c>
      <c r="BC484" s="53" t="str">
        <f t="shared" si="44"/>
        <v/>
      </c>
      <c r="BD484" s="53" t="s">
        <v>50</v>
      </c>
      <c r="BE484" s="53"/>
      <c r="BF484" s="53"/>
      <c r="BG484" s="53"/>
      <c r="BH484" s="53"/>
      <c r="BI484" s="83"/>
      <c r="BJ484" s="53"/>
      <c r="BK484" s="53"/>
    </row>
    <row r="485" spans="3:63" ht="14.25" hidden="1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 t="e">
        <f>SUMIFS([1]Up!$J:$J,[1]Up!$D:$D,D485)</f>
        <v>#VALUE!</v>
      </c>
      <c r="BA485" s="82"/>
      <c r="BB485" s="82" t="str">
        <f t="shared" si="43"/>
        <v>PL6</v>
      </c>
      <c r="BC485" s="53" t="str">
        <f t="shared" si="44"/>
        <v/>
      </c>
      <c r="BD485" s="53" t="s">
        <v>50</v>
      </c>
      <c r="BE485" s="53"/>
      <c r="BF485" s="53"/>
      <c r="BG485" s="53"/>
      <c r="BH485" s="53"/>
      <c r="BI485" s="83"/>
      <c r="BJ485" s="53"/>
      <c r="BK485" s="53"/>
    </row>
    <row r="486" spans="3:63" ht="14.25" hidden="1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 t="e">
        <f>SUMIFS([1]Up!$J:$J,[1]Up!$D:$D,D486)</f>
        <v>#VALUE!</v>
      </c>
      <c r="BA486" s="82"/>
      <c r="BB486" s="82" t="str">
        <f t="shared" si="43"/>
        <v>PL6</v>
      </c>
      <c r="BC486" s="53" t="str">
        <f t="shared" si="44"/>
        <v/>
      </c>
      <c r="BD486" s="53" t="s">
        <v>82</v>
      </c>
      <c r="BE486" s="53"/>
      <c r="BF486" s="53"/>
      <c r="BG486" s="53"/>
      <c r="BH486" s="53"/>
      <c r="BI486" s="83"/>
      <c r="BJ486" s="53"/>
      <c r="BK486" s="53"/>
    </row>
    <row r="487" spans="3:63" ht="14.25" hidden="1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 t="e">
        <f>SUMIFS([1]Up!$J:$J,[1]Up!$D:$D,D487)</f>
        <v>#VALUE!</v>
      </c>
      <c r="BA487" s="82"/>
      <c r="BB487" s="82" t="str">
        <f t="shared" si="43"/>
        <v>PL6</v>
      </c>
      <c r="BC487" s="53" t="str">
        <f t="shared" si="44"/>
        <v/>
      </c>
      <c r="BD487" s="53" t="s">
        <v>82</v>
      </c>
      <c r="BE487" s="53"/>
      <c r="BF487" s="53"/>
      <c r="BG487" s="53"/>
      <c r="BH487" s="53"/>
      <c r="BI487" s="83"/>
      <c r="BJ487" s="53"/>
      <c r="BK487" s="53"/>
    </row>
    <row r="488" spans="3:63" ht="14.25" hidden="1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 t="e">
        <f>SUMIFS([1]Up!$J:$J,[1]Up!$D:$D,D488)</f>
        <v>#VALUE!</v>
      </c>
      <c r="BA488" s="82"/>
      <c r="BB488" s="82" t="str">
        <f t="shared" si="43"/>
        <v>PL6</v>
      </c>
      <c r="BC488" s="53" t="str">
        <f t="shared" si="44"/>
        <v/>
      </c>
      <c r="BD488" s="53" t="s">
        <v>82</v>
      </c>
      <c r="BE488" s="53"/>
      <c r="BF488" s="53"/>
      <c r="BG488" s="53"/>
      <c r="BH488" s="53"/>
      <c r="BI488" s="83"/>
      <c r="BJ488" s="53"/>
      <c r="BK488" s="53"/>
    </row>
    <row r="489" spans="3:63" ht="14.25" hidden="1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 t="e">
        <f>SUMIFS([1]Up!$J:$J,[1]Up!$D:$D,D489)</f>
        <v>#VALUE!</v>
      </c>
      <c r="BA489" s="82"/>
      <c r="BB489" s="82" t="str">
        <f t="shared" si="43"/>
        <v>PL6</v>
      </c>
      <c r="BC489" s="53" t="str">
        <f t="shared" si="44"/>
        <v/>
      </c>
      <c r="BD489" s="53" t="s">
        <v>82</v>
      </c>
      <c r="BE489" s="53"/>
      <c r="BF489" s="53"/>
      <c r="BG489" s="53"/>
      <c r="BH489" s="53"/>
      <c r="BI489" s="83"/>
      <c r="BJ489" s="53"/>
      <c r="BK489" s="53"/>
    </row>
    <row r="490" spans="3:63" ht="14.25" hidden="1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 t="e">
        <f>SUMIFS([1]Up!$J:$J,[1]Up!$D:$D,D490)</f>
        <v>#VALUE!</v>
      </c>
      <c r="BA490" s="82"/>
      <c r="BB490" s="82" t="str">
        <f t="shared" si="43"/>
        <v/>
      </c>
      <c r="BC490" s="53" t="str">
        <f t="shared" si="44"/>
        <v/>
      </c>
      <c r="BD490" s="53" t="s">
        <v>50</v>
      </c>
      <c r="BE490" s="53"/>
      <c r="BF490" s="53"/>
      <c r="BG490" s="53"/>
      <c r="BH490" s="53"/>
      <c r="BI490" s="83"/>
      <c r="BJ490" s="53"/>
      <c r="BK490" s="53"/>
    </row>
    <row r="491" spans="3:63" ht="14.25" hidden="1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 t="e">
        <f>SUMIFS([1]Up!$J:$J,[1]Up!$D:$D,D491)</f>
        <v>#VALUE!</v>
      </c>
      <c r="BA491" s="82"/>
      <c r="BB491" s="82" t="str">
        <f t="shared" si="43"/>
        <v/>
      </c>
      <c r="BC491" s="53" t="str">
        <f t="shared" si="44"/>
        <v/>
      </c>
      <c r="BD491" s="53" t="s">
        <v>50</v>
      </c>
      <c r="BE491" s="53"/>
      <c r="BF491" s="53"/>
      <c r="BG491" s="53"/>
      <c r="BH491" s="53"/>
      <c r="BI491" s="83"/>
      <c r="BJ491" s="53"/>
      <c r="BK491" s="53"/>
    </row>
    <row r="492" spans="3:63" ht="14.25" hidden="1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 t="e">
        <f>SUMIFS([1]Up!$J:$J,[1]Up!$D:$D,D492)</f>
        <v>#VALUE!</v>
      </c>
      <c r="BA492" s="82"/>
      <c r="BB492" s="82" t="str">
        <f t="shared" si="43"/>
        <v/>
      </c>
      <c r="BC492" s="53" t="str">
        <f t="shared" si="44"/>
        <v/>
      </c>
      <c r="BD492" s="53" t="s">
        <v>82</v>
      </c>
      <c r="BE492" s="53"/>
      <c r="BF492" s="53"/>
      <c r="BG492" s="53"/>
      <c r="BH492" s="53"/>
      <c r="BI492" s="83"/>
      <c r="BJ492" s="53"/>
      <c r="BK492" s="53"/>
    </row>
    <row r="493" spans="3:63" ht="14.25" hidden="1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 t="e">
        <f>SUMIFS([1]Up!$J:$J,[1]Up!$D:$D,D493)</f>
        <v>#VALUE!</v>
      </c>
      <c r="BA493" s="82"/>
      <c r="BB493" s="82" t="str">
        <f t="shared" si="43"/>
        <v/>
      </c>
      <c r="BC493" s="53" t="str">
        <f t="shared" si="44"/>
        <v/>
      </c>
      <c r="BD493" s="53" t="s">
        <v>82</v>
      </c>
      <c r="BE493" s="53"/>
      <c r="BF493" s="53"/>
      <c r="BG493" s="53"/>
      <c r="BH493" s="53"/>
      <c r="BI493" s="83"/>
      <c r="BJ493" s="53"/>
      <c r="BK493" s="53"/>
    </row>
    <row r="494" spans="3:63" ht="14.25" hidden="1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 t="e">
        <f>SUMIFS([1]Up!$J:$J,[1]Up!$D:$D,D494)</f>
        <v>#VALUE!</v>
      </c>
      <c r="BA494" s="82"/>
      <c r="BB494" s="82" t="str">
        <f t="shared" si="43"/>
        <v/>
      </c>
      <c r="BC494" s="53" t="str">
        <f t="shared" si="44"/>
        <v/>
      </c>
      <c r="BD494" s="53" t="s">
        <v>82</v>
      </c>
      <c r="BE494" s="53"/>
      <c r="BF494" s="53"/>
      <c r="BG494" s="53"/>
      <c r="BH494" s="53"/>
      <c r="BI494" s="83"/>
      <c r="BJ494" s="53"/>
      <c r="BK494" s="53"/>
    </row>
    <row r="495" spans="3:63" ht="14.25" hidden="1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 t="e">
        <f>SUMIFS([1]Up!$J:$J,[1]Up!$D:$D,D495)</f>
        <v>#VALUE!</v>
      </c>
      <c r="BA495" s="82"/>
      <c r="BB495" s="82" t="str">
        <f t="shared" si="43"/>
        <v/>
      </c>
      <c r="BC495" s="53" t="str">
        <f t="shared" si="44"/>
        <v/>
      </c>
      <c r="BD495" s="53" t="s">
        <v>50</v>
      </c>
      <c r="BE495" s="53"/>
      <c r="BF495" s="53"/>
      <c r="BG495" s="53"/>
      <c r="BH495" s="53"/>
      <c r="BI495" s="83"/>
      <c r="BJ495" s="53"/>
      <c r="BK495" s="53"/>
    </row>
    <row r="496" spans="3:63" ht="14.25" hidden="1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 t="e">
        <f>SUMIFS([1]Up!$J:$J,[1]Up!$D:$D,D496)</f>
        <v>#VALUE!</v>
      </c>
      <c r="BA496" s="82"/>
      <c r="BB496" s="82" t="str">
        <f t="shared" si="43"/>
        <v/>
      </c>
      <c r="BC496" s="53" t="str">
        <f t="shared" si="44"/>
        <v/>
      </c>
      <c r="BD496" s="53" t="s">
        <v>88</v>
      </c>
      <c r="BE496" s="53"/>
      <c r="BF496" s="53"/>
      <c r="BG496" s="53"/>
      <c r="BH496" s="53"/>
      <c r="BI496" s="83"/>
      <c r="BJ496" s="53"/>
      <c r="BK496" s="53"/>
    </row>
    <row r="497" spans="3:63" ht="14.25" hidden="1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 t="e">
        <f>SUMIFS([1]Up!$J:$J,[1]Up!$D:$D,D497)</f>
        <v>#VALUE!</v>
      </c>
      <c r="BA497" s="82"/>
      <c r="BB497" s="82" t="str">
        <f t="shared" si="43"/>
        <v/>
      </c>
      <c r="BC497" s="53" t="str">
        <f t="shared" si="44"/>
        <v/>
      </c>
      <c r="BD497" s="53" t="s">
        <v>88</v>
      </c>
      <c r="BE497" s="53"/>
      <c r="BF497" s="53"/>
      <c r="BG497" s="53"/>
      <c r="BH497" s="53"/>
      <c r="BI497" s="83"/>
      <c r="BJ497" s="53"/>
      <c r="BK497" s="53"/>
    </row>
    <row r="498" spans="3:63" ht="14.25" hidden="1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 t="e">
        <f>SUMIFS([1]Up!$J:$J,[1]Up!$D:$D,D498)</f>
        <v>#VALUE!</v>
      </c>
      <c r="BA498" s="82"/>
      <c r="BB498" s="82" t="str">
        <f t="shared" si="43"/>
        <v>PL10</v>
      </c>
      <c r="BC498" s="53" t="str">
        <f t="shared" si="44"/>
        <v>Thừa 2</v>
      </c>
      <c r="BD498" s="53" t="s">
        <v>50</v>
      </c>
      <c r="BE498" s="53"/>
      <c r="BF498" s="53"/>
      <c r="BG498" s="53"/>
      <c r="BH498" s="53"/>
      <c r="BI498" s="83"/>
      <c r="BJ498" s="53"/>
      <c r="BK498" s="53"/>
    </row>
    <row r="499" spans="3:63" ht="14.25" hidden="1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 t="e">
        <f>SUMIFS([1]Up!$J:$J,[1]Up!$D:$D,D499)</f>
        <v>#VALUE!</v>
      </c>
      <c r="BA499" s="82"/>
      <c r="BB499" s="82" t="str">
        <f t="shared" si="43"/>
        <v>PL10</v>
      </c>
      <c r="BC499" s="53" t="str">
        <f t="shared" si="44"/>
        <v/>
      </c>
      <c r="BD499" s="53" t="s">
        <v>50</v>
      </c>
      <c r="BE499" s="53"/>
      <c r="BF499" s="53"/>
      <c r="BG499" s="53"/>
      <c r="BH499" s="53"/>
      <c r="BI499" s="83"/>
      <c r="BJ499" s="53"/>
      <c r="BK499" s="53"/>
    </row>
    <row r="500" spans="3:63" ht="14.25" hidden="1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 t="e">
        <f>SUMIFS([1]Up!$J:$J,[1]Up!$D:$D,D500)</f>
        <v>#VALUE!</v>
      </c>
      <c r="BA500" s="82"/>
      <c r="BB500" s="82" t="str">
        <f t="shared" si="43"/>
        <v/>
      </c>
      <c r="BC500" s="53" t="str">
        <f t="shared" si="44"/>
        <v/>
      </c>
      <c r="BD500" s="53" t="s">
        <v>88</v>
      </c>
      <c r="BE500" s="53"/>
      <c r="BF500" s="53"/>
      <c r="BG500" s="53"/>
      <c r="BH500" s="53"/>
      <c r="BI500" s="83"/>
      <c r="BJ500" s="53"/>
      <c r="BK500" s="53"/>
    </row>
    <row r="501" spans="3:63" ht="14.25" hidden="1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 t="e">
        <f>SUMIFS([1]Up!$J:$J,[1]Up!$D:$D,D501)</f>
        <v>#VALUE!</v>
      </c>
      <c r="BA501" s="82"/>
      <c r="BB501" s="82" t="str">
        <f t="shared" si="43"/>
        <v/>
      </c>
      <c r="BC501" s="53" t="str">
        <f t="shared" si="44"/>
        <v/>
      </c>
      <c r="BD501" s="53" t="s">
        <v>88</v>
      </c>
      <c r="BE501" s="53"/>
      <c r="BF501" s="53"/>
      <c r="BG501" s="53"/>
      <c r="BH501" s="53"/>
      <c r="BI501" s="83"/>
      <c r="BJ501" s="53"/>
      <c r="BK501" s="53"/>
    </row>
    <row r="502" spans="3:63" ht="14.25" hidden="1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67" t="e">
        <f>SUMIFS([1]Up!$J:$J,[1]Up!$D:$D,D502)</f>
        <v>#VALUE!</v>
      </c>
      <c r="BA502" s="82"/>
      <c r="BB502" s="82" t="str">
        <f t="shared" si="43"/>
        <v/>
      </c>
      <c r="BC502" s="53" t="str">
        <f t="shared" si="44"/>
        <v/>
      </c>
      <c r="BD502" s="53" t="s">
        <v>88</v>
      </c>
      <c r="BE502" s="53"/>
      <c r="BF502" s="53"/>
      <c r="BG502" s="53"/>
      <c r="BH502" s="53"/>
      <c r="BI502" s="83"/>
      <c r="BJ502" s="53"/>
      <c r="BK502" s="53"/>
    </row>
    <row r="503" spans="3:63" ht="14.25" hidden="1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 t="e">
        <f>SUMIFS([1]Up!$J:$J,[1]Up!$D:$D,D503)</f>
        <v>#VALUE!</v>
      </c>
      <c r="BA503" s="82"/>
      <c r="BB503" s="82" t="str">
        <f t="shared" si="43"/>
        <v>PL6</v>
      </c>
      <c r="BC503" s="53" t="str">
        <f t="shared" si="44"/>
        <v/>
      </c>
      <c r="BD503" s="53" t="s">
        <v>50</v>
      </c>
      <c r="BE503" s="53"/>
      <c r="BF503" s="53"/>
      <c r="BG503" s="53"/>
      <c r="BH503" s="53"/>
      <c r="BI503" s="83"/>
      <c r="BJ503" s="53"/>
      <c r="BK503" s="53"/>
    </row>
    <row r="504" spans="3:63" ht="14.25" hidden="1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67" t="e">
        <f>SUMIFS([1]Up!$J:$J,[1]Up!$D:$D,D504)</f>
        <v>#VALUE!</v>
      </c>
      <c r="BA504" s="82"/>
      <c r="BB504" s="82" t="str">
        <f t="shared" si="43"/>
        <v>PL6</v>
      </c>
      <c r="BC504" s="53" t="str">
        <f t="shared" si="44"/>
        <v/>
      </c>
      <c r="BD504" s="53" t="s">
        <v>82</v>
      </c>
      <c r="BE504" s="53"/>
      <c r="BF504" s="53"/>
      <c r="BG504" s="53"/>
      <c r="BH504" s="53"/>
      <c r="BI504" s="83"/>
      <c r="BJ504" s="53"/>
      <c r="BK504" s="53"/>
    </row>
    <row r="505" spans="3:63" ht="14.25" hidden="1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67" t="e">
        <f>SUMIFS([1]Up!$J:$J,[1]Up!$D:$D,D505)</f>
        <v>#VALUE!</v>
      </c>
      <c r="BA505" s="82"/>
      <c r="BB505" s="82" t="str">
        <f t="shared" si="43"/>
        <v>PL6</v>
      </c>
      <c r="BC505" s="53" t="str">
        <f t="shared" si="44"/>
        <v/>
      </c>
      <c r="BD505" s="53" t="s">
        <v>82</v>
      </c>
      <c r="BE505" s="53"/>
      <c r="BF505" s="53"/>
      <c r="BG505" s="53"/>
      <c r="BH505" s="53"/>
      <c r="BI505" s="83"/>
      <c r="BJ505" s="53"/>
      <c r="BK505" s="53"/>
    </row>
    <row r="506" spans="3:63" ht="14.25" hidden="1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67" t="e">
        <f>SUMIFS([1]Up!$J:$J,[1]Up!$D:$D,D506)</f>
        <v>#VALUE!</v>
      </c>
      <c r="BA506" s="82"/>
      <c r="BB506" s="82" t="str">
        <f t="shared" si="43"/>
        <v>PL6</v>
      </c>
      <c r="BC506" s="53" t="str">
        <f t="shared" si="44"/>
        <v/>
      </c>
      <c r="BD506" s="53" t="s">
        <v>82</v>
      </c>
      <c r="BE506" s="53"/>
      <c r="BF506" s="53"/>
      <c r="BG506" s="53"/>
      <c r="BH506" s="53"/>
      <c r="BI506" s="83"/>
      <c r="BJ506" s="53"/>
      <c r="BK506" s="53"/>
    </row>
    <row r="507" spans="3:63" ht="14.25" hidden="1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67" t="e">
        <f>SUMIFS([1]Up!$J:$J,[1]Up!$D:$D,D507)</f>
        <v>#VALUE!</v>
      </c>
      <c r="BA507" s="82"/>
      <c r="BB507" s="82" t="str">
        <f t="shared" si="43"/>
        <v>PL6</v>
      </c>
      <c r="BC507" s="53" t="str">
        <f t="shared" si="44"/>
        <v/>
      </c>
      <c r="BD507" s="53" t="s">
        <v>82</v>
      </c>
      <c r="BE507" s="53"/>
      <c r="BF507" s="53"/>
      <c r="BG507" s="53"/>
      <c r="BH507" s="53"/>
      <c r="BI507" s="83"/>
      <c r="BJ507" s="53"/>
      <c r="BK507" s="53"/>
    </row>
    <row r="508" spans="3:63" ht="14.25" hidden="1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67" t="e">
        <f>SUMIFS([1]Up!$J:$J,[1]Up!$D:$D,D508)</f>
        <v>#VALUE!</v>
      </c>
      <c r="BA508" s="82"/>
      <c r="BB508" s="82" t="str">
        <f t="shared" si="43"/>
        <v/>
      </c>
      <c r="BC508" s="53" t="str">
        <f t="shared" si="44"/>
        <v/>
      </c>
      <c r="BD508" s="53" t="s">
        <v>50</v>
      </c>
      <c r="BE508" s="53"/>
      <c r="BF508" s="53"/>
      <c r="BG508" s="53"/>
      <c r="BH508" s="53"/>
      <c r="BI508" s="83"/>
      <c r="BJ508" s="53"/>
      <c r="BK508" s="53"/>
    </row>
    <row r="509" spans="3:63" ht="14.25" hidden="1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67" t="e">
        <f>SUMIFS([1]Up!$J:$J,[1]Up!$D:$D,D509)</f>
        <v>#VALUE!</v>
      </c>
      <c r="BA509" s="82"/>
      <c r="BB509" s="82" t="str">
        <f t="shared" si="43"/>
        <v/>
      </c>
      <c r="BC509" s="53" t="str">
        <f t="shared" si="44"/>
        <v/>
      </c>
      <c r="BD509" s="53" t="s">
        <v>50</v>
      </c>
      <c r="BE509" s="53"/>
      <c r="BF509" s="53"/>
      <c r="BG509" s="53"/>
      <c r="BH509" s="53"/>
      <c r="BI509" s="83"/>
      <c r="BJ509" s="53"/>
      <c r="BK509" s="53"/>
    </row>
    <row r="510" spans="3:63" ht="14.25" hidden="1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 t="e">
        <f>SUMIFS([1]Up!$J:$J,[1]Up!$D:$D,D510)</f>
        <v>#VALUE!</v>
      </c>
      <c r="BA510" s="82"/>
      <c r="BB510" s="82" t="str">
        <f t="shared" si="43"/>
        <v/>
      </c>
      <c r="BC510" s="53" t="str">
        <f t="shared" si="44"/>
        <v/>
      </c>
      <c r="BD510" s="53" t="s">
        <v>50</v>
      </c>
      <c r="BE510" s="53"/>
      <c r="BF510" s="53"/>
      <c r="BG510" s="53"/>
      <c r="BH510" s="53"/>
      <c r="BI510" s="83"/>
      <c r="BJ510" s="53"/>
      <c r="BK510" s="53"/>
    </row>
    <row r="511" spans="3:63" ht="14.25" hidden="1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 t="e">
        <f>SUMIFS([1]Up!$J:$J,[1]Up!$D:$D,D511)</f>
        <v>#VALUE!</v>
      </c>
      <c r="BA511" s="82"/>
      <c r="BB511" s="82" t="str">
        <f t="shared" si="43"/>
        <v/>
      </c>
      <c r="BC511" s="53" t="str">
        <f t="shared" si="44"/>
        <v/>
      </c>
      <c r="BD511" s="53" t="s">
        <v>50</v>
      </c>
      <c r="BE511" s="53"/>
      <c r="BF511" s="53"/>
      <c r="BG511" s="53"/>
      <c r="BH511" s="53"/>
      <c r="BI511" s="83"/>
      <c r="BJ511" s="53"/>
      <c r="BK511" s="53"/>
    </row>
    <row r="512" spans="3:63" ht="14.25" hidden="1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 t="e">
        <f>SUMIFS([1]Up!$J:$J,[1]Up!$D:$D,D512)</f>
        <v>#VALUE!</v>
      </c>
      <c r="BA512" s="82"/>
      <c r="BB512" s="82" t="str">
        <f t="shared" si="43"/>
        <v/>
      </c>
      <c r="BC512" s="53" t="str">
        <f t="shared" si="44"/>
        <v/>
      </c>
      <c r="BD512" s="53" t="s">
        <v>50</v>
      </c>
      <c r="BE512" s="53"/>
      <c r="BF512" s="53"/>
      <c r="BG512" s="53"/>
      <c r="BH512" s="53"/>
      <c r="BI512" s="83"/>
      <c r="BJ512" s="53"/>
      <c r="BK512" s="53"/>
    </row>
    <row r="513" spans="3:63" ht="14.25" hidden="1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67" t="e">
        <f>SUMIFS([1]Up!$J:$J,[1]Up!$D:$D,D513)</f>
        <v>#VALUE!</v>
      </c>
      <c r="BA513" s="82"/>
      <c r="BB513" s="82" t="str">
        <f t="shared" si="43"/>
        <v/>
      </c>
      <c r="BC513" s="53" t="str">
        <f t="shared" si="44"/>
        <v/>
      </c>
      <c r="BD513" s="53" t="s">
        <v>50</v>
      </c>
      <c r="BE513" s="53"/>
      <c r="BF513" s="53"/>
      <c r="BG513" s="53"/>
      <c r="BH513" s="53"/>
      <c r="BI513" s="83"/>
      <c r="BJ513" s="53"/>
      <c r="BK513" s="53"/>
    </row>
    <row r="514" spans="3:63" ht="14.25" hidden="1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67" t="e">
        <f>SUMIFS([1]Up!$J:$J,[1]Up!$D:$D,D514)</f>
        <v>#VALUE!</v>
      </c>
      <c r="BA514" s="82"/>
      <c r="BB514" s="82" t="str">
        <f t="shared" si="43"/>
        <v/>
      </c>
      <c r="BC514" s="53" t="str">
        <f t="shared" si="44"/>
        <v/>
      </c>
      <c r="BD514" s="53" t="s">
        <v>50</v>
      </c>
      <c r="BE514" s="53"/>
      <c r="BF514" s="53"/>
      <c r="BG514" s="53"/>
      <c r="BH514" s="53"/>
      <c r="BI514" s="83"/>
      <c r="BJ514" s="53"/>
      <c r="BK514" s="53"/>
    </row>
    <row r="515" spans="3:63" ht="14.25" hidden="1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67" t="e">
        <f>SUMIFS([1]Up!$J:$J,[1]Up!$D:$D,D515)</f>
        <v>#VALUE!</v>
      </c>
      <c r="BA515" s="82"/>
      <c r="BB515" s="82" t="str">
        <f t="shared" si="43"/>
        <v/>
      </c>
      <c r="BC515" s="53" t="str">
        <f t="shared" si="44"/>
        <v/>
      </c>
      <c r="BD515" s="53" t="s">
        <v>50</v>
      </c>
      <c r="BE515" s="53"/>
      <c r="BF515" s="53"/>
      <c r="BG515" s="53"/>
      <c r="BH515" s="53"/>
      <c r="BI515" s="83"/>
      <c r="BJ515" s="53"/>
      <c r="BK515" s="53"/>
    </row>
    <row r="516" spans="3:63" ht="14.25" hidden="1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 t="e">
        <f>SUMIFS([1]Up!$J:$J,[1]Up!$D:$D,D516)</f>
        <v>#VALUE!</v>
      </c>
      <c r="BA516" s="82"/>
      <c r="BB516" s="82" t="str">
        <f t="shared" si="43"/>
        <v/>
      </c>
      <c r="BC516" s="53" t="str">
        <f t="shared" si="44"/>
        <v/>
      </c>
      <c r="BD516" s="53" t="s">
        <v>82</v>
      </c>
      <c r="BE516" s="53"/>
      <c r="BF516" s="53"/>
      <c r="BG516" s="53"/>
      <c r="BH516" s="53"/>
      <c r="BI516" s="83"/>
      <c r="BJ516" s="53"/>
      <c r="BK516" s="53"/>
    </row>
    <row r="517" spans="3:63" ht="14.25" hidden="1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67" t="e">
        <f>SUMIFS([1]Up!$J:$J,[1]Up!$D:$D,D517)</f>
        <v>#VALUE!</v>
      </c>
      <c r="BA517" s="82"/>
      <c r="BB517" s="82" t="str">
        <f t="shared" si="43"/>
        <v/>
      </c>
      <c r="BC517" s="53" t="str">
        <f t="shared" si="44"/>
        <v/>
      </c>
      <c r="BD517" s="53" t="s">
        <v>82</v>
      </c>
      <c r="BE517" s="53"/>
      <c r="BF517" s="53"/>
      <c r="BG517" s="53"/>
      <c r="BH517" s="53"/>
      <c r="BI517" s="83"/>
      <c r="BJ517" s="53"/>
      <c r="BK517" s="53"/>
    </row>
    <row r="518" spans="3:63" ht="14.25" hidden="1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 t="e">
        <f>SUMIFS([1]Up!$J:$J,[1]Up!$D:$D,D518)</f>
        <v>#VALUE!</v>
      </c>
      <c r="BA518" s="82"/>
      <c r="BB518" s="82" t="str">
        <f t="shared" si="43"/>
        <v/>
      </c>
      <c r="BC518" s="53" t="str">
        <f t="shared" si="44"/>
        <v/>
      </c>
      <c r="BD518" s="53" t="s">
        <v>82</v>
      </c>
      <c r="BE518" s="53"/>
      <c r="BF518" s="53"/>
      <c r="BG518" s="53"/>
      <c r="BH518" s="53"/>
      <c r="BI518" s="83"/>
      <c r="BJ518" s="53"/>
      <c r="BK518" s="53"/>
    </row>
    <row r="519" spans="3:63" ht="14.25" hidden="1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 t="e">
        <f>SUMIFS([1]Up!$J:$J,[1]Up!$D:$D,D519)</f>
        <v>#VALUE!</v>
      </c>
      <c r="BA519" s="82"/>
      <c r="BB519" s="82" t="str">
        <f t="shared" si="43"/>
        <v/>
      </c>
      <c r="BC519" s="53" t="str">
        <f t="shared" si="44"/>
        <v/>
      </c>
      <c r="BD519" s="53" t="s">
        <v>50</v>
      </c>
      <c r="BE519" s="53"/>
      <c r="BF519" s="53"/>
      <c r="BG519" s="53"/>
      <c r="BH519" s="53"/>
      <c r="BI519" s="83"/>
      <c r="BJ519" s="53"/>
      <c r="BK519" s="53"/>
    </row>
    <row r="520" spans="3:63" ht="14.25" hidden="1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 t="e">
        <f>SUMIFS([1]Up!$J:$J,[1]Up!$D:$D,D520)</f>
        <v>#VALUE!</v>
      </c>
      <c r="BA520" s="82"/>
      <c r="BB520" s="82" t="str">
        <f t="shared" si="43"/>
        <v/>
      </c>
      <c r="BC520" s="53" t="str">
        <f t="shared" si="44"/>
        <v/>
      </c>
      <c r="BD520" s="53" t="s">
        <v>50</v>
      </c>
      <c r="BE520" s="53"/>
      <c r="BF520" s="53"/>
      <c r="BG520" s="53"/>
      <c r="BH520" s="53"/>
      <c r="BI520" s="83"/>
      <c r="BJ520" s="53"/>
      <c r="BK520" s="53"/>
    </row>
    <row r="521" spans="3:63" ht="14.25" hidden="1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 t="e">
        <f>SUMIFS([1]Up!$J:$J,[1]Up!$D:$D,D521)</f>
        <v>#VALUE!</v>
      </c>
      <c r="BA521" s="82"/>
      <c r="BB521" s="82" t="str">
        <f t="shared" si="43"/>
        <v/>
      </c>
      <c r="BC521" s="53" t="str">
        <f t="shared" si="44"/>
        <v/>
      </c>
      <c r="BD521" s="53" t="s">
        <v>88</v>
      </c>
      <c r="BE521" s="53"/>
      <c r="BF521" s="53"/>
      <c r="BG521" s="53"/>
      <c r="BH521" s="53"/>
      <c r="BI521" s="83"/>
      <c r="BJ521" s="53"/>
      <c r="BK521" s="53"/>
    </row>
    <row r="522" spans="3:63" ht="14.25" hidden="1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 t="e">
        <f>SUMIFS([1]Up!$J:$J,[1]Up!$D:$D,D522)</f>
        <v>#VALUE!</v>
      </c>
      <c r="BA522" s="82"/>
      <c r="BB522" s="82" t="str">
        <f t="shared" si="43"/>
        <v/>
      </c>
      <c r="BC522" s="53" t="str">
        <f t="shared" si="44"/>
        <v/>
      </c>
      <c r="BD522" s="53" t="s">
        <v>88</v>
      </c>
      <c r="BE522" s="53"/>
      <c r="BF522" s="53"/>
      <c r="BG522" s="53"/>
      <c r="BH522" s="53"/>
      <c r="BI522" s="83"/>
      <c r="BJ522" s="53"/>
      <c r="BK522" s="53"/>
    </row>
    <row r="523" spans="3:63" ht="14.25" hidden="1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 t="e">
        <f>SUMIFS([1]Up!$J:$J,[1]Up!$D:$D,D523)</f>
        <v>#VALUE!</v>
      </c>
      <c r="BA523" s="82"/>
      <c r="BB523" s="82" t="str">
        <f t="shared" si="43"/>
        <v/>
      </c>
      <c r="BC523" s="53" t="str">
        <f t="shared" si="44"/>
        <v/>
      </c>
      <c r="BD523" s="53" t="s">
        <v>88</v>
      </c>
      <c r="BE523" s="53"/>
      <c r="BF523" s="53"/>
      <c r="BG523" s="53"/>
      <c r="BH523" s="53"/>
      <c r="BI523" s="83"/>
      <c r="BJ523" s="53"/>
      <c r="BK523" s="53"/>
    </row>
    <row r="524" spans="3:63" ht="14.25" hidden="1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 t="e">
        <f>SUMIFS([1]Up!$J:$J,[1]Up!$D:$D,D524)</f>
        <v>#VALUE!</v>
      </c>
      <c r="BA524" s="82"/>
      <c r="BB524" s="82" t="str">
        <f t="shared" si="43"/>
        <v/>
      </c>
      <c r="BC524" s="53" t="str">
        <f t="shared" si="44"/>
        <v/>
      </c>
      <c r="BD524" s="53" t="s">
        <v>88</v>
      </c>
      <c r="BE524" s="53"/>
      <c r="BF524" s="53"/>
      <c r="BG524" s="53"/>
      <c r="BH524" s="53"/>
      <c r="BI524" s="83"/>
      <c r="BJ524" s="53"/>
      <c r="BK524" s="53"/>
    </row>
    <row r="525" spans="3:63" ht="14.25" hidden="1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 t="e">
        <f>SUMIFS([1]Up!$J:$J,[1]Up!$D:$D,D525)</f>
        <v>#VALUE!</v>
      </c>
      <c r="BA525" s="82"/>
      <c r="BB525" s="82" t="str">
        <f t="shared" si="43"/>
        <v>PL10</v>
      </c>
      <c r="BC525" s="53" t="str">
        <f t="shared" si="44"/>
        <v/>
      </c>
      <c r="BD525" s="53" t="s">
        <v>50</v>
      </c>
      <c r="BE525" s="53"/>
      <c r="BF525" s="53"/>
      <c r="BG525" s="53"/>
      <c r="BH525" s="53"/>
      <c r="BI525" s="83"/>
      <c r="BJ525" s="53"/>
      <c r="BK525" s="53"/>
    </row>
    <row r="526" spans="3:63" ht="14.25" hidden="1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67" t="e">
        <f>SUMIFS([1]Up!$J:$J,[1]Up!$D:$D,D526)</f>
        <v>#VALUE!</v>
      </c>
      <c r="BA526" s="82"/>
      <c r="BB526" s="82" t="str">
        <f t="shared" si="43"/>
        <v>PL55</v>
      </c>
      <c r="BC526" s="53" t="str">
        <f t="shared" si="44"/>
        <v/>
      </c>
      <c r="BD526" s="53" t="s">
        <v>50</v>
      </c>
      <c r="BE526" s="53"/>
      <c r="BF526" s="53"/>
      <c r="BG526" s="53"/>
      <c r="BH526" s="53"/>
      <c r="BI526" s="83"/>
      <c r="BJ526" s="53"/>
      <c r="BK526" s="53"/>
    </row>
    <row r="527" spans="3:63" ht="14.25" hidden="1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 t="e">
        <f>SUMIFS([1]Up!$J:$J,[1]Up!$D:$D,D527)</f>
        <v>#VALUE!</v>
      </c>
      <c r="BA527" s="82"/>
      <c r="BB527" s="82" t="str">
        <f t="shared" si="43"/>
        <v>PL10</v>
      </c>
      <c r="BC527" s="53" t="str">
        <f t="shared" si="44"/>
        <v>Thừa 2</v>
      </c>
      <c r="BD527" s="53" t="s">
        <v>50</v>
      </c>
      <c r="BE527" s="53"/>
      <c r="BF527" s="53"/>
      <c r="BG527" s="53"/>
      <c r="BH527" s="53"/>
      <c r="BI527" s="83"/>
      <c r="BJ527" s="53"/>
      <c r="BK527" s="53"/>
    </row>
    <row r="528" spans="3:63" ht="14.25" hidden="1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 t="e">
        <f>SUMIFS([1]Up!$J:$J,[1]Up!$D:$D,D528)</f>
        <v>#VALUE!</v>
      </c>
      <c r="BA528" s="82"/>
      <c r="BB528" s="82" t="str">
        <f t="shared" si="43"/>
        <v>PL10</v>
      </c>
      <c r="BC528" s="53" t="str">
        <f t="shared" si="44"/>
        <v/>
      </c>
      <c r="BD528" s="53" t="s">
        <v>50</v>
      </c>
      <c r="BE528" s="53"/>
      <c r="BF528" s="53"/>
      <c r="BG528" s="53"/>
      <c r="BH528" s="53"/>
      <c r="BI528" s="83"/>
      <c r="BJ528" s="53"/>
      <c r="BK528" s="53"/>
    </row>
    <row r="529" spans="3:63" ht="14.25" hidden="1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 t="e">
        <f>SUMIFS([1]Up!$J:$J,[1]Up!$D:$D,D529)</f>
        <v>#VALUE!</v>
      </c>
      <c r="BA529" s="82"/>
      <c r="BB529" s="82" t="str">
        <f t="shared" si="43"/>
        <v/>
      </c>
      <c r="BC529" s="53" t="str">
        <f t="shared" si="44"/>
        <v/>
      </c>
      <c r="BD529" s="53" t="s">
        <v>88</v>
      </c>
      <c r="BE529" s="53"/>
      <c r="BF529" s="53"/>
      <c r="BG529" s="53"/>
      <c r="BH529" s="53"/>
      <c r="BI529" s="83"/>
      <c r="BJ529" s="53"/>
      <c r="BK529" s="53"/>
    </row>
    <row r="530" spans="3:63" ht="14.25" hidden="1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 t="e">
        <f>SUMIFS([1]Up!$J:$J,[1]Up!$D:$D,D530)</f>
        <v>#VALUE!</v>
      </c>
      <c r="BA530" s="82"/>
      <c r="BB530" s="82" t="str">
        <f t="shared" si="43"/>
        <v/>
      </c>
      <c r="BC530" s="53" t="str">
        <f t="shared" si="44"/>
        <v/>
      </c>
      <c r="BD530" s="53" t="s">
        <v>88</v>
      </c>
      <c r="BE530" s="53"/>
      <c r="BF530" s="53"/>
      <c r="BG530" s="53"/>
      <c r="BH530" s="53"/>
      <c r="BI530" s="83"/>
      <c r="BJ530" s="53"/>
      <c r="BK530" s="53"/>
    </row>
    <row r="531" spans="3:63" ht="14.25" hidden="1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 t="e">
        <f>SUMIFS([1]Up!$J:$J,[1]Up!$D:$D,D531)</f>
        <v>#VALUE!</v>
      </c>
      <c r="BA531" s="82"/>
      <c r="BB531" s="82" t="str">
        <f t="shared" si="43"/>
        <v>PL6</v>
      </c>
      <c r="BC531" s="53" t="str">
        <f t="shared" si="44"/>
        <v/>
      </c>
      <c r="BD531" s="53" t="s">
        <v>50</v>
      </c>
      <c r="BE531" s="53"/>
      <c r="BF531" s="53"/>
      <c r="BG531" s="53"/>
      <c r="BH531" s="53"/>
      <c r="BI531" s="83"/>
      <c r="BJ531" s="53"/>
      <c r="BK531" s="53"/>
    </row>
    <row r="532" spans="3:63" ht="14.25" hidden="1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 t="e">
        <f>SUMIFS([1]Up!$J:$J,[1]Up!$D:$D,D532)</f>
        <v>#VALUE!</v>
      </c>
      <c r="BA532" s="82"/>
      <c r="BB532" s="82" t="str">
        <f t="shared" si="43"/>
        <v>PL6</v>
      </c>
      <c r="BC532" s="53" t="str">
        <f t="shared" si="44"/>
        <v/>
      </c>
      <c r="BD532" s="53" t="s">
        <v>50</v>
      </c>
      <c r="BE532" s="53"/>
      <c r="BF532" s="53"/>
      <c r="BG532" s="53"/>
      <c r="BH532" s="53"/>
      <c r="BI532" s="83"/>
      <c r="BJ532" s="53"/>
      <c r="BK532" s="53"/>
    </row>
    <row r="533" spans="3:63" ht="14.25" hidden="1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 t="e">
        <f>SUMIFS([1]Up!$J:$J,[1]Up!$D:$D,D533)</f>
        <v>#VALUE!</v>
      </c>
      <c r="BA533" s="82"/>
      <c r="BB533" s="82" t="str">
        <f t="shared" si="43"/>
        <v>PL6</v>
      </c>
      <c r="BC533" s="53" t="str">
        <f t="shared" si="44"/>
        <v/>
      </c>
      <c r="BD533" s="53" t="s">
        <v>50</v>
      </c>
      <c r="BE533" s="53"/>
      <c r="BF533" s="53"/>
      <c r="BG533" s="53"/>
      <c r="BH533" s="53"/>
      <c r="BI533" s="83"/>
      <c r="BJ533" s="53"/>
      <c r="BK533" s="53"/>
    </row>
    <row r="534" spans="3:63" ht="14.25" hidden="1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 t="e">
        <f>SUMIFS([1]Up!$J:$J,[1]Up!$D:$D,D534)</f>
        <v>#VALUE!</v>
      </c>
      <c r="BA534" s="82"/>
      <c r="BB534" s="82" t="str">
        <f t="shared" si="43"/>
        <v>PL12</v>
      </c>
      <c r="BC534" s="53" t="str">
        <f t="shared" si="44"/>
        <v/>
      </c>
      <c r="BD534" s="53" t="s">
        <v>82</v>
      </c>
      <c r="BE534" s="53"/>
      <c r="BF534" s="53"/>
      <c r="BG534" s="53"/>
      <c r="BH534" s="53"/>
      <c r="BI534" s="83"/>
      <c r="BJ534" s="53"/>
      <c r="BK534" s="53"/>
    </row>
    <row r="535" spans="3:63" ht="14.25" hidden="1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67" t="e">
        <f>SUMIFS([1]Up!$J:$J,[1]Up!$D:$D,D535)</f>
        <v>#VALUE!</v>
      </c>
      <c r="BA535" s="82"/>
      <c r="BB535" s="82" t="str">
        <f t="shared" si="43"/>
        <v>PL6</v>
      </c>
      <c r="BC535" s="53" t="str">
        <f t="shared" si="44"/>
        <v/>
      </c>
      <c r="BD535" s="53" t="s">
        <v>82</v>
      </c>
      <c r="BE535" s="53"/>
      <c r="BF535" s="53"/>
      <c r="BG535" s="53"/>
      <c r="BH535" s="53"/>
      <c r="BI535" s="83"/>
      <c r="BJ535" s="53"/>
      <c r="BK535" s="53"/>
    </row>
    <row r="536" spans="3:63" ht="14.25" hidden="1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 t="e">
        <f>SUMIFS([1]Up!$J:$J,[1]Up!$D:$D,D536)</f>
        <v>#VALUE!</v>
      </c>
      <c r="BA536" s="82"/>
      <c r="BB536" s="82" t="str">
        <f t="shared" si="43"/>
        <v>PL6</v>
      </c>
      <c r="BC536" s="53" t="str">
        <f t="shared" si="44"/>
        <v/>
      </c>
      <c r="BD536" s="53" t="s">
        <v>82</v>
      </c>
      <c r="BE536" s="53"/>
      <c r="BF536" s="53"/>
      <c r="BG536" s="53"/>
      <c r="BH536" s="53"/>
      <c r="BI536" s="83"/>
      <c r="BJ536" s="53"/>
      <c r="BK536" s="53"/>
    </row>
    <row r="537" spans="3:63" ht="14.25" hidden="1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67" t="e">
        <f>SUMIFS([1]Up!$J:$J,[1]Up!$D:$D,D537)</f>
        <v>#VALUE!</v>
      </c>
      <c r="BA537" s="82"/>
      <c r="BB537" s="82" t="str">
        <f t="shared" si="43"/>
        <v>PL6</v>
      </c>
      <c r="BC537" s="53" t="str">
        <f t="shared" si="44"/>
        <v/>
      </c>
      <c r="BD537" s="53" t="s">
        <v>82</v>
      </c>
      <c r="BE537" s="53"/>
      <c r="BF537" s="53"/>
      <c r="BG537" s="53"/>
      <c r="BH537" s="53"/>
      <c r="BI537" s="83"/>
      <c r="BJ537" s="53"/>
      <c r="BK537" s="53"/>
    </row>
    <row r="538" spans="3:63" ht="14.25" hidden="1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67" t="e">
        <f>SUMIFS([1]Up!$J:$J,[1]Up!$D:$D,D538)</f>
        <v>#VALUE!</v>
      </c>
      <c r="BA538" s="82"/>
      <c r="BB538" s="82" t="str">
        <f t="shared" si="43"/>
        <v>PL6</v>
      </c>
      <c r="BC538" s="53" t="str">
        <f t="shared" si="44"/>
        <v/>
      </c>
      <c r="BD538" s="53" t="s">
        <v>82</v>
      </c>
      <c r="BE538" s="53"/>
      <c r="BF538" s="53"/>
      <c r="BG538" s="53"/>
      <c r="BH538" s="53"/>
      <c r="BI538" s="83"/>
      <c r="BJ538" s="53"/>
      <c r="BK538" s="53"/>
    </row>
    <row r="539" spans="3:63" ht="14.25" hidden="1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67" t="e">
        <f>SUMIFS([1]Up!$J:$J,[1]Up!$D:$D,D539)</f>
        <v>#VALUE!</v>
      </c>
      <c r="BA539" s="82"/>
      <c r="BB539" s="82" t="str">
        <f t="shared" si="43"/>
        <v>PL6</v>
      </c>
      <c r="BC539" s="53" t="str">
        <f t="shared" si="44"/>
        <v/>
      </c>
      <c r="BD539" s="53" t="s">
        <v>82</v>
      </c>
      <c r="BE539" s="53"/>
      <c r="BF539" s="53"/>
      <c r="BG539" s="53"/>
      <c r="BH539" s="53"/>
      <c r="BI539" s="83"/>
      <c r="BJ539" s="53"/>
      <c r="BK539" s="53"/>
    </row>
    <row r="540" spans="3:63" ht="14.25" hidden="1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67" t="e">
        <f>SUMIFS([1]Up!$J:$J,[1]Up!$D:$D,D540)</f>
        <v>#VALUE!</v>
      </c>
      <c r="BA540" s="82"/>
      <c r="BB540" s="82" t="str">
        <f t="shared" si="43"/>
        <v/>
      </c>
      <c r="BC540" s="53" t="str">
        <f t="shared" si="44"/>
        <v/>
      </c>
      <c r="BD540" s="53" t="s">
        <v>50</v>
      </c>
      <c r="BE540" s="53"/>
      <c r="BF540" s="53"/>
      <c r="BG540" s="53"/>
      <c r="BH540" s="53"/>
      <c r="BI540" s="83"/>
      <c r="BJ540" s="53"/>
      <c r="BK540" s="53"/>
    </row>
    <row r="541" spans="3:63" ht="14.25" hidden="1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 t="e">
        <f>SUMIFS([1]Up!$J:$J,[1]Up!$D:$D,D541)</f>
        <v>#VALUE!</v>
      </c>
      <c r="BA541" s="82"/>
      <c r="BB541" s="82" t="str">
        <f t="shared" si="43"/>
        <v/>
      </c>
      <c r="BC541" s="53" t="str">
        <f t="shared" si="44"/>
        <v/>
      </c>
      <c r="BD541" s="53" t="s">
        <v>50</v>
      </c>
      <c r="BE541" s="53"/>
      <c r="BF541" s="53"/>
      <c r="BG541" s="53"/>
      <c r="BH541" s="53"/>
      <c r="BI541" s="83"/>
      <c r="BJ541" s="53"/>
      <c r="BK541" s="53"/>
    </row>
    <row r="542" spans="3:63" ht="14.25" hidden="1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MIN(SUM(N542:AY542),I542)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67" t="e">
        <f>SUMIFS([1]Up!$J:$J,[1]Up!$D:$D,D542)</f>
        <v>#VALUE!</v>
      </c>
      <c r="BA542" s="82"/>
      <c r="BB542" s="82" t="str">
        <f t="shared" ref="BB542:BB565" si="47">IFERROR(IF(C542="Plate",LEFT(E542,FIND("*",E542,1)-1),""),IF(C542="Plate",LEFT(E542,FIND("x",E542,1)-1),""))</f>
        <v>SPD634</v>
      </c>
      <c r="BC542" s="53" t="str">
        <f t="shared" ref="BC542:BC565" si="48">IF(ROUND(SUM(N542:AY542)-I542,0)&gt;0,"Thừa "&amp;SUM(N542:AY542)-I542,"")</f>
        <v/>
      </c>
      <c r="BD542" s="53" t="s">
        <v>82</v>
      </c>
      <c r="BE542" s="53"/>
      <c r="BF542" s="53"/>
      <c r="BG542" s="53"/>
      <c r="BH542" s="53"/>
      <c r="BI542" s="83"/>
      <c r="BJ542" s="53"/>
      <c r="BK542" s="53"/>
    </row>
    <row r="543" spans="3:63" ht="14.25" hidden="1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67" t="e">
        <f>SUMIFS([1]Up!$J:$J,[1]Up!$D:$D,D543)</f>
        <v>#VALUE!</v>
      </c>
      <c r="BA543" s="82"/>
      <c r="BB543" s="82" t="str">
        <f t="shared" si="47"/>
        <v>PL16</v>
      </c>
      <c r="BC543" s="53" t="str">
        <f t="shared" si="48"/>
        <v/>
      </c>
      <c r="BD543" s="53" t="s">
        <v>50</v>
      </c>
      <c r="BE543" s="53"/>
      <c r="BF543" s="53"/>
      <c r="BG543" s="53"/>
      <c r="BH543" s="53"/>
      <c r="BI543" s="83"/>
      <c r="BJ543" s="53"/>
      <c r="BK543" s="53"/>
    </row>
    <row r="544" spans="3:63" ht="14.25" hidden="1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67" t="e">
        <f>SUMIFS([1]Up!$J:$J,[1]Up!$D:$D,D544)</f>
        <v>#VALUE!</v>
      </c>
      <c r="BA544" s="82"/>
      <c r="BB544" s="82" t="str">
        <f t="shared" si="47"/>
        <v>PL19</v>
      </c>
      <c r="BC544" s="53" t="str">
        <f t="shared" si="48"/>
        <v/>
      </c>
      <c r="BD544" s="53" t="s">
        <v>50</v>
      </c>
      <c r="BE544" s="53"/>
      <c r="BF544" s="53"/>
      <c r="BG544" s="53"/>
      <c r="BH544" s="53"/>
      <c r="BI544" s="83"/>
      <c r="BJ544" s="53"/>
      <c r="BK544" s="53"/>
    </row>
    <row r="545" spans="3:63" ht="14.25" hidden="1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 t="e">
        <f>SUMIFS([1]Up!$J:$J,[1]Up!$D:$D,D545)</f>
        <v>#VALUE!</v>
      </c>
      <c r="BA545" s="82"/>
      <c r="BB545" s="82" t="str">
        <f t="shared" si="47"/>
        <v>PL10</v>
      </c>
      <c r="BC545" s="53" t="str">
        <f t="shared" si="48"/>
        <v/>
      </c>
      <c r="BD545" s="53" t="s">
        <v>50</v>
      </c>
      <c r="BE545" s="53"/>
      <c r="BF545" s="53"/>
      <c r="BG545" s="53"/>
      <c r="BH545" s="53"/>
      <c r="BI545" s="83"/>
      <c r="BJ545" s="53"/>
      <c r="BK545" s="53"/>
    </row>
    <row r="546" spans="3:63" ht="14.25" hidden="1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67" t="e">
        <f>SUMIFS([1]Up!$J:$J,[1]Up!$D:$D,D546)</f>
        <v>#VALUE!</v>
      </c>
      <c r="BA546" s="82"/>
      <c r="BB546" s="82" t="str">
        <f t="shared" si="47"/>
        <v>PL16</v>
      </c>
      <c r="BC546" s="53" t="str">
        <f t="shared" si="48"/>
        <v/>
      </c>
      <c r="BD546" s="53" t="s">
        <v>50</v>
      </c>
      <c r="BE546" s="53"/>
      <c r="BF546" s="53"/>
      <c r="BG546" s="53"/>
      <c r="BH546" s="53"/>
      <c r="BI546" s="83"/>
      <c r="BJ546" s="53"/>
      <c r="BK546" s="53"/>
    </row>
    <row r="547" spans="3:63" ht="14.25" hidden="1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67" t="e">
        <f>SUMIFS([1]Up!$J:$J,[1]Up!$D:$D,D547)</f>
        <v>#VALUE!</v>
      </c>
      <c r="BA547" s="82"/>
      <c r="BB547" s="82" t="str">
        <f t="shared" si="47"/>
        <v>PL12</v>
      </c>
      <c r="BC547" s="53" t="str">
        <f t="shared" si="48"/>
        <v/>
      </c>
      <c r="BD547" s="53" t="s">
        <v>82</v>
      </c>
      <c r="BE547" s="53"/>
      <c r="BF547" s="53"/>
      <c r="BG547" s="53"/>
      <c r="BH547" s="53"/>
      <c r="BI547" s="83"/>
      <c r="BJ547" s="53"/>
      <c r="BK547" s="53"/>
    </row>
    <row r="548" spans="3:63" ht="14.25" hidden="1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67" t="e">
        <f>SUMIFS([1]Up!$J:$J,[1]Up!$D:$D,D548)</f>
        <v>#VALUE!</v>
      </c>
      <c r="BA548" s="82"/>
      <c r="BB548" s="82" t="str">
        <f t="shared" si="47"/>
        <v/>
      </c>
      <c r="BC548" s="53" t="str">
        <f t="shared" si="48"/>
        <v/>
      </c>
      <c r="BD548" s="53" t="s">
        <v>88</v>
      </c>
      <c r="BE548" s="53"/>
      <c r="BF548" s="53"/>
      <c r="BG548" s="53"/>
      <c r="BH548" s="53"/>
      <c r="BI548" s="83"/>
      <c r="BJ548" s="53"/>
      <c r="BK548" s="53"/>
    </row>
    <row r="549" spans="3:63" ht="14.25" hidden="1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 t="e">
        <f>SUMIFS([1]Up!$J:$J,[1]Up!$D:$D,D549)</f>
        <v>#VALUE!</v>
      </c>
      <c r="BA549" s="82"/>
      <c r="BB549" s="82" t="str">
        <f t="shared" si="47"/>
        <v>PL6</v>
      </c>
      <c r="BC549" s="53" t="str">
        <f t="shared" si="48"/>
        <v/>
      </c>
      <c r="BD549" s="53" t="s">
        <v>50</v>
      </c>
      <c r="BE549" s="53"/>
      <c r="BF549" s="53"/>
      <c r="BG549" s="53"/>
      <c r="BH549" s="53"/>
      <c r="BI549" s="83"/>
      <c r="BJ549" s="53"/>
      <c r="BK549" s="53"/>
    </row>
    <row r="550" spans="3:63" ht="14.25" hidden="1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67" t="e">
        <f>SUMIFS([1]Up!$J:$J,[1]Up!$D:$D,D550)</f>
        <v>#VALUE!</v>
      </c>
      <c r="BA550" s="82"/>
      <c r="BB550" s="82" t="str">
        <f t="shared" si="47"/>
        <v/>
      </c>
      <c r="BC550" s="53" t="str">
        <f t="shared" si="48"/>
        <v/>
      </c>
      <c r="BD550" s="53" t="s">
        <v>50</v>
      </c>
      <c r="BE550" s="53"/>
      <c r="BF550" s="53"/>
      <c r="BG550" s="53"/>
      <c r="BH550" s="53"/>
      <c r="BI550" s="83"/>
      <c r="BJ550" s="53"/>
      <c r="BK550" s="53"/>
    </row>
    <row r="551" spans="3:63" ht="14.25" hidden="1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67" t="e">
        <f>SUMIFS([1]Up!$J:$J,[1]Up!$D:$D,D551)</f>
        <v>#VALUE!</v>
      </c>
      <c r="BA551" s="82"/>
      <c r="BB551" s="82" t="str">
        <f t="shared" si="47"/>
        <v/>
      </c>
      <c r="BC551" s="53" t="str">
        <f t="shared" si="48"/>
        <v/>
      </c>
      <c r="BD551" s="53" t="s">
        <v>82</v>
      </c>
      <c r="BE551" s="53"/>
      <c r="BF551" s="53"/>
      <c r="BG551" s="53"/>
      <c r="BH551" s="53"/>
      <c r="BI551" s="83"/>
      <c r="BJ551" s="53"/>
      <c r="BK551" s="53"/>
    </row>
    <row r="552" spans="3:63" ht="14.25" hidden="1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67" t="e">
        <f>SUMIFS([1]Up!$J:$J,[1]Up!$D:$D,D552)</f>
        <v>#VALUE!</v>
      </c>
      <c r="BA552" s="82"/>
      <c r="BB552" s="82" t="str">
        <f t="shared" si="47"/>
        <v/>
      </c>
      <c r="BC552" s="53" t="str">
        <f t="shared" si="48"/>
        <v/>
      </c>
      <c r="BD552" s="53" t="s">
        <v>82</v>
      </c>
      <c r="BE552" s="53"/>
      <c r="BF552" s="53"/>
      <c r="BG552" s="53"/>
      <c r="BH552" s="53"/>
      <c r="BI552" s="83"/>
      <c r="BJ552" s="53"/>
      <c r="BK552" s="53"/>
    </row>
    <row r="553" spans="3:63" ht="14.25" hidden="1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67" t="e">
        <f>SUMIFS([1]Up!$J:$J,[1]Up!$D:$D,D553)</f>
        <v>#VALUE!</v>
      </c>
      <c r="BA553" s="82"/>
      <c r="BB553" s="82" t="str">
        <f t="shared" si="47"/>
        <v>PL8</v>
      </c>
      <c r="BC553" s="53" t="str">
        <f t="shared" si="48"/>
        <v/>
      </c>
      <c r="BD553" s="53" t="s">
        <v>82</v>
      </c>
      <c r="BE553" s="53"/>
      <c r="BF553" s="53"/>
      <c r="BG553" s="53"/>
      <c r="BH553" s="53"/>
      <c r="BI553" s="83"/>
      <c r="BJ553" s="53"/>
      <c r="BK553" s="53"/>
    </row>
    <row r="554" spans="3:63" ht="14.25" hidden="1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67" t="e">
        <f>SUMIFS([1]Up!$J:$J,[1]Up!$D:$D,D554)</f>
        <v>#VALUE!</v>
      </c>
      <c r="BA554" s="82"/>
      <c r="BB554" s="82" t="str">
        <f t="shared" si="47"/>
        <v/>
      </c>
      <c r="BC554" s="53" t="str">
        <f t="shared" si="48"/>
        <v/>
      </c>
      <c r="BD554" s="53" t="s">
        <v>50</v>
      </c>
      <c r="BE554" s="53"/>
      <c r="BF554" s="53"/>
      <c r="BG554" s="53"/>
      <c r="BH554" s="53"/>
      <c r="BI554" s="83"/>
      <c r="BJ554" s="53"/>
      <c r="BK554" s="53"/>
    </row>
    <row r="555" spans="3:63" ht="14.25" hidden="1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67" t="e">
        <f>SUMIFS([1]Up!$J:$J,[1]Up!$D:$D,D555)</f>
        <v>#VALUE!</v>
      </c>
      <c r="BA555" s="82"/>
      <c r="BB555" s="82" t="str">
        <f t="shared" si="47"/>
        <v>PL6</v>
      </c>
      <c r="BC555" s="53" t="str">
        <f t="shared" si="48"/>
        <v/>
      </c>
      <c r="BD555" s="53" t="s">
        <v>50</v>
      </c>
      <c r="BE555" s="53"/>
      <c r="BF555" s="53"/>
      <c r="BG555" s="53"/>
      <c r="BH555" s="53"/>
      <c r="BI555" s="83"/>
      <c r="BJ555" s="53"/>
      <c r="BK555" s="53"/>
    </row>
    <row r="556" spans="3:63" ht="14.25" hidden="1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67" t="e">
        <f>SUMIFS([1]Up!$J:$J,[1]Up!$D:$D,D556)</f>
        <v>#VALUE!</v>
      </c>
      <c r="BA556" s="82"/>
      <c r="BB556" s="82" t="str">
        <f t="shared" si="47"/>
        <v>PL8</v>
      </c>
      <c r="BC556" s="53" t="str">
        <f t="shared" si="48"/>
        <v/>
      </c>
      <c r="BD556" s="53" t="s">
        <v>82</v>
      </c>
      <c r="BE556" s="53"/>
      <c r="BF556" s="53"/>
      <c r="BG556" s="53"/>
      <c r="BH556" s="53"/>
      <c r="BI556" s="83"/>
      <c r="BJ556" s="53"/>
      <c r="BK556" s="53"/>
    </row>
    <row r="557" spans="3:63" ht="14.25" hidden="1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67" t="e">
        <f>SUMIFS([1]Up!$J:$J,[1]Up!$D:$D,D557)</f>
        <v>#VALUE!</v>
      </c>
      <c r="BA557" s="82"/>
      <c r="BB557" s="82" t="str">
        <f t="shared" si="47"/>
        <v/>
      </c>
      <c r="BC557" s="53" t="str">
        <f t="shared" si="48"/>
        <v/>
      </c>
      <c r="BD557" s="53" t="s">
        <v>50</v>
      </c>
      <c r="BE557" s="53"/>
      <c r="BF557" s="53"/>
      <c r="BG557" s="53"/>
      <c r="BH557" s="53"/>
      <c r="BI557" s="83"/>
      <c r="BJ557" s="53"/>
      <c r="BK557" s="53"/>
    </row>
    <row r="558" spans="3:63" ht="14.25" hidden="1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67" t="e">
        <f>SUMIFS([1]Up!$J:$J,[1]Up!$D:$D,D558)</f>
        <v>#VALUE!</v>
      </c>
      <c r="BA558" s="82"/>
      <c r="BB558" s="82" t="str">
        <f t="shared" si="47"/>
        <v>PL6</v>
      </c>
      <c r="BC558" s="53" t="str">
        <f t="shared" si="48"/>
        <v/>
      </c>
      <c r="BD558" s="53" t="s">
        <v>50</v>
      </c>
      <c r="BE558" s="53"/>
      <c r="BF558" s="53"/>
      <c r="BG558" s="53"/>
      <c r="BH558" s="53"/>
      <c r="BI558" s="83"/>
      <c r="BJ558" s="53"/>
      <c r="BK558" s="53"/>
    </row>
    <row r="559" spans="3:63" ht="14.25" hidden="1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67" t="e">
        <f>SUMIFS([1]Up!$J:$J,[1]Up!$D:$D,D559)</f>
        <v>#VALUE!</v>
      </c>
      <c r="BA559" s="82"/>
      <c r="BB559" s="82" t="str">
        <f t="shared" si="47"/>
        <v>PL8</v>
      </c>
      <c r="BC559" s="53" t="str">
        <f t="shared" si="48"/>
        <v/>
      </c>
      <c r="BD559" s="53" t="s">
        <v>82</v>
      </c>
      <c r="BE559" s="53"/>
      <c r="BF559" s="53"/>
      <c r="BG559" s="53"/>
      <c r="BH559" s="53"/>
      <c r="BI559" s="83"/>
      <c r="BJ559" s="53"/>
      <c r="BK559" s="53"/>
    </row>
    <row r="560" spans="3:63" ht="14.25" hidden="1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67" t="e">
        <f>SUMIFS([1]Up!$J:$J,[1]Up!$D:$D,D560)</f>
        <v>#VALUE!</v>
      </c>
      <c r="BA560" s="82"/>
      <c r="BB560" s="82" t="str">
        <f t="shared" si="47"/>
        <v/>
      </c>
      <c r="BC560" s="53" t="str">
        <f t="shared" si="48"/>
        <v/>
      </c>
      <c r="BD560" s="53" t="s">
        <v>50</v>
      </c>
      <c r="BE560" s="53"/>
      <c r="BF560" s="53"/>
      <c r="BG560" s="53"/>
      <c r="BH560" s="53"/>
      <c r="BI560" s="83"/>
      <c r="BJ560" s="53"/>
      <c r="BK560" s="53"/>
    </row>
    <row r="561" spans="3:63" ht="14.25" hidden="1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67" t="e">
        <f>SUMIFS([1]Up!$J:$J,[1]Up!$D:$D,D561)</f>
        <v>#VALUE!</v>
      </c>
      <c r="BA561" s="82"/>
      <c r="BB561" s="82" t="str">
        <f t="shared" si="47"/>
        <v/>
      </c>
      <c r="BC561" s="53" t="str">
        <f t="shared" si="48"/>
        <v/>
      </c>
      <c r="BD561" s="53" t="s">
        <v>50</v>
      </c>
      <c r="BE561" s="53"/>
      <c r="BF561" s="53"/>
      <c r="BG561" s="53"/>
      <c r="BH561" s="53"/>
      <c r="BI561" s="83"/>
      <c r="BJ561" s="53"/>
      <c r="BK561" s="53"/>
    </row>
    <row r="562" spans="3:63" ht="14.25" hidden="1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67" t="e">
        <f>SUMIFS([1]Up!$J:$J,[1]Up!$D:$D,D562)</f>
        <v>#VALUE!</v>
      </c>
      <c r="BA562" s="82"/>
      <c r="BB562" s="82" t="str">
        <f t="shared" si="47"/>
        <v>PL10</v>
      </c>
      <c r="BC562" s="53" t="str">
        <f t="shared" si="48"/>
        <v/>
      </c>
      <c r="BD562" s="53" t="s">
        <v>50</v>
      </c>
      <c r="BE562" s="53"/>
      <c r="BF562" s="53"/>
      <c r="BG562" s="53"/>
      <c r="BH562" s="53"/>
      <c r="BI562" s="83"/>
      <c r="BJ562" s="53"/>
      <c r="BK562" s="53"/>
    </row>
    <row r="563" spans="3:63" ht="14.25" hidden="1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67" t="e">
        <f>SUMIFS([1]Up!$J:$J,[1]Up!$D:$D,D563)</f>
        <v>#VALUE!</v>
      </c>
      <c r="BA563" s="82"/>
      <c r="BB563" s="82" t="str">
        <f t="shared" si="47"/>
        <v>PL6</v>
      </c>
      <c r="BC563" s="53" t="str">
        <f t="shared" si="48"/>
        <v/>
      </c>
      <c r="BD563" s="53" t="s">
        <v>50</v>
      </c>
      <c r="BE563" s="53"/>
      <c r="BF563" s="53"/>
      <c r="BG563" s="53"/>
      <c r="BH563" s="53"/>
      <c r="BI563" s="83"/>
      <c r="BJ563" s="53"/>
      <c r="BK563" s="53"/>
    </row>
    <row r="564" spans="3:63" ht="14.25" hidden="1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67" t="e">
        <f>SUMIFS([1]Up!$J:$J,[1]Up!$D:$D,D564)</f>
        <v>#VALUE!</v>
      </c>
      <c r="BA564" s="82"/>
      <c r="BB564" s="82" t="str">
        <f t="shared" si="47"/>
        <v>PL8</v>
      </c>
      <c r="BC564" s="53" t="str">
        <f t="shared" si="48"/>
        <v/>
      </c>
      <c r="BD564" s="53" t="s">
        <v>82</v>
      </c>
      <c r="BE564" s="53"/>
      <c r="BF564" s="53"/>
      <c r="BG564" s="53"/>
      <c r="BH564" s="53"/>
      <c r="BI564" s="83"/>
      <c r="BJ564" s="53"/>
      <c r="BK564" s="53"/>
    </row>
    <row r="565" spans="3:63" ht="14.25" hidden="1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67" t="e">
        <f>SUMIFS([1]Up!$J:$J,[1]Up!$D:$D,D565)</f>
        <v>#VALUE!</v>
      </c>
      <c r="BA565" s="82"/>
      <c r="BB565" s="82" t="str">
        <f t="shared" si="47"/>
        <v/>
      </c>
      <c r="BC565" s="53" t="str">
        <f t="shared" si="48"/>
        <v/>
      </c>
      <c r="BD565" s="53" t="s">
        <v>88</v>
      </c>
      <c r="BE565" s="53"/>
      <c r="BF565" s="53"/>
      <c r="BG565" s="53"/>
      <c r="BH565" s="53"/>
      <c r="BI565" s="83"/>
      <c r="BJ565" s="53"/>
      <c r="BK565" s="53"/>
    </row>
    <row r="566" spans="3:63" hidden="1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67"/>
      <c r="BA566" s="82"/>
      <c r="BB566" s="82"/>
      <c r="BC566" s="53"/>
      <c r="BD566" s="53"/>
      <c r="BE566" s="53"/>
      <c r="BF566" s="53"/>
      <c r="BG566" s="53"/>
      <c r="BH566" s="86"/>
      <c r="BI566" s="53"/>
      <c r="BJ566" s="53"/>
      <c r="BK566" s="53"/>
    </row>
    <row r="567" spans="3:63" hidden="1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67"/>
      <c r="BA567" s="82"/>
      <c r="BB567" s="82"/>
      <c r="BC567" s="53"/>
      <c r="BD567" s="53"/>
      <c r="BE567" s="53"/>
      <c r="BF567" s="53"/>
      <c r="BG567" s="53"/>
      <c r="BH567" s="86"/>
      <c r="BI567" s="53"/>
      <c r="BJ567" s="53"/>
      <c r="BK567" s="53"/>
    </row>
    <row r="568" spans="3:63" hidden="1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67"/>
      <c r="BA568" s="82"/>
      <c r="BB568" s="82"/>
      <c r="BC568" s="53"/>
      <c r="BD568" s="53"/>
      <c r="BE568" s="53"/>
      <c r="BF568" s="53"/>
      <c r="BG568" s="53"/>
      <c r="BH568" s="86"/>
      <c r="BI568" s="53"/>
      <c r="BJ568" s="53"/>
      <c r="BK568" s="53"/>
    </row>
    <row r="569" spans="3:63" hidden="1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67"/>
      <c r="BA569" s="82"/>
      <c r="BB569" s="82"/>
      <c r="BC569" s="53"/>
      <c r="BD569" s="53"/>
      <c r="BE569" s="53"/>
      <c r="BF569" s="53"/>
      <c r="BG569" s="53"/>
      <c r="BH569" s="86"/>
      <c r="BI569" s="53"/>
      <c r="BJ569" s="53"/>
      <c r="BK569" s="53"/>
    </row>
    <row r="570" spans="3:63" hidden="1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67"/>
      <c r="BA570" s="82"/>
      <c r="BB570" s="82"/>
      <c r="BC570" s="53"/>
      <c r="BD570" s="53"/>
      <c r="BE570" s="53"/>
      <c r="BF570" s="53"/>
      <c r="BG570" s="53"/>
      <c r="BH570" s="86"/>
      <c r="BI570" s="53"/>
      <c r="BJ570" s="53"/>
      <c r="BK570" s="53"/>
    </row>
    <row r="571" spans="3:63" hidden="1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67"/>
      <c r="BA571" s="82"/>
      <c r="BB571" s="82"/>
      <c r="BC571" s="53"/>
      <c r="BD571" s="53"/>
      <c r="BE571" s="53"/>
      <c r="BF571" s="53"/>
      <c r="BG571" s="53"/>
      <c r="BH571" s="86"/>
      <c r="BI571" s="53"/>
      <c r="BJ571" s="53"/>
      <c r="BK571" s="53"/>
    </row>
    <row r="572" spans="3:63" hidden="1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67"/>
      <c r="BA572" s="82"/>
      <c r="BB572" s="82"/>
      <c r="BC572" s="53"/>
      <c r="BD572" s="53"/>
      <c r="BE572" s="53"/>
      <c r="BF572" s="53"/>
      <c r="BG572" s="53"/>
      <c r="BH572" s="86"/>
      <c r="BI572" s="53"/>
      <c r="BJ572" s="53"/>
      <c r="BK572" s="53"/>
    </row>
    <row r="574" spans="3:63">
      <c r="AN574" s="297"/>
    </row>
  </sheetData>
  <autoFilter ref="C29:BK572" xr:uid="{B5DE6D30-F474-449D-82A7-1262A8A8C8BB}">
    <filterColumn colId="0">
      <filters>
        <filter val="Plate"/>
      </filters>
    </filterColumn>
    <filterColumn colId="10">
      <filters>
        <filter val="1"/>
        <filter val="12"/>
        <filter val="2"/>
        <filter val="376"/>
        <filter val="40"/>
        <filter val="41"/>
        <filter val="8"/>
        <filter val="9"/>
      </filters>
    </filterColumn>
  </autoFilter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zoomScale="70" zoomScaleNormal="70" workbookViewId="0">
      <selection activeCell="W8" sqref="W8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68220.900000000009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1</v>
      </c>
      <c r="X262" s="217">
        <f ca="1">SUMIFS(T:T,C:C,C262,AE:AE,"")/SUMIFS(L:L,C:C,C262,AE:AE,"",AB:AB,"")</f>
        <v>1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4">
        <f t="shared" ref="U263:U264" ca="1" si="104">+L263-T263</f>
        <v>0</v>
      </c>
      <c r="V263" s="124">
        <f t="shared" ref="V263:V264" ca="1" si="105">ROUNDDOWN(T263/J263,0)</f>
        <v>1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0.67567567567567566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0.63636363636363635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 filterMode="1">
    <tabColor rgb="FF7030A0"/>
    <pageSetUpPr fitToPage="1"/>
  </sheetPr>
  <dimension ref="C1:AK87"/>
  <sheetViews>
    <sheetView zoomScale="85" zoomScaleNormal="85" workbookViewId="0">
      <pane xSplit="13" ySplit="29" topLeftCell="O30" activePane="bottomRight" state="frozen"/>
      <selection activeCell="J32" sqref="J32"/>
      <selection pane="topRight" activeCell="J32" sqref="J32"/>
      <selection pane="bottomLeft" activeCell="J32" sqref="J32"/>
      <selection pane="bottomRight" activeCell="W6" sqref="W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7</v>
      </c>
      <c r="H5" s="26" cm="1">
        <f t="array" ref="H5">SUMPRODUCT(--($C$30:$C$87=$D5),$L$30:$L$87,$J$30:$J$87)</f>
        <v>1026.1000000000001</v>
      </c>
      <c r="I5" s="26" cm="1">
        <f t="array" ref="I5">SUMPRODUCT(--($C$30:$C$87=$D5),$M$30:$M$87)</f>
        <v>9</v>
      </c>
      <c r="J5" s="27" cm="1">
        <f t="array" ref="J5">SUMPRODUCT(--($C$30:$C$87=$D5),$M$30:$M$87,$J$30:$J$87)</f>
        <v>208.09999999999997</v>
      </c>
      <c r="L5" s="28" t="s">
        <v>13</v>
      </c>
      <c r="M5" s="29">
        <f>G8</f>
        <v>270</v>
      </c>
      <c r="N5" s="30">
        <f>H8</f>
        <v>6272.4000000000005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263</v>
      </c>
      <c r="H6" s="26" cm="1">
        <f t="array" ref="H6">SUMPRODUCT(--($C$30:$C$87=$D6),$L$30:$L$87,$J$30:$J$87)</f>
        <v>5246.3</v>
      </c>
      <c r="I6" s="26" cm="1">
        <f t="array" ref="I6">SUMPRODUCT(--($C$30:$C$87=$D6),$M$30:$M$87)</f>
        <v>0</v>
      </c>
      <c r="J6" s="27" cm="1">
        <f t="array" ref="J6">SUMPRODUCT(--($C$30:$C$87=$D6),$M$30:$M$87,$J$30:$J$87)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270</v>
      </c>
      <c r="H8" s="41">
        <f t="shared" si="0"/>
        <v>6272.4000000000005</v>
      </c>
      <c r="I8" s="41">
        <f t="shared" si="0"/>
        <v>9</v>
      </c>
      <c r="J8" s="42">
        <f>J5+J6+J7</f>
        <v>208.09999999999997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:F11">TRANSPOSE(_xlfn._xlws.SORT(_xlfn.UNIQUE(_xlfn._xlws.FILTER(E30:E87,(C30:C87=$D$11)*(M30:M87&lt;&gt;0))),,1))</f>
        <v>C100*60*4</v>
      </c>
      <c r="F11" s="46" t="str">
        <v>L65*65*4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19168</v>
      </c>
      <c r="G12" s="50" cm="1">
        <f t="array" ref="G12">SUMPRODUCT(--($C$30:$C$87=$D$11),--($E$30:$E$87=G$11),$I$30:$I$87,$G$30:$G$87)</f>
        <v>0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6</v>
      </c>
      <c r="G13" s="53" cm="1">
        <f t="array" ref="G13">SUMPRODUCT(--($C$30:$C$87=$D$11),--($E$30:$E$87=G$11),$I$30:$I$87)</f>
        <v>0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19168</v>
      </c>
      <c r="G16" s="50" cm="1">
        <f t="array" ref="G16">SUMPRODUCT(--($C$30:$C$87=$D$11),--($E$30:$E$87=G$11),$M$30:$M$87,$G$30:$G$87)</f>
        <v>0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6</v>
      </c>
      <c r="G17" s="58" cm="1">
        <f t="array" ref="G17">SUMPRODUCT(--($C$30:$C$87=$D$11),--($E$30:$E$87=G$11),$M$30:$M$87)</f>
        <v>0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75.8</v>
      </c>
      <c r="G18" s="61" cm="1">
        <f t="array" ref="G18">SUMPRODUCT(--($C$30:$C$87=$D$11),--($E$30:$E$87=G$11),$M$30:$M$87,$J$30:$J$87)</f>
        <v>0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e" cm="1" vm="1">
        <f t="array" ref="E21">_xlfn._xlws.SORT(MID(TRANSPOSE(_xlfn.UNIQUE(_xlfn._xlws.FILTER(AB30:AB87,(C30:C87=$D$21)*(M30:M87&lt;&gt;0)))),3,3),,1)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t="e" cm="1" vm="2">
        <f t="array" ref="E22">SUMPRODUCT(--($C$30:$C$87=$D$21),--($AB$30:$AB$87="PL"&amp;E$21),$J$30:$J$87,$I$30:$I$87)/(7.85*E$21)</f>
        <v>#VALUE!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t="e" cm="1" vm="2">
        <f t="array" ref="E23">SUMPRODUCT(--($C$30:$C$87=$D$21),--($AB$30:$AB$87="PL"&amp;E$21),$I$30:$I$87)</f>
        <v>#VALUE!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t="e" cm="1" vm="2">
        <f t="array" ref="E24">SUMPRODUCT(--($C$30:$C$87=$D$21),--($AB$30:$AB$87="PL"&amp;E$21),$J$30:$J$87,$M$30:$M$87)/(7.85*E$21)</f>
        <v>#VALUE!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t="e" cm="1" vm="2">
        <f t="array" ref="E25">SUMPRODUCT(--($C$30:$C$87=$D$21),--($AB$30:$AB$87="PL"&amp;E$21),$M$30:$M$87)</f>
        <v>#VALUE!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t="e" cm="1" vm="2">
        <f t="array" ref="E26">SUMPRODUCT(--($C$30:$C$87=$D$21),--($AB$30:$AB$87="PL"&amp;E$21),$J$30:$J$87,$M$30:$M$87)</f>
        <v>#VALUE!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213.1</v>
      </c>
      <c r="U27" s="73" cm="1">
        <f t="array" ref="U27">SUMPRODUCT($J$30:$J$87,U30:U87,--(U30:U87&lt;&gt;""))</f>
        <v>163.9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t="e" cm="1">
        <f t="array" ref="Z27">SUMPRODUCT($J$30:$J$87,Z30:Z87,--(Z30:Z87&lt;&gt;""))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65</v>
      </c>
      <c r="U28" s="75">
        <f t="shared" si="1"/>
        <v>3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SUM(Z30:Z87)</f>
        <v>#VALUE!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>
        <v>46285</v>
      </c>
      <c r="U29" s="79">
        <v>46290</v>
      </c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hidden="1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hidden="1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hidden="1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hidden="1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hidden="1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hidden="1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hidden="1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hidden="1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hidden="1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hidden="1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hidden="1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hidden="1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hidden="1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0</v>
      </c>
      <c r="M45" s="26">
        <f t="shared" si="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hidden="1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4</v>
      </c>
      <c r="M48" s="26">
        <f t="shared" si="8"/>
        <v>0</v>
      </c>
      <c r="N48" s="26"/>
      <c r="O48" s="26"/>
      <c r="P48" s="26"/>
      <c r="Q48" s="26"/>
      <c r="R48" s="26"/>
      <c r="S48" s="26"/>
      <c r="T48" s="26">
        <v>4</v>
      </c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hidden="1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hidden="1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0</v>
      </c>
      <c r="M51" s="26">
        <f t="shared" si="8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hidden="1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hidden="1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2</v>
      </c>
      <c r="M53" s="26">
        <f t="shared" si="8"/>
        <v>0</v>
      </c>
      <c r="N53" s="26"/>
      <c r="O53" s="26"/>
      <c r="P53" s="26"/>
      <c r="Q53" s="26"/>
      <c r="R53" s="26"/>
      <c r="S53" s="26"/>
      <c r="T53" s="26">
        <v>2</v>
      </c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hidden="1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0</v>
      </c>
      <c r="M56" s="26">
        <f t="shared" si="8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hidden="1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hidden="1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2</v>
      </c>
      <c r="M58" s="26">
        <f t="shared" si="8"/>
        <v>0</v>
      </c>
      <c r="N58" s="26"/>
      <c r="O58" s="26"/>
      <c r="P58" s="26"/>
      <c r="Q58" s="26"/>
      <c r="R58" s="26"/>
      <c r="S58" s="26"/>
      <c r="T58" s="26">
        <v>2</v>
      </c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hidden="1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hidden="1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hidden="1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>
        <v>1</v>
      </c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hidden="1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>
        <v>1</v>
      </c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hidden="1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hidden="1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hidden="1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1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>
        <v>1</v>
      </c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hidden="1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hidden="1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hidden="1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hidden="1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hidden="1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hidden="1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hidden="1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hidden="1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hidden="1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hidden="1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hidden="1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55</v>
      </c>
      <c r="M77" s="26">
        <f t="shared" si="8"/>
        <v>0</v>
      </c>
      <c r="N77" s="26"/>
      <c r="O77" s="26"/>
      <c r="P77" s="26"/>
      <c r="Q77" s="26"/>
      <c r="R77" s="26"/>
      <c r="S77" s="26"/>
      <c r="T77" s="26">
        <v>55</v>
      </c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hidden="1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>
        <v>2</v>
      </c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 hidden="1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 hidden="1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 hidden="1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 hidden="1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 hidden="1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 hidden="1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 hidden="1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>
    <filterColumn colId="2">
      <filters>
        <filter val="L65*65*4"/>
      </filters>
    </filterColumn>
  </autoFilter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2026-06-19T04:20:16Z</dcterms:created>
  <dcterms:modified xsi:type="dcterms:W3CDTF">2026-10-20T01:30:23Z</dcterms:modified>
</cp:coreProperties>
</file>