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BA214F83-3458-459B-8171-E03FD4C23D5D}" xr6:coauthVersionLast="47" xr6:coauthVersionMax="47" xr10:uidLastSave="{00000000-0000-0000-0000-000000000000}"/>
  <bookViews>
    <workbookView xWindow="-120" yWindow="-120" windowWidth="29040" windowHeight="15720" activeTab="7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  <sheet name="U284_Catalyst" sheetId="12" r:id="rId8"/>
  </sheets>
  <externalReferences>
    <externalReference r:id="rId9"/>
    <externalReference r:id="rId10"/>
    <externalReference r:id="rId11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'BTP-U284SCR'!$C$29:$CH$764</definedName>
    <definedName name="_xlnm._FilterDatabase" localSheetId="3" hidden="1">'BTP-U284STK'!$C$29:$BL$572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12" l="1"/>
  <c r="BU27" i="1" a="1"/>
  <c r="BU27" i="1" s="1"/>
  <c r="BU28" i="1"/>
  <c r="AY27" i="4" a="1"/>
  <c r="AY27" i="4" s="1"/>
  <c r="AY28" i="4"/>
  <c r="BT27" i="1" a="1"/>
  <c r="BT27" i="1" s="1"/>
  <c r="BT28" i="1"/>
  <c r="BY163" i="1"/>
  <c r="BZ163" i="1"/>
  <c r="BS27" i="1" a="1"/>
  <c r="BS27" i="1" s="1"/>
  <c r="BS28" i="1"/>
  <c r="BW163" i="1"/>
  <c r="L163" i="1"/>
  <c r="M163" i="1" s="1"/>
  <c r="BR27" i="1" l="1" a="1"/>
  <c r="BR27" i="1" s="1"/>
  <c r="BR28" i="1"/>
  <c r="BQ27" i="1" a="1"/>
  <c r="BQ27" i="1" s="1"/>
  <c r="BQ28" i="1"/>
  <c r="BP27" i="1" a="1"/>
  <c r="BP27" i="1" s="1"/>
  <c r="BP28" i="1"/>
  <c r="BO27" i="1" a="1"/>
  <c r="BO27" i="1" s="1"/>
  <c r="BO28" i="1"/>
  <c r="AU186" i="4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6" i="1"/>
  <c r="AZ27" i="1" s="1" a="1"/>
  <c r="AZ28" i="1"/>
  <c r="AQ27" i="4" a="1"/>
  <c r="AQ28" i="4"/>
  <c r="AY27" i="1" a="1"/>
  <c r="AY28" i="1"/>
  <c r="AX27" i="1" a="1"/>
  <c r="AX28" i="1"/>
  <c r="AW27" i="1" a="1"/>
  <c r="AW28" i="1"/>
  <c r="AV193" i="1"/>
  <c r="AV679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4" i="1"/>
  <c r="AQ728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443" i="11"/>
  <c r="T796" i="11"/>
  <c r="T330" i="11"/>
  <c r="T798" i="11"/>
  <c r="T448" i="11"/>
  <c r="T517" i="11"/>
  <c r="T653" i="11"/>
  <c r="T362" i="11"/>
  <c r="T260" i="11"/>
  <c r="T334" i="11"/>
  <c r="T866" i="11"/>
  <c r="T508" i="11"/>
  <c r="T733" i="11"/>
  <c r="T880" i="11"/>
  <c r="T794" i="11"/>
  <c r="T867" i="11"/>
  <c r="T812" i="11"/>
  <c r="T907" i="11"/>
  <c r="T799" i="11"/>
  <c r="T332" i="11"/>
  <c r="T331" i="11"/>
  <c r="T879" i="11"/>
  <c r="T856" i="11"/>
  <c r="T628" i="11"/>
  <c r="T446" i="11"/>
  <c r="T627" i="11"/>
  <c r="T516" i="11"/>
  <c r="T224" i="11"/>
  <c r="T445" i="11"/>
  <c r="T438" i="11"/>
  <c r="T904" i="11"/>
  <c r="T834" i="11"/>
  <c r="T845" i="11"/>
  <c r="T182" i="11"/>
  <c r="T210" i="11"/>
  <c r="T256" i="11"/>
  <c r="T261" i="11"/>
  <c r="T857" i="11"/>
  <c r="T868" i="11"/>
  <c r="T797" i="11"/>
  <c r="T515" i="11"/>
  <c r="T255" i="11"/>
  <c r="T336" i="11"/>
  <c r="T625" i="11"/>
  <c r="T732" i="11"/>
  <c r="T630" i="11"/>
  <c r="T793" i="11"/>
  <c r="T731" i="11"/>
  <c r="T366" i="11"/>
  <c r="T552" i="11"/>
  <c r="T814" i="11"/>
  <c r="T865" i="11"/>
  <c r="T623" i="11"/>
  <c r="T335" i="11"/>
  <c r="T181" i="11"/>
  <c r="T257" i="11"/>
  <c r="T440" i="11"/>
  <c r="T513" i="11"/>
  <c r="T734" i="11"/>
  <c r="T555" i="11"/>
  <c r="T905" i="11"/>
  <c r="T263" i="11"/>
  <c r="T553" i="11"/>
  <c r="T727" i="11"/>
  <c r="T619" i="11"/>
  <c r="T795" i="11"/>
  <c r="T338" i="11"/>
  <c r="T554" i="11"/>
  <c r="T729" i="11"/>
  <c r="T843" i="11"/>
  <c r="T442" i="11"/>
  <c r="T726" i="11"/>
  <c r="T906" i="11"/>
  <c r="T629" i="11"/>
  <c r="T225" i="11"/>
  <c r="T340" i="11"/>
  <c r="T730" i="11"/>
  <c r="T209" i="11"/>
  <c r="T626" i="11"/>
  <c r="T262" i="11"/>
  <c r="T737" i="11"/>
  <c r="T624" i="11"/>
  <c r="T441" i="11"/>
  <c r="T449" i="11"/>
  <c r="T735" i="11"/>
  <c r="T550" i="11"/>
  <c r="T844" i="11"/>
  <c r="T557" i="11"/>
  <c r="T548" i="11"/>
  <c r="T364" i="11"/>
  <c r="T833" i="11"/>
  <c r="T813" i="11"/>
  <c r="T439" i="11"/>
  <c r="T341" i="11"/>
  <c r="T510" i="11"/>
  <c r="T258" i="11"/>
  <c r="T259" i="11"/>
  <c r="T878" i="11"/>
  <c r="T632" i="11"/>
  <c r="T333" i="11"/>
  <c r="T509" i="11"/>
  <c r="T846" i="11"/>
  <c r="T801" i="11"/>
  <c r="T855" i="11"/>
  <c r="T832" i="11"/>
  <c r="T339" i="11"/>
  <c r="T651" i="11"/>
  <c r="T447" i="11"/>
  <c r="T363" i="11"/>
  <c r="T512" i="11"/>
  <c r="T254" i="11"/>
  <c r="T551" i="11"/>
  <c r="T728" i="11"/>
  <c r="T549" i="11"/>
  <c r="T511" i="11"/>
  <c r="T507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Z39" i="1"/>
  <c r="L39" i="1"/>
  <c r="BZ40" i="1"/>
  <c r="L40" i="1"/>
  <c r="BZ41" i="1"/>
  <c r="L41" i="1"/>
  <c r="BZ42" i="1"/>
  <c r="L42" i="1"/>
  <c r="BZ43" i="1"/>
  <c r="L43" i="1"/>
  <c r="BZ44" i="1"/>
  <c r="L44" i="1"/>
  <c r="BZ37" i="1"/>
  <c r="L37" i="1"/>
  <c r="BZ36" i="1"/>
  <c r="L36" i="1"/>
  <c r="BZ38" i="1"/>
  <c r="L38" i="1"/>
  <c r="BZ31" i="1"/>
  <c r="L31" i="1"/>
  <c r="BZ33" i="1"/>
  <c r="L33" i="1"/>
  <c r="BZ35" i="1"/>
  <c r="L35" i="1"/>
  <c r="BZ30" i="1"/>
  <c r="L30" i="1"/>
  <c r="BZ34" i="1"/>
  <c r="L34" i="1"/>
  <c r="BZ32" i="1"/>
  <c r="L32" i="1"/>
  <c r="BZ747" i="1"/>
  <c r="L747" i="1"/>
  <c r="BZ748" i="1"/>
  <c r="L748" i="1"/>
  <c r="BZ749" i="1"/>
  <c r="L749" i="1"/>
  <c r="BZ751" i="1"/>
  <c r="L751" i="1"/>
  <c r="BZ752" i="1"/>
  <c r="L752" i="1"/>
  <c r="BZ754" i="1"/>
  <c r="L754" i="1"/>
  <c r="BZ755" i="1"/>
  <c r="L755" i="1"/>
  <c r="BZ756" i="1"/>
  <c r="L756" i="1"/>
  <c r="BZ723" i="1"/>
  <c r="L723" i="1"/>
  <c r="BZ724" i="1"/>
  <c r="L724" i="1"/>
  <c r="BZ725" i="1"/>
  <c r="L725" i="1"/>
  <c r="BZ726" i="1"/>
  <c r="L726" i="1"/>
  <c r="BZ727" i="1"/>
  <c r="L727" i="1"/>
  <c r="BZ728" i="1"/>
  <c r="L728" i="1"/>
  <c r="BZ729" i="1"/>
  <c r="L729" i="1"/>
  <c r="BZ730" i="1"/>
  <c r="L730" i="1"/>
  <c r="BZ731" i="1"/>
  <c r="L731" i="1"/>
  <c r="BZ732" i="1"/>
  <c r="L732" i="1"/>
  <c r="BZ733" i="1"/>
  <c r="L733" i="1"/>
  <c r="BZ734" i="1"/>
  <c r="L734" i="1"/>
  <c r="BZ735" i="1"/>
  <c r="L735" i="1"/>
  <c r="BZ736" i="1"/>
  <c r="L736" i="1"/>
  <c r="BZ737" i="1"/>
  <c r="L737" i="1"/>
  <c r="BZ738" i="1"/>
  <c r="L738" i="1"/>
  <c r="BZ739" i="1"/>
  <c r="L739" i="1"/>
  <c r="BZ740" i="1"/>
  <c r="L740" i="1"/>
  <c r="BZ741" i="1"/>
  <c r="L741" i="1"/>
  <c r="BZ742" i="1"/>
  <c r="L742" i="1"/>
  <c r="BZ743" i="1"/>
  <c r="L743" i="1"/>
  <c r="BZ744" i="1"/>
  <c r="L744" i="1"/>
  <c r="BZ745" i="1"/>
  <c r="L745" i="1"/>
  <c r="BZ746" i="1"/>
  <c r="L746" i="1"/>
  <c r="AO27" i="1" a="1"/>
  <c r="AO28" i="1"/>
  <c r="BY753" i="1"/>
  <c r="BZ753" i="1"/>
  <c r="BY750" i="1"/>
  <c r="BZ750" i="1"/>
  <c r="BY722" i="1"/>
  <c r="BZ722" i="1"/>
  <c r="L753" i="1"/>
  <c r="L750" i="1"/>
  <c r="L722" i="1"/>
  <c r="BY721" i="1"/>
  <c r="BZ721" i="1"/>
  <c r="L721" i="1"/>
  <c r="AN692" i="1"/>
  <c r="AN130" i="1"/>
  <c r="AL27" i="4" a="1"/>
  <c r="AK27" i="4" a="1"/>
  <c r="AK28" i="4"/>
  <c r="AZ28" i="4"/>
  <c r="AM27" i="1" a="1"/>
  <c r="AM28" i="1"/>
  <c r="AL27" i="1" a="1"/>
  <c r="AL28" i="1"/>
  <c r="AK27" i="1" a="1"/>
  <c r="AK28" i="1"/>
  <c r="AJ27" i="1" a="1"/>
  <c r="AJ28" i="1"/>
  <c r="AJ27" i="4" a="1"/>
  <c r="AJ28" i="4"/>
  <c r="T974" i="11"/>
  <c r="T1016" i="11"/>
  <c r="T1040" i="11"/>
  <c r="T996" i="11"/>
  <c r="T1030" i="11"/>
  <c r="T976" i="11"/>
  <c r="T1036" i="11"/>
  <c r="T988" i="11"/>
  <c r="T998" i="11"/>
  <c r="T1045" i="11"/>
  <c r="T1022" i="11"/>
  <c r="T1024" i="11"/>
  <c r="T975" i="11"/>
  <c r="T1002" i="11"/>
  <c r="T1032" i="11"/>
  <c r="T170" i="11"/>
  <c r="T980" i="11"/>
  <c r="T1042" i="11"/>
  <c r="T1014" i="11"/>
  <c r="T1003" i="11"/>
  <c r="T1004" i="11"/>
  <c r="T990" i="11"/>
  <c r="T337" i="11"/>
  <c r="T992" i="11"/>
  <c r="T1048" i="11"/>
  <c r="T1010" i="11"/>
  <c r="T994" i="11"/>
  <c r="T1047" i="11"/>
  <c r="T999" i="11"/>
  <c r="T1017" i="11"/>
  <c r="T1043" i="11"/>
  <c r="T987" i="11"/>
  <c r="T984" i="11"/>
  <c r="T1012" i="11"/>
  <c r="T995" i="11"/>
  <c r="T978" i="11"/>
  <c r="T1006" i="11"/>
  <c r="T986" i="11"/>
  <c r="T1038" i="11"/>
  <c r="T1000" i="11"/>
  <c r="T1021" i="11"/>
  <c r="T1044" i="11"/>
  <c r="T1018" i="11"/>
  <c r="T1028" i="11"/>
  <c r="T983" i="11"/>
  <c r="T1020" i="11"/>
  <c r="T1013" i="11"/>
  <c r="T1034" i="11"/>
  <c r="T991" i="11"/>
  <c r="T982" i="11"/>
  <c r="T979" i="11"/>
  <c r="T1026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1" i="1"/>
  <c r="M722" i="1"/>
  <c r="M750" i="1"/>
  <c r="M746" i="1"/>
  <c r="M743" i="1"/>
  <c r="M742" i="1"/>
  <c r="M739" i="1"/>
  <c r="M738" i="1"/>
  <c r="M735" i="1"/>
  <c r="M734" i="1"/>
  <c r="M731" i="1"/>
  <c r="M730" i="1"/>
  <c r="M727" i="1"/>
  <c r="M726" i="1"/>
  <c r="M723" i="1"/>
  <c r="M755" i="1"/>
  <c r="M754" i="1"/>
  <c r="M751" i="1"/>
  <c r="M747" i="1"/>
  <c r="M32" i="1"/>
  <c r="M35" i="1"/>
  <c r="M33" i="1"/>
  <c r="M36" i="1"/>
  <c r="M37" i="1"/>
  <c r="M42" i="1"/>
  <c r="M41" i="1"/>
  <c r="M753" i="1"/>
  <c r="M745" i="1"/>
  <c r="M744" i="1"/>
  <c r="M741" i="1"/>
  <c r="M740" i="1"/>
  <c r="M737" i="1"/>
  <c r="M736" i="1"/>
  <c r="M733" i="1"/>
  <c r="M732" i="1"/>
  <c r="M729" i="1"/>
  <c r="M728" i="1"/>
  <c r="M725" i="1"/>
  <c r="M724" i="1"/>
  <c r="M756" i="1"/>
  <c r="M752" i="1"/>
  <c r="M749" i="1"/>
  <c r="M748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R5" i="9" a="1"/>
  <c r="T444" i="1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K25" i="9" a="1"/>
  <c r="K26" i="9" a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T631" i="11"/>
  <c r="U631" i="11" l="1"/>
  <c r="V631" i="1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Z162" i="1"/>
  <c r="BY162" i="1"/>
  <c r="L162" i="1"/>
  <c r="BZ180" i="1"/>
  <c r="BY180" i="1"/>
  <c r="L180" i="1"/>
  <c r="BZ186" i="1"/>
  <c r="BY186" i="1"/>
  <c r="L186" i="1"/>
  <c r="M186" i="1" s="1"/>
  <c r="BZ57" i="1"/>
  <c r="BY57" i="1"/>
  <c r="L57" i="1"/>
  <c r="BZ58" i="1"/>
  <c r="BY58" i="1"/>
  <c r="L58" i="1"/>
  <c r="BZ59" i="1"/>
  <c r="BY59" i="1"/>
  <c r="L59" i="1"/>
  <c r="BZ60" i="1"/>
  <c r="BY60" i="1"/>
  <c r="L60" i="1"/>
  <c r="BZ45" i="1"/>
  <c r="BY45" i="1"/>
  <c r="L45" i="1"/>
  <c r="BZ46" i="1"/>
  <c r="BY46" i="1"/>
  <c r="L46" i="1"/>
  <c r="BZ47" i="1"/>
  <c r="BY47" i="1"/>
  <c r="L47" i="1"/>
  <c r="BZ48" i="1"/>
  <c r="BY48" i="1"/>
  <c r="L48" i="1"/>
  <c r="BZ49" i="1"/>
  <c r="BY49" i="1"/>
  <c r="L49" i="1"/>
  <c r="BZ50" i="1"/>
  <c r="BY50" i="1"/>
  <c r="L50" i="1"/>
  <c r="BZ51" i="1"/>
  <c r="BY51" i="1"/>
  <c r="L51" i="1"/>
  <c r="BZ52" i="1"/>
  <c r="BY52" i="1"/>
  <c r="L52" i="1"/>
  <c r="BZ53" i="1"/>
  <c r="BY53" i="1"/>
  <c r="L53" i="1"/>
  <c r="BZ54" i="1"/>
  <c r="BY54" i="1"/>
  <c r="L54" i="1"/>
  <c r="BZ55" i="1"/>
  <c r="BY55" i="1"/>
  <c r="L55" i="1"/>
  <c r="BZ56" i="1"/>
  <c r="BY56" i="1"/>
  <c r="L56" i="1"/>
  <c r="BZ61" i="1"/>
  <c r="BY61" i="1"/>
  <c r="L61" i="1"/>
  <c r="BZ62" i="1"/>
  <c r="BY62" i="1"/>
  <c r="L62" i="1"/>
  <c r="BZ67" i="1"/>
  <c r="BY67" i="1"/>
  <c r="L67" i="1"/>
  <c r="BZ68" i="1"/>
  <c r="BY68" i="1"/>
  <c r="L68" i="1"/>
  <c r="BZ65" i="1"/>
  <c r="BY65" i="1"/>
  <c r="L65" i="1"/>
  <c r="BZ63" i="1"/>
  <c r="BY63" i="1"/>
  <c r="L63" i="1"/>
  <c r="BZ66" i="1"/>
  <c r="BY66" i="1"/>
  <c r="L66" i="1"/>
  <c r="BZ71" i="1"/>
  <c r="BY71" i="1"/>
  <c r="L71" i="1"/>
  <c r="BZ72" i="1"/>
  <c r="BY72" i="1"/>
  <c r="L72" i="1"/>
  <c r="BZ64" i="1"/>
  <c r="BY64" i="1"/>
  <c r="L64" i="1"/>
  <c r="BZ69" i="1"/>
  <c r="BY69" i="1"/>
  <c r="L69" i="1"/>
  <c r="BZ70" i="1"/>
  <c r="BY70" i="1"/>
  <c r="L70" i="1"/>
  <c r="BZ76" i="1"/>
  <c r="BY76" i="1"/>
  <c r="L76" i="1"/>
  <c r="BZ77" i="1"/>
  <c r="BY77" i="1"/>
  <c r="L77" i="1"/>
  <c r="BZ73" i="1"/>
  <c r="BY73" i="1"/>
  <c r="L73" i="1"/>
  <c r="BZ74" i="1"/>
  <c r="BY74" i="1"/>
  <c r="L74" i="1"/>
  <c r="BZ75" i="1"/>
  <c r="BY75" i="1"/>
  <c r="L75" i="1"/>
  <c r="BZ78" i="1"/>
  <c r="BY78" i="1"/>
  <c r="L78" i="1"/>
  <c r="BZ79" i="1"/>
  <c r="BY79" i="1"/>
  <c r="L79" i="1"/>
  <c r="BZ80" i="1"/>
  <c r="BY80" i="1"/>
  <c r="L80" i="1"/>
  <c r="BZ81" i="1"/>
  <c r="BY81" i="1"/>
  <c r="L81" i="1"/>
  <c r="BZ94" i="1"/>
  <c r="BY94" i="1"/>
  <c r="L94" i="1"/>
  <c r="BZ95" i="1"/>
  <c r="BY95" i="1"/>
  <c r="L95" i="1"/>
  <c r="BZ96" i="1"/>
  <c r="BY96" i="1"/>
  <c r="L96" i="1"/>
  <c r="BZ97" i="1"/>
  <c r="BY97" i="1"/>
  <c r="L97" i="1"/>
  <c r="BZ82" i="1"/>
  <c r="BY82" i="1"/>
  <c r="L82" i="1"/>
  <c r="BZ83" i="1"/>
  <c r="BY83" i="1"/>
  <c r="L83" i="1"/>
  <c r="BZ84" i="1"/>
  <c r="BY84" i="1"/>
  <c r="L84" i="1"/>
  <c r="BZ85" i="1"/>
  <c r="BY85" i="1"/>
  <c r="L85" i="1"/>
  <c r="BZ86" i="1"/>
  <c r="BY86" i="1"/>
  <c r="L86" i="1"/>
  <c r="BZ87" i="1"/>
  <c r="BY87" i="1"/>
  <c r="L87" i="1"/>
  <c r="BZ88" i="1"/>
  <c r="BY88" i="1"/>
  <c r="L88" i="1"/>
  <c r="BZ89" i="1"/>
  <c r="BY89" i="1"/>
  <c r="L89" i="1"/>
  <c r="BZ90" i="1"/>
  <c r="BY90" i="1"/>
  <c r="L90" i="1"/>
  <c r="BZ91" i="1"/>
  <c r="BY91" i="1"/>
  <c r="L91" i="1"/>
  <c r="BZ92" i="1"/>
  <c r="BY92" i="1"/>
  <c r="L92" i="1"/>
  <c r="BZ93" i="1"/>
  <c r="BY93" i="1"/>
  <c r="L93" i="1"/>
  <c r="BZ98" i="1"/>
  <c r="BY98" i="1"/>
  <c r="L98" i="1"/>
  <c r="BZ99" i="1"/>
  <c r="BY99" i="1"/>
  <c r="L99" i="1"/>
  <c r="BZ104" i="1"/>
  <c r="BY104" i="1"/>
  <c r="L104" i="1"/>
  <c r="BZ105" i="1"/>
  <c r="BY105" i="1"/>
  <c r="L105" i="1"/>
  <c r="BZ102" i="1"/>
  <c r="BY102" i="1"/>
  <c r="L102" i="1"/>
  <c r="BZ100" i="1"/>
  <c r="BY100" i="1"/>
  <c r="L100" i="1"/>
  <c r="BZ103" i="1"/>
  <c r="BY103" i="1"/>
  <c r="L103" i="1"/>
  <c r="BZ108" i="1"/>
  <c r="BY108" i="1"/>
  <c r="L108" i="1"/>
  <c r="BZ109" i="1"/>
  <c r="BY109" i="1"/>
  <c r="L109" i="1"/>
  <c r="BZ101" i="1"/>
  <c r="BY101" i="1"/>
  <c r="L101" i="1"/>
  <c r="BZ106" i="1"/>
  <c r="BY106" i="1"/>
  <c r="L106" i="1"/>
  <c r="BZ107" i="1"/>
  <c r="BY107" i="1"/>
  <c r="L107" i="1"/>
  <c r="BZ113" i="1"/>
  <c r="BY113" i="1"/>
  <c r="L113" i="1"/>
  <c r="BZ114" i="1"/>
  <c r="BY114" i="1"/>
  <c r="L114" i="1"/>
  <c r="BZ110" i="1"/>
  <c r="BY110" i="1"/>
  <c r="L110" i="1"/>
  <c r="BZ111" i="1"/>
  <c r="BY111" i="1"/>
  <c r="L111" i="1"/>
  <c r="BZ112" i="1"/>
  <c r="BY112" i="1"/>
  <c r="L112" i="1"/>
  <c r="BZ115" i="1"/>
  <c r="BY115" i="1"/>
  <c r="L115" i="1"/>
  <c r="BZ116" i="1"/>
  <c r="BY116" i="1"/>
  <c r="L116" i="1"/>
  <c r="BZ117" i="1"/>
  <c r="BY117" i="1"/>
  <c r="L117" i="1"/>
  <c r="BZ118" i="1"/>
  <c r="BY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D565" i="4"/>
  <c r="BC565" i="4"/>
  <c r="L565" i="4"/>
  <c r="M565" i="4" s="1"/>
  <c r="BD564" i="4"/>
  <c r="BC564" i="4"/>
  <c r="L564" i="4"/>
  <c r="M564" i="4" s="1"/>
  <c r="BD563" i="4"/>
  <c r="BC563" i="4"/>
  <c r="L563" i="4"/>
  <c r="M563" i="4" s="1"/>
  <c r="BD562" i="4"/>
  <c r="BC562" i="4"/>
  <c r="L562" i="4"/>
  <c r="M562" i="4" s="1"/>
  <c r="BD561" i="4"/>
  <c r="BC561" i="4"/>
  <c r="L561" i="4"/>
  <c r="M561" i="4" s="1"/>
  <c r="BD560" i="4"/>
  <c r="BC560" i="4"/>
  <c r="L560" i="4"/>
  <c r="M560" i="4" s="1"/>
  <c r="BD559" i="4"/>
  <c r="BC559" i="4"/>
  <c r="L559" i="4"/>
  <c r="M559" i="4" s="1"/>
  <c r="BD558" i="4"/>
  <c r="BC558" i="4"/>
  <c r="L558" i="4"/>
  <c r="M558" i="4" s="1"/>
  <c r="BD557" i="4"/>
  <c r="BC557" i="4"/>
  <c r="L557" i="4"/>
  <c r="M557" i="4" s="1"/>
  <c r="BD556" i="4"/>
  <c r="BC556" i="4"/>
  <c r="L556" i="4"/>
  <c r="M556" i="4" s="1"/>
  <c r="BD555" i="4"/>
  <c r="BC555" i="4"/>
  <c r="L555" i="4"/>
  <c r="M555" i="4" s="1"/>
  <c r="BD554" i="4"/>
  <c r="BC554" i="4"/>
  <c r="L554" i="4"/>
  <c r="M554" i="4" s="1"/>
  <c r="BD553" i="4"/>
  <c r="BC553" i="4"/>
  <c r="L553" i="4"/>
  <c r="M553" i="4" s="1"/>
  <c r="BD552" i="4"/>
  <c r="BC552" i="4"/>
  <c r="L552" i="4"/>
  <c r="M552" i="4" s="1"/>
  <c r="BD551" i="4"/>
  <c r="BC551" i="4"/>
  <c r="L551" i="4"/>
  <c r="M551" i="4" s="1"/>
  <c r="BD550" i="4"/>
  <c r="BC550" i="4"/>
  <c r="L550" i="4"/>
  <c r="M550" i="4" s="1"/>
  <c r="BD549" i="4"/>
  <c r="BC549" i="4"/>
  <c r="L549" i="4"/>
  <c r="M549" i="4" s="1"/>
  <c r="BD548" i="4"/>
  <c r="BC548" i="4"/>
  <c r="L548" i="4"/>
  <c r="M548" i="4" s="1"/>
  <c r="BD547" i="4"/>
  <c r="BC547" i="4"/>
  <c r="L547" i="4"/>
  <c r="M547" i="4" s="1"/>
  <c r="BD546" i="4"/>
  <c r="BC546" i="4"/>
  <c r="L546" i="4"/>
  <c r="M546" i="4" s="1"/>
  <c r="BD545" i="4"/>
  <c r="BC545" i="4"/>
  <c r="L545" i="4"/>
  <c r="M545" i="4" s="1"/>
  <c r="BD544" i="4"/>
  <c r="BC544" i="4"/>
  <c r="L544" i="4"/>
  <c r="M544" i="4" s="1"/>
  <c r="BD543" i="4"/>
  <c r="BC543" i="4"/>
  <c r="L543" i="4"/>
  <c r="M543" i="4" s="1"/>
  <c r="BD542" i="4"/>
  <c r="BC542" i="4"/>
  <c r="L542" i="4"/>
  <c r="M542" i="4" s="1"/>
  <c r="BD541" i="4"/>
  <c r="BC541" i="4"/>
  <c r="L541" i="4"/>
  <c r="M541" i="4" s="1"/>
  <c r="BD540" i="4"/>
  <c r="BC540" i="4"/>
  <c r="L540" i="4"/>
  <c r="M540" i="4" s="1"/>
  <c r="BD539" i="4"/>
  <c r="BC539" i="4"/>
  <c r="L539" i="4"/>
  <c r="M539" i="4" s="1"/>
  <c r="BD538" i="4"/>
  <c r="BC538" i="4"/>
  <c r="L538" i="4"/>
  <c r="M538" i="4" s="1"/>
  <c r="BD537" i="4"/>
  <c r="BC537" i="4"/>
  <c r="L537" i="4"/>
  <c r="M537" i="4" s="1"/>
  <c r="BD536" i="4"/>
  <c r="BC536" i="4"/>
  <c r="L536" i="4"/>
  <c r="M536" i="4" s="1"/>
  <c r="BD535" i="4"/>
  <c r="BC535" i="4"/>
  <c r="L535" i="4"/>
  <c r="M535" i="4" s="1"/>
  <c r="BD534" i="4"/>
  <c r="BC534" i="4"/>
  <c r="L534" i="4"/>
  <c r="M534" i="4" s="1"/>
  <c r="BD533" i="4"/>
  <c r="BC533" i="4"/>
  <c r="L533" i="4"/>
  <c r="M533" i="4" s="1"/>
  <c r="BD532" i="4"/>
  <c r="BC532" i="4"/>
  <c r="L532" i="4"/>
  <c r="M532" i="4" s="1"/>
  <c r="BD531" i="4"/>
  <c r="BC531" i="4"/>
  <c r="L531" i="4"/>
  <c r="M531" i="4" s="1"/>
  <c r="BD530" i="4"/>
  <c r="BC530" i="4"/>
  <c r="L530" i="4"/>
  <c r="M530" i="4" s="1"/>
  <c r="BD529" i="4"/>
  <c r="BC529" i="4"/>
  <c r="L529" i="4"/>
  <c r="M529" i="4" s="1"/>
  <c r="BD528" i="4"/>
  <c r="BC528" i="4"/>
  <c r="L528" i="4"/>
  <c r="M528" i="4" s="1"/>
  <c r="BD527" i="4"/>
  <c r="BC527" i="4"/>
  <c r="L527" i="4"/>
  <c r="M527" i="4" s="1"/>
  <c r="BD526" i="4"/>
  <c r="BC526" i="4"/>
  <c r="L526" i="4"/>
  <c r="M526" i="4" s="1"/>
  <c r="BD525" i="4"/>
  <c r="BC525" i="4"/>
  <c r="L525" i="4"/>
  <c r="M525" i="4" s="1"/>
  <c r="BD524" i="4"/>
  <c r="BC524" i="4"/>
  <c r="L524" i="4"/>
  <c r="M524" i="4" s="1"/>
  <c r="BD523" i="4"/>
  <c r="BC523" i="4"/>
  <c r="L523" i="4"/>
  <c r="M523" i="4" s="1"/>
  <c r="BD522" i="4"/>
  <c r="BC522" i="4"/>
  <c r="L522" i="4"/>
  <c r="M522" i="4" s="1"/>
  <c r="BD521" i="4"/>
  <c r="BC521" i="4"/>
  <c r="L521" i="4"/>
  <c r="M521" i="4" s="1"/>
  <c r="BD520" i="4"/>
  <c r="BC520" i="4"/>
  <c r="L520" i="4"/>
  <c r="M520" i="4" s="1"/>
  <c r="BD519" i="4"/>
  <c r="BC519" i="4"/>
  <c r="L519" i="4"/>
  <c r="M519" i="4" s="1"/>
  <c r="BD518" i="4"/>
  <c r="BC518" i="4"/>
  <c r="L518" i="4"/>
  <c r="M518" i="4" s="1"/>
  <c r="BD517" i="4"/>
  <c r="BC517" i="4"/>
  <c r="L517" i="4"/>
  <c r="M517" i="4" s="1"/>
  <c r="BD516" i="4"/>
  <c r="BC516" i="4"/>
  <c r="L516" i="4"/>
  <c r="M516" i="4" s="1"/>
  <c r="BD515" i="4"/>
  <c r="BC515" i="4"/>
  <c r="L515" i="4"/>
  <c r="M515" i="4" s="1"/>
  <c r="BD514" i="4"/>
  <c r="BC514" i="4"/>
  <c r="L514" i="4"/>
  <c r="M514" i="4" s="1"/>
  <c r="BD513" i="4"/>
  <c r="BC513" i="4"/>
  <c r="L513" i="4"/>
  <c r="M513" i="4" s="1"/>
  <c r="BD512" i="4"/>
  <c r="BC512" i="4"/>
  <c r="L512" i="4"/>
  <c r="M512" i="4" s="1"/>
  <c r="BD511" i="4"/>
  <c r="BC511" i="4"/>
  <c r="L511" i="4"/>
  <c r="M511" i="4" s="1"/>
  <c r="BD510" i="4"/>
  <c r="BC510" i="4"/>
  <c r="L510" i="4"/>
  <c r="M510" i="4" s="1"/>
  <c r="BD509" i="4"/>
  <c r="BC509" i="4"/>
  <c r="L509" i="4"/>
  <c r="M509" i="4" s="1"/>
  <c r="BD508" i="4"/>
  <c r="BC508" i="4"/>
  <c r="L508" i="4"/>
  <c r="M508" i="4" s="1"/>
  <c r="BD507" i="4"/>
  <c r="BC507" i="4"/>
  <c r="L507" i="4"/>
  <c r="M507" i="4" s="1"/>
  <c r="BD506" i="4"/>
  <c r="BC506" i="4"/>
  <c r="L506" i="4"/>
  <c r="M506" i="4" s="1"/>
  <c r="BD505" i="4"/>
  <c r="BC505" i="4"/>
  <c r="L505" i="4"/>
  <c r="M505" i="4" s="1"/>
  <c r="BD504" i="4"/>
  <c r="BC504" i="4"/>
  <c r="L504" i="4"/>
  <c r="M504" i="4" s="1"/>
  <c r="BD503" i="4"/>
  <c r="BC503" i="4"/>
  <c r="L503" i="4"/>
  <c r="M503" i="4" s="1"/>
  <c r="BD502" i="4"/>
  <c r="BC502" i="4"/>
  <c r="L502" i="4"/>
  <c r="M502" i="4" s="1"/>
  <c r="BD501" i="4"/>
  <c r="BC501" i="4"/>
  <c r="L501" i="4"/>
  <c r="M501" i="4" s="1"/>
  <c r="BD500" i="4"/>
  <c r="BC500" i="4"/>
  <c r="L500" i="4"/>
  <c r="M500" i="4" s="1"/>
  <c r="BD499" i="4"/>
  <c r="BC499" i="4"/>
  <c r="L499" i="4"/>
  <c r="M499" i="4" s="1"/>
  <c r="BD498" i="4"/>
  <c r="BC498" i="4"/>
  <c r="L498" i="4"/>
  <c r="M498" i="4" s="1"/>
  <c r="BD497" i="4"/>
  <c r="BC497" i="4"/>
  <c r="L497" i="4"/>
  <c r="M497" i="4" s="1"/>
  <c r="BD496" i="4"/>
  <c r="BC496" i="4"/>
  <c r="L496" i="4"/>
  <c r="M496" i="4" s="1"/>
  <c r="BD495" i="4"/>
  <c r="BC495" i="4"/>
  <c r="L495" i="4"/>
  <c r="M495" i="4" s="1"/>
  <c r="BD494" i="4"/>
  <c r="BC494" i="4"/>
  <c r="L494" i="4"/>
  <c r="M494" i="4" s="1"/>
  <c r="BD493" i="4"/>
  <c r="BC493" i="4"/>
  <c r="L493" i="4"/>
  <c r="M493" i="4" s="1"/>
  <c r="BD492" i="4"/>
  <c r="BC492" i="4"/>
  <c r="L492" i="4"/>
  <c r="M492" i="4" s="1"/>
  <c r="BD491" i="4"/>
  <c r="BC491" i="4"/>
  <c r="L491" i="4"/>
  <c r="M491" i="4" s="1"/>
  <c r="BD490" i="4"/>
  <c r="BC490" i="4"/>
  <c r="L490" i="4"/>
  <c r="M490" i="4" s="1"/>
  <c r="BD489" i="4"/>
  <c r="BC489" i="4"/>
  <c r="L489" i="4"/>
  <c r="M489" i="4" s="1"/>
  <c r="BD488" i="4"/>
  <c r="BC488" i="4"/>
  <c r="L488" i="4"/>
  <c r="M488" i="4" s="1"/>
  <c r="BD487" i="4"/>
  <c r="BC487" i="4"/>
  <c r="L487" i="4"/>
  <c r="M487" i="4" s="1"/>
  <c r="BD486" i="4"/>
  <c r="BC486" i="4"/>
  <c r="L486" i="4"/>
  <c r="M486" i="4" s="1"/>
  <c r="BD485" i="4"/>
  <c r="BC485" i="4"/>
  <c r="L485" i="4"/>
  <c r="M485" i="4" s="1"/>
  <c r="BD484" i="4"/>
  <c r="BC484" i="4"/>
  <c r="L484" i="4"/>
  <c r="M484" i="4" s="1"/>
  <c r="BD483" i="4"/>
  <c r="BC483" i="4"/>
  <c r="L483" i="4"/>
  <c r="M483" i="4" s="1"/>
  <c r="BD482" i="4"/>
  <c r="BC482" i="4"/>
  <c r="L482" i="4"/>
  <c r="M482" i="4" s="1"/>
  <c r="BD481" i="4"/>
  <c r="BC481" i="4"/>
  <c r="L481" i="4"/>
  <c r="M481" i="4" s="1"/>
  <c r="BD480" i="4"/>
  <c r="BC480" i="4"/>
  <c r="L480" i="4"/>
  <c r="M480" i="4" s="1"/>
  <c r="BD479" i="4"/>
  <c r="BC479" i="4"/>
  <c r="L479" i="4"/>
  <c r="M479" i="4" s="1"/>
  <c r="BD478" i="4"/>
  <c r="BC478" i="4"/>
  <c r="L478" i="4"/>
  <c r="M478" i="4" s="1"/>
  <c r="BD477" i="4"/>
  <c r="BC477" i="4"/>
  <c r="L477" i="4"/>
  <c r="M477" i="4" s="1"/>
  <c r="BD476" i="4"/>
  <c r="BC476" i="4"/>
  <c r="L476" i="4"/>
  <c r="M476" i="4" s="1"/>
  <c r="BD475" i="4"/>
  <c r="BC475" i="4"/>
  <c r="L475" i="4"/>
  <c r="M475" i="4" s="1"/>
  <c r="BD474" i="4"/>
  <c r="BC474" i="4"/>
  <c r="L474" i="4"/>
  <c r="M474" i="4" s="1"/>
  <c r="BD473" i="4"/>
  <c r="BC473" i="4"/>
  <c r="L473" i="4"/>
  <c r="M473" i="4" s="1"/>
  <c r="BD472" i="4"/>
  <c r="BC472" i="4"/>
  <c r="L472" i="4"/>
  <c r="M472" i="4" s="1"/>
  <c r="BD471" i="4"/>
  <c r="BC471" i="4"/>
  <c r="L471" i="4"/>
  <c r="M471" i="4" s="1"/>
  <c r="BD470" i="4"/>
  <c r="BC470" i="4"/>
  <c r="L470" i="4"/>
  <c r="M470" i="4" s="1"/>
  <c r="BD469" i="4"/>
  <c r="BC469" i="4"/>
  <c r="L469" i="4"/>
  <c r="M469" i="4" s="1"/>
  <c r="BD468" i="4"/>
  <c r="BC468" i="4"/>
  <c r="L468" i="4"/>
  <c r="M468" i="4" s="1"/>
  <c r="BD467" i="4"/>
  <c r="BC467" i="4"/>
  <c r="L467" i="4"/>
  <c r="M467" i="4" s="1"/>
  <c r="BD466" i="4"/>
  <c r="BC466" i="4"/>
  <c r="L466" i="4"/>
  <c r="M466" i="4" s="1"/>
  <c r="BD465" i="4"/>
  <c r="BC465" i="4"/>
  <c r="L465" i="4"/>
  <c r="M465" i="4" s="1"/>
  <c r="BD464" i="4"/>
  <c r="BC464" i="4"/>
  <c r="L464" i="4"/>
  <c r="M464" i="4" s="1"/>
  <c r="BD463" i="4"/>
  <c r="BC463" i="4"/>
  <c r="L463" i="4"/>
  <c r="M463" i="4" s="1"/>
  <c r="BD462" i="4"/>
  <c r="BC462" i="4"/>
  <c r="L462" i="4"/>
  <c r="M462" i="4" s="1"/>
  <c r="BD461" i="4"/>
  <c r="BC461" i="4"/>
  <c r="L461" i="4"/>
  <c r="M461" i="4" s="1"/>
  <c r="BD460" i="4"/>
  <c r="BC460" i="4"/>
  <c r="L460" i="4"/>
  <c r="M460" i="4" s="1"/>
  <c r="BD459" i="4"/>
  <c r="BC459" i="4"/>
  <c r="L459" i="4"/>
  <c r="M459" i="4" s="1"/>
  <c r="BD458" i="4"/>
  <c r="BC458" i="4"/>
  <c r="L458" i="4"/>
  <c r="M458" i="4" s="1"/>
  <c r="BD457" i="4"/>
  <c r="BC457" i="4"/>
  <c r="L457" i="4"/>
  <c r="M457" i="4" s="1"/>
  <c r="BD456" i="4"/>
  <c r="BC456" i="4"/>
  <c r="L456" i="4"/>
  <c r="M456" i="4" s="1"/>
  <c r="BD455" i="4"/>
  <c r="BC455" i="4"/>
  <c r="L455" i="4"/>
  <c r="M455" i="4" s="1"/>
  <c r="BD454" i="4"/>
  <c r="BC454" i="4"/>
  <c r="L454" i="4"/>
  <c r="M454" i="4" s="1"/>
  <c r="BD453" i="4"/>
  <c r="BC453" i="4"/>
  <c r="L453" i="4"/>
  <c r="M453" i="4" s="1"/>
  <c r="BD452" i="4"/>
  <c r="BC452" i="4"/>
  <c r="L452" i="4"/>
  <c r="M452" i="4" s="1"/>
  <c r="BD451" i="4"/>
  <c r="BC451" i="4"/>
  <c r="L451" i="4"/>
  <c r="M451" i="4" s="1"/>
  <c r="BD450" i="4"/>
  <c r="BC450" i="4"/>
  <c r="L450" i="4"/>
  <c r="M450" i="4" s="1"/>
  <c r="BD449" i="4"/>
  <c r="BC449" i="4"/>
  <c r="L449" i="4"/>
  <c r="M449" i="4" s="1"/>
  <c r="BD448" i="4"/>
  <c r="BC448" i="4"/>
  <c r="L448" i="4"/>
  <c r="M448" i="4" s="1"/>
  <c r="BD447" i="4"/>
  <c r="BC447" i="4"/>
  <c r="L447" i="4"/>
  <c r="M447" i="4" s="1"/>
  <c r="BD446" i="4"/>
  <c r="BC446" i="4"/>
  <c r="L446" i="4"/>
  <c r="M446" i="4" s="1"/>
  <c r="BD445" i="4"/>
  <c r="BC445" i="4"/>
  <c r="L445" i="4"/>
  <c r="M445" i="4" s="1"/>
  <c r="BD444" i="4"/>
  <c r="BC444" i="4"/>
  <c r="L444" i="4"/>
  <c r="M444" i="4" s="1"/>
  <c r="BD443" i="4"/>
  <c r="BC443" i="4"/>
  <c r="L443" i="4"/>
  <c r="M443" i="4" s="1"/>
  <c r="BD442" i="4"/>
  <c r="BC442" i="4"/>
  <c r="L442" i="4"/>
  <c r="M442" i="4" s="1"/>
  <c r="BD441" i="4"/>
  <c r="BC441" i="4"/>
  <c r="L441" i="4"/>
  <c r="M441" i="4" s="1"/>
  <c r="BD440" i="4"/>
  <c r="BC440" i="4"/>
  <c r="L440" i="4"/>
  <c r="M440" i="4" s="1"/>
  <c r="BD439" i="4"/>
  <c r="BC439" i="4"/>
  <c r="L439" i="4"/>
  <c r="M439" i="4" s="1"/>
  <c r="BD438" i="4"/>
  <c r="BC438" i="4"/>
  <c r="L438" i="4"/>
  <c r="M438" i="4" s="1"/>
  <c r="BD437" i="4"/>
  <c r="BC437" i="4"/>
  <c r="L437" i="4"/>
  <c r="M437" i="4" s="1"/>
  <c r="BD436" i="4"/>
  <c r="BC436" i="4"/>
  <c r="L436" i="4"/>
  <c r="M436" i="4" s="1"/>
  <c r="BD435" i="4"/>
  <c r="BC435" i="4"/>
  <c r="L435" i="4"/>
  <c r="M435" i="4" s="1"/>
  <c r="BD434" i="4"/>
  <c r="BC434" i="4"/>
  <c r="L434" i="4"/>
  <c r="M434" i="4" s="1"/>
  <c r="BD433" i="4"/>
  <c r="BC433" i="4"/>
  <c r="L433" i="4"/>
  <c r="M433" i="4" s="1"/>
  <c r="BD432" i="4"/>
  <c r="BC432" i="4"/>
  <c r="L432" i="4"/>
  <c r="M432" i="4" s="1"/>
  <c r="BD431" i="4"/>
  <c r="BC431" i="4"/>
  <c r="L431" i="4"/>
  <c r="M431" i="4" s="1"/>
  <c r="BC430" i="4"/>
  <c r="T430" i="4"/>
  <c r="L430" i="4" s="1"/>
  <c r="M430" i="4" s="1"/>
  <c r="BD429" i="4"/>
  <c r="BC429" i="4"/>
  <c r="L429" i="4"/>
  <c r="M429" i="4" s="1"/>
  <c r="BD428" i="4"/>
  <c r="BC428" i="4"/>
  <c r="L428" i="4"/>
  <c r="M428" i="4" s="1"/>
  <c r="BD427" i="4"/>
  <c r="BC427" i="4"/>
  <c r="L427" i="4"/>
  <c r="M427" i="4" s="1"/>
  <c r="BD426" i="4"/>
  <c r="BC426" i="4"/>
  <c r="L426" i="4"/>
  <c r="M426" i="4" s="1"/>
  <c r="BD425" i="4"/>
  <c r="BC425" i="4"/>
  <c r="L425" i="4"/>
  <c r="M425" i="4" s="1"/>
  <c r="BD424" i="4"/>
  <c r="BC424" i="4"/>
  <c r="L424" i="4"/>
  <c r="M424" i="4" s="1"/>
  <c r="BD423" i="4"/>
  <c r="BC423" i="4"/>
  <c r="L423" i="4"/>
  <c r="M423" i="4" s="1"/>
  <c r="BD422" i="4"/>
  <c r="BC422" i="4"/>
  <c r="L422" i="4"/>
  <c r="M422" i="4" s="1"/>
  <c r="BD421" i="4"/>
  <c r="BC421" i="4"/>
  <c r="L421" i="4"/>
  <c r="M421" i="4" s="1"/>
  <c r="BD420" i="4"/>
  <c r="BC420" i="4"/>
  <c r="L420" i="4"/>
  <c r="M420" i="4" s="1"/>
  <c r="BD419" i="4"/>
  <c r="BC419" i="4"/>
  <c r="L419" i="4"/>
  <c r="M419" i="4" s="1"/>
  <c r="BD418" i="4"/>
  <c r="BC418" i="4"/>
  <c r="L418" i="4"/>
  <c r="M418" i="4" s="1"/>
  <c r="BD417" i="4"/>
  <c r="BC417" i="4"/>
  <c r="L417" i="4"/>
  <c r="M417" i="4" s="1"/>
  <c r="BD416" i="4"/>
  <c r="BC416" i="4"/>
  <c r="L416" i="4"/>
  <c r="M416" i="4" s="1"/>
  <c r="BD415" i="4"/>
  <c r="BC415" i="4"/>
  <c r="L415" i="4"/>
  <c r="M415" i="4" s="1"/>
  <c r="BD414" i="4"/>
  <c r="BC414" i="4"/>
  <c r="L414" i="4"/>
  <c r="M414" i="4" s="1"/>
  <c r="BD413" i="4"/>
  <c r="BC413" i="4"/>
  <c r="L413" i="4"/>
  <c r="M413" i="4" s="1"/>
  <c r="BD412" i="4"/>
  <c r="BC412" i="4"/>
  <c r="L412" i="4"/>
  <c r="M412" i="4" s="1"/>
  <c r="BD411" i="4"/>
  <c r="BC411" i="4"/>
  <c r="L411" i="4"/>
  <c r="M411" i="4" s="1"/>
  <c r="BD410" i="4"/>
  <c r="BC410" i="4"/>
  <c r="L410" i="4"/>
  <c r="M410" i="4" s="1"/>
  <c r="BD409" i="4"/>
  <c r="BC409" i="4"/>
  <c r="L409" i="4"/>
  <c r="M409" i="4" s="1"/>
  <c r="BD408" i="4"/>
  <c r="BC408" i="4"/>
  <c r="L408" i="4"/>
  <c r="M408" i="4" s="1"/>
  <c r="BD407" i="4"/>
  <c r="BC407" i="4"/>
  <c r="L407" i="4"/>
  <c r="M407" i="4" s="1"/>
  <c r="BD406" i="4"/>
  <c r="BC406" i="4"/>
  <c r="L406" i="4"/>
  <c r="M406" i="4" s="1"/>
  <c r="BD405" i="4"/>
  <c r="BC405" i="4"/>
  <c r="L405" i="4"/>
  <c r="M405" i="4" s="1"/>
  <c r="BD404" i="4"/>
  <c r="BC404" i="4"/>
  <c r="L404" i="4"/>
  <c r="M404" i="4" s="1"/>
  <c r="BD403" i="4"/>
  <c r="BC403" i="4"/>
  <c r="L403" i="4"/>
  <c r="M403" i="4" s="1"/>
  <c r="BD402" i="4"/>
  <c r="BC402" i="4"/>
  <c r="L402" i="4"/>
  <c r="M402" i="4" s="1"/>
  <c r="BD401" i="4"/>
  <c r="BC401" i="4"/>
  <c r="L401" i="4"/>
  <c r="M401" i="4" s="1"/>
  <c r="BD400" i="4"/>
  <c r="BC400" i="4"/>
  <c r="L400" i="4"/>
  <c r="M400" i="4" s="1"/>
  <c r="BD399" i="4"/>
  <c r="BC399" i="4"/>
  <c r="L399" i="4"/>
  <c r="M399" i="4" s="1"/>
  <c r="BD398" i="4"/>
  <c r="BC398" i="4"/>
  <c r="L398" i="4"/>
  <c r="M398" i="4" s="1"/>
  <c r="BD397" i="4"/>
  <c r="BC397" i="4"/>
  <c r="L397" i="4"/>
  <c r="M397" i="4" s="1"/>
  <c r="BD396" i="4"/>
  <c r="BC396" i="4"/>
  <c r="L396" i="4"/>
  <c r="M396" i="4" s="1"/>
  <c r="BD395" i="4"/>
  <c r="BC395" i="4"/>
  <c r="L395" i="4"/>
  <c r="M395" i="4" s="1"/>
  <c r="BD394" i="4"/>
  <c r="BC394" i="4"/>
  <c r="L394" i="4"/>
  <c r="M394" i="4" s="1"/>
  <c r="BD393" i="4"/>
  <c r="BC393" i="4"/>
  <c r="L393" i="4"/>
  <c r="M393" i="4" s="1"/>
  <c r="BD392" i="4"/>
  <c r="BC392" i="4"/>
  <c r="L392" i="4"/>
  <c r="M392" i="4" s="1"/>
  <c r="BD391" i="4"/>
  <c r="BC391" i="4"/>
  <c r="L391" i="4"/>
  <c r="M391" i="4" s="1"/>
  <c r="BD390" i="4"/>
  <c r="BC390" i="4"/>
  <c r="L390" i="4"/>
  <c r="M390" i="4" s="1"/>
  <c r="BD389" i="4"/>
  <c r="BC389" i="4"/>
  <c r="L389" i="4"/>
  <c r="M389" i="4" s="1"/>
  <c r="BD388" i="4"/>
  <c r="BC388" i="4"/>
  <c r="L388" i="4"/>
  <c r="M388" i="4" s="1"/>
  <c r="BD387" i="4"/>
  <c r="BC387" i="4"/>
  <c r="L387" i="4"/>
  <c r="M387" i="4" s="1"/>
  <c r="BD386" i="4"/>
  <c r="BC386" i="4"/>
  <c r="L386" i="4"/>
  <c r="M386" i="4" s="1"/>
  <c r="BD385" i="4"/>
  <c r="BC385" i="4"/>
  <c r="L385" i="4"/>
  <c r="M385" i="4" s="1"/>
  <c r="BD384" i="4"/>
  <c r="BC384" i="4"/>
  <c r="L384" i="4"/>
  <c r="M384" i="4" s="1"/>
  <c r="BD383" i="4"/>
  <c r="BC383" i="4"/>
  <c r="L383" i="4"/>
  <c r="M383" i="4" s="1"/>
  <c r="BD382" i="4"/>
  <c r="BC382" i="4"/>
  <c r="L382" i="4"/>
  <c r="M382" i="4" s="1"/>
  <c r="BD381" i="4"/>
  <c r="BC381" i="4"/>
  <c r="L381" i="4"/>
  <c r="M381" i="4" s="1"/>
  <c r="BD380" i="4"/>
  <c r="BC380" i="4"/>
  <c r="L380" i="4"/>
  <c r="M380" i="4" s="1"/>
  <c r="BC379" i="4"/>
  <c r="T379" i="4"/>
  <c r="L379" i="4" s="1"/>
  <c r="M379" i="4" s="1"/>
  <c r="BD378" i="4"/>
  <c r="BC378" i="4"/>
  <c r="L378" i="4"/>
  <c r="M378" i="4" s="1"/>
  <c r="BD377" i="4"/>
  <c r="BC377" i="4"/>
  <c r="L377" i="4"/>
  <c r="M377" i="4" s="1"/>
  <c r="BD376" i="4"/>
  <c r="BC376" i="4"/>
  <c r="L376" i="4"/>
  <c r="M376" i="4" s="1"/>
  <c r="BD375" i="4"/>
  <c r="BC375" i="4"/>
  <c r="L375" i="4"/>
  <c r="M375" i="4" s="1"/>
  <c r="BD374" i="4"/>
  <c r="BC374" i="4"/>
  <c r="L374" i="4"/>
  <c r="M374" i="4" s="1"/>
  <c r="BD373" i="4"/>
  <c r="BC373" i="4"/>
  <c r="L373" i="4"/>
  <c r="M373" i="4" s="1"/>
  <c r="BD372" i="4"/>
  <c r="BC372" i="4"/>
  <c r="L372" i="4"/>
  <c r="M372" i="4" s="1"/>
  <c r="BD371" i="4"/>
  <c r="BC371" i="4"/>
  <c r="L371" i="4"/>
  <c r="M371" i="4" s="1"/>
  <c r="BD370" i="4"/>
  <c r="BC370" i="4"/>
  <c r="L370" i="4"/>
  <c r="M370" i="4" s="1"/>
  <c r="BD369" i="4"/>
  <c r="BC369" i="4"/>
  <c r="L369" i="4"/>
  <c r="M369" i="4" s="1"/>
  <c r="BD368" i="4"/>
  <c r="BC368" i="4"/>
  <c r="L368" i="4"/>
  <c r="M368" i="4" s="1"/>
  <c r="BD367" i="4"/>
  <c r="BC367" i="4"/>
  <c r="L367" i="4"/>
  <c r="M367" i="4" s="1"/>
  <c r="BD366" i="4"/>
  <c r="BC366" i="4"/>
  <c r="L366" i="4"/>
  <c r="M366" i="4" s="1"/>
  <c r="BD365" i="4"/>
  <c r="BC365" i="4"/>
  <c r="L365" i="4"/>
  <c r="M365" i="4" s="1"/>
  <c r="BD364" i="4"/>
  <c r="BC364" i="4"/>
  <c r="L364" i="4"/>
  <c r="M364" i="4" s="1"/>
  <c r="BD363" i="4"/>
  <c r="BC363" i="4"/>
  <c r="L363" i="4"/>
  <c r="M363" i="4" s="1"/>
  <c r="BD362" i="4"/>
  <c r="BC362" i="4"/>
  <c r="L362" i="4"/>
  <c r="M362" i="4" s="1"/>
  <c r="BD361" i="4"/>
  <c r="BC361" i="4"/>
  <c r="L361" i="4"/>
  <c r="M361" i="4" s="1"/>
  <c r="BD360" i="4"/>
  <c r="BC360" i="4"/>
  <c r="L360" i="4"/>
  <c r="M360" i="4" s="1"/>
  <c r="BD359" i="4"/>
  <c r="BC359" i="4"/>
  <c r="L359" i="4"/>
  <c r="M359" i="4" s="1"/>
  <c r="BD358" i="4"/>
  <c r="BC358" i="4"/>
  <c r="L358" i="4"/>
  <c r="M358" i="4" s="1"/>
  <c r="BD357" i="4"/>
  <c r="BC357" i="4"/>
  <c r="L357" i="4"/>
  <c r="M357" i="4" s="1"/>
  <c r="BD356" i="4"/>
  <c r="BC356" i="4"/>
  <c r="L356" i="4"/>
  <c r="M356" i="4" s="1"/>
  <c r="BD355" i="4"/>
  <c r="BC355" i="4"/>
  <c r="L355" i="4"/>
  <c r="M355" i="4" s="1"/>
  <c r="BD354" i="4"/>
  <c r="BC354" i="4"/>
  <c r="L354" i="4"/>
  <c r="M354" i="4" s="1"/>
  <c r="BD353" i="4"/>
  <c r="BC353" i="4"/>
  <c r="L353" i="4"/>
  <c r="M353" i="4" s="1"/>
  <c r="BD352" i="4"/>
  <c r="BC352" i="4"/>
  <c r="L352" i="4"/>
  <c r="M352" i="4" s="1"/>
  <c r="BD351" i="4"/>
  <c r="BC351" i="4"/>
  <c r="L351" i="4"/>
  <c r="M351" i="4" s="1"/>
  <c r="BD350" i="4"/>
  <c r="BC350" i="4"/>
  <c r="L350" i="4"/>
  <c r="M350" i="4" s="1"/>
  <c r="BD349" i="4"/>
  <c r="BC349" i="4"/>
  <c r="L349" i="4"/>
  <c r="M349" i="4" s="1"/>
  <c r="BD348" i="4"/>
  <c r="BC348" i="4"/>
  <c r="L348" i="4"/>
  <c r="M348" i="4" s="1"/>
  <c r="BD347" i="4"/>
  <c r="BC347" i="4"/>
  <c r="L347" i="4"/>
  <c r="M347" i="4" s="1"/>
  <c r="BD346" i="4"/>
  <c r="BC346" i="4"/>
  <c r="L346" i="4"/>
  <c r="M346" i="4" s="1"/>
  <c r="BD345" i="4"/>
  <c r="BC345" i="4"/>
  <c r="L345" i="4"/>
  <c r="M345" i="4" s="1"/>
  <c r="BD344" i="4"/>
  <c r="BC344" i="4"/>
  <c r="L344" i="4"/>
  <c r="M344" i="4" s="1"/>
  <c r="BD343" i="4"/>
  <c r="BC343" i="4"/>
  <c r="L343" i="4"/>
  <c r="M343" i="4" s="1"/>
  <c r="BD342" i="4"/>
  <c r="BC342" i="4"/>
  <c r="L342" i="4"/>
  <c r="M342" i="4" s="1"/>
  <c r="BD341" i="4"/>
  <c r="BC341" i="4"/>
  <c r="L341" i="4"/>
  <c r="M341" i="4" s="1"/>
  <c r="BD340" i="4"/>
  <c r="BC340" i="4"/>
  <c r="L340" i="4"/>
  <c r="M340" i="4" s="1"/>
  <c r="BD339" i="4"/>
  <c r="BC339" i="4"/>
  <c r="L339" i="4"/>
  <c r="M339" i="4" s="1"/>
  <c r="BD338" i="4"/>
  <c r="BC338" i="4"/>
  <c r="L338" i="4"/>
  <c r="M338" i="4" s="1"/>
  <c r="BD337" i="4"/>
  <c r="BC337" i="4"/>
  <c r="L337" i="4"/>
  <c r="M337" i="4" s="1"/>
  <c r="BD336" i="4"/>
  <c r="BC336" i="4"/>
  <c r="L336" i="4"/>
  <c r="M336" i="4" s="1"/>
  <c r="BD335" i="4"/>
  <c r="BC335" i="4"/>
  <c r="L335" i="4"/>
  <c r="M335" i="4" s="1"/>
  <c r="BD334" i="4"/>
  <c r="BC334" i="4"/>
  <c r="L334" i="4"/>
  <c r="M334" i="4" s="1"/>
  <c r="BD333" i="4"/>
  <c r="BC333" i="4"/>
  <c r="L333" i="4"/>
  <c r="M333" i="4" s="1"/>
  <c r="BD332" i="4"/>
  <c r="BC332" i="4"/>
  <c r="L332" i="4"/>
  <c r="M332" i="4" s="1"/>
  <c r="BD331" i="4"/>
  <c r="BC331" i="4"/>
  <c r="L331" i="4"/>
  <c r="M331" i="4" s="1"/>
  <c r="BD330" i="4"/>
  <c r="BC330" i="4"/>
  <c r="L330" i="4"/>
  <c r="M330" i="4" s="1"/>
  <c r="BD329" i="4"/>
  <c r="BC329" i="4"/>
  <c r="L329" i="4"/>
  <c r="M329" i="4" s="1"/>
  <c r="BD328" i="4"/>
  <c r="BC328" i="4"/>
  <c r="L328" i="4"/>
  <c r="M328" i="4" s="1"/>
  <c r="BD327" i="4"/>
  <c r="BC327" i="4"/>
  <c r="L327" i="4"/>
  <c r="M327" i="4" s="1"/>
  <c r="BD326" i="4"/>
  <c r="BC326" i="4"/>
  <c r="L326" i="4"/>
  <c r="M326" i="4" s="1"/>
  <c r="BD325" i="4"/>
  <c r="BC325" i="4"/>
  <c r="L325" i="4"/>
  <c r="M325" i="4" s="1"/>
  <c r="BD324" i="4"/>
  <c r="BC324" i="4"/>
  <c r="L324" i="4"/>
  <c r="M324" i="4" s="1"/>
  <c r="BD323" i="4"/>
  <c r="BC323" i="4"/>
  <c r="L323" i="4"/>
  <c r="M323" i="4" s="1"/>
  <c r="BD322" i="4"/>
  <c r="BC322" i="4"/>
  <c r="L322" i="4"/>
  <c r="M322" i="4" s="1"/>
  <c r="BD321" i="4"/>
  <c r="BC321" i="4"/>
  <c r="L321" i="4"/>
  <c r="M321" i="4" s="1"/>
  <c r="BD320" i="4"/>
  <c r="BC320" i="4"/>
  <c r="L320" i="4"/>
  <c r="M320" i="4" s="1"/>
  <c r="BD319" i="4"/>
  <c r="BC319" i="4"/>
  <c r="L319" i="4"/>
  <c r="M319" i="4" s="1"/>
  <c r="BD318" i="4"/>
  <c r="BC318" i="4"/>
  <c r="L318" i="4"/>
  <c r="M318" i="4" s="1"/>
  <c r="BD317" i="4"/>
  <c r="BC317" i="4"/>
  <c r="L317" i="4"/>
  <c r="M317" i="4" s="1"/>
  <c r="BD316" i="4"/>
  <c r="BC316" i="4"/>
  <c r="L316" i="4"/>
  <c r="M316" i="4" s="1"/>
  <c r="BD315" i="4"/>
  <c r="BC315" i="4"/>
  <c r="L315" i="4"/>
  <c r="M315" i="4" s="1"/>
  <c r="BD314" i="4"/>
  <c r="BC314" i="4"/>
  <c r="L314" i="4"/>
  <c r="M314" i="4" s="1"/>
  <c r="BD313" i="4"/>
  <c r="BC313" i="4"/>
  <c r="L313" i="4"/>
  <c r="M313" i="4" s="1"/>
  <c r="BD312" i="4"/>
  <c r="BC312" i="4"/>
  <c r="L312" i="4"/>
  <c r="M312" i="4" s="1"/>
  <c r="BD311" i="4"/>
  <c r="BC311" i="4"/>
  <c r="L311" i="4"/>
  <c r="M311" i="4" s="1"/>
  <c r="BD310" i="4"/>
  <c r="BC310" i="4"/>
  <c r="L310" i="4"/>
  <c r="M310" i="4" s="1"/>
  <c r="BD309" i="4"/>
  <c r="BC309" i="4"/>
  <c r="L309" i="4"/>
  <c r="M309" i="4" s="1"/>
  <c r="BD308" i="4"/>
  <c r="BC308" i="4"/>
  <c r="L308" i="4"/>
  <c r="M308" i="4" s="1"/>
  <c r="BD307" i="4"/>
  <c r="BC307" i="4"/>
  <c r="L307" i="4"/>
  <c r="M307" i="4" s="1"/>
  <c r="BD306" i="4"/>
  <c r="BC306" i="4"/>
  <c r="L306" i="4"/>
  <c r="M306" i="4" s="1"/>
  <c r="BD305" i="4"/>
  <c r="BC305" i="4"/>
  <c r="L305" i="4"/>
  <c r="M305" i="4" s="1"/>
  <c r="BD304" i="4"/>
  <c r="BC304" i="4"/>
  <c r="L304" i="4"/>
  <c r="M304" i="4" s="1"/>
  <c r="BD303" i="4"/>
  <c r="BC303" i="4"/>
  <c r="L303" i="4"/>
  <c r="M303" i="4" s="1"/>
  <c r="BD302" i="4"/>
  <c r="BC302" i="4"/>
  <c r="L302" i="4"/>
  <c r="M302" i="4" s="1"/>
  <c r="BD301" i="4"/>
  <c r="BC301" i="4"/>
  <c r="L301" i="4"/>
  <c r="M301" i="4" s="1"/>
  <c r="BD300" i="4"/>
  <c r="BC300" i="4"/>
  <c r="L300" i="4"/>
  <c r="M300" i="4" s="1"/>
  <c r="BD299" i="4"/>
  <c r="BC299" i="4"/>
  <c r="L299" i="4"/>
  <c r="M299" i="4" s="1"/>
  <c r="BD298" i="4"/>
  <c r="BC298" i="4"/>
  <c r="L298" i="4"/>
  <c r="M298" i="4" s="1"/>
  <c r="BD297" i="4"/>
  <c r="BC297" i="4"/>
  <c r="L297" i="4"/>
  <c r="M297" i="4" s="1"/>
  <c r="BD296" i="4"/>
  <c r="BC296" i="4"/>
  <c r="L296" i="4"/>
  <c r="M296" i="4" s="1"/>
  <c r="BD295" i="4"/>
  <c r="BC295" i="4"/>
  <c r="L295" i="4"/>
  <c r="M295" i="4" s="1"/>
  <c r="BD294" i="4"/>
  <c r="BC294" i="4"/>
  <c r="L294" i="4"/>
  <c r="M294" i="4" s="1"/>
  <c r="BD293" i="4"/>
  <c r="BC293" i="4"/>
  <c r="L293" i="4"/>
  <c r="M293" i="4" s="1"/>
  <c r="BD292" i="4"/>
  <c r="BC292" i="4"/>
  <c r="L292" i="4"/>
  <c r="M292" i="4" s="1"/>
  <c r="BD291" i="4"/>
  <c r="BC291" i="4"/>
  <c r="L291" i="4"/>
  <c r="M291" i="4" s="1"/>
  <c r="BD290" i="4"/>
  <c r="BC290" i="4"/>
  <c r="L290" i="4"/>
  <c r="M290" i="4" s="1"/>
  <c r="BD289" i="4"/>
  <c r="BC289" i="4"/>
  <c r="L289" i="4"/>
  <c r="M289" i="4" s="1"/>
  <c r="BD288" i="4"/>
  <c r="BC288" i="4"/>
  <c r="L288" i="4"/>
  <c r="M288" i="4" s="1"/>
  <c r="BD287" i="4"/>
  <c r="BC287" i="4"/>
  <c r="L287" i="4"/>
  <c r="M287" i="4" s="1"/>
  <c r="BD286" i="4"/>
  <c r="BC286" i="4"/>
  <c r="L286" i="4"/>
  <c r="M286" i="4" s="1"/>
  <c r="BD285" i="4"/>
  <c r="BC285" i="4"/>
  <c r="L285" i="4"/>
  <c r="M285" i="4" s="1"/>
  <c r="BD284" i="4"/>
  <c r="BC284" i="4"/>
  <c r="L284" i="4"/>
  <c r="M284" i="4" s="1"/>
  <c r="BD283" i="4"/>
  <c r="BC283" i="4"/>
  <c r="L283" i="4"/>
  <c r="M283" i="4" s="1"/>
  <c r="BD282" i="4"/>
  <c r="BC282" i="4"/>
  <c r="L282" i="4"/>
  <c r="M282" i="4" s="1"/>
  <c r="BD281" i="4"/>
  <c r="BC281" i="4"/>
  <c r="L281" i="4"/>
  <c r="M281" i="4" s="1"/>
  <c r="BD280" i="4"/>
  <c r="BC280" i="4"/>
  <c r="L280" i="4"/>
  <c r="M280" i="4" s="1"/>
  <c r="BD279" i="4"/>
  <c r="BC279" i="4"/>
  <c r="L279" i="4"/>
  <c r="M279" i="4" s="1"/>
  <c r="BD278" i="4"/>
  <c r="BC278" i="4"/>
  <c r="L278" i="4"/>
  <c r="M278" i="4" s="1"/>
  <c r="BD277" i="4"/>
  <c r="BC277" i="4"/>
  <c r="L277" i="4"/>
  <c r="M277" i="4" s="1"/>
  <c r="BD276" i="4"/>
  <c r="BC276" i="4"/>
  <c r="L276" i="4"/>
  <c r="M276" i="4" s="1"/>
  <c r="BD275" i="4"/>
  <c r="BC275" i="4"/>
  <c r="L275" i="4"/>
  <c r="M275" i="4" s="1"/>
  <c r="BD274" i="4"/>
  <c r="BC274" i="4"/>
  <c r="L274" i="4"/>
  <c r="M274" i="4" s="1"/>
  <c r="BD273" i="4"/>
  <c r="BC273" i="4"/>
  <c r="L273" i="4"/>
  <c r="M273" i="4" s="1"/>
  <c r="BD272" i="4"/>
  <c r="BC272" i="4"/>
  <c r="L272" i="4"/>
  <c r="M272" i="4" s="1"/>
  <c r="BD271" i="4"/>
  <c r="BC271" i="4"/>
  <c r="L271" i="4"/>
  <c r="M271" i="4" s="1"/>
  <c r="BD270" i="4"/>
  <c r="BC270" i="4"/>
  <c r="L270" i="4"/>
  <c r="M270" i="4" s="1"/>
  <c r="BD269" i="4"/>
  <c r="BC269" i="4"/>
  <c r="L269" i="4"/>
  <c r="M269" i="4" s="1"/>
  <c r="BD268" i="4"/>
  <c r="BC268" i="4"/>
  <c r="L268" i="4"/>
  <c r="M268" i="4" s="1"/>
  <c r="BD267" i="4"/>
  <c r="BC267" i="4"/>
  <c r="L267" i="4"/>
  <c r="M267" i="4" s="1"/>
  <c r="BD266" i="4"/>
  <c r="BC266" i="4"/>
  <c r="L266" i="4"/>
  <c r="M266" i="4" s="1"/>
  <c r="BD265" i="4"/>
  <c r="BC265" i="4"/>
  <c r="L265" i="4"/>
  <c r="M265" i="4" s="1"/>
  <c r="BD264" i="4"/>
  <c r="BC264" i="4"/>
  <c r="L264" i="4"/>
  <c r="M264" i="4" s="1"/>
  <c r="BD263" i="4"/>
  <c r="BC263" i="4"/>
  <c r="L263" i="4"/>
  <c r="M263" i="4" s="1"/>
  <c r="BD262" i="4"/>
  <c r="BC262" i="4"/>
  <c r="L262" i="4"/>
  <c r="M262" i="4" s="1"/>
  <c r="BD261" i="4"/>
  <c r="BC261" i="4"/>
  <c r="L261" i="4"/>
  <c r="M261" i="4" s="1"/>
  <c r="BD260" i="4"/>
  <c r="BC260" i="4"/>
  <c r="L260" i="4"/>
  <c r="M260" i="4" s="1"/>
  <c r="BD259" i="4"/>
  <c r="BC259" i="4"/>
  <c r="L259" i="4"/>
  <c r="M259" i="4" s="1"/>
  <c r="BD258" i="4"/>
  <c r="BC258" i="4"/>
  <c r="L258" i="4"/>
  <c r="M258" i="4" s="1"/>
  <c r="BD257" i="4"/>
  <c r="BC257" i="4"/>
  <c r="L257" i="4"/>
  <c r="M257" i="4" s="1"/>
  <c r="BD256" i="4"/>
  <c r="BC256" i="4"/>
  <c r="L256" i="4"/>
  <c r="M256" i="4" s="1"/>
  <c r="BD255" i="4"/>
  <c r="BC255" i="4"/>
  <c r="L255" i="4"/>
  <c r="M255" i="4" s="1"/>
  <c r="BD254" i="4"/>
  <c r="BC254" i="4"/>
  <c r="L254" i="4"/>
  <c r="M254" i="4" s="1"/>
  <c r="BD253" i="4"/>
  <c r="BC253" i="4"/>
  <c r="L253" i="4"/>
  <c r="M253" i="4" s="1"/>
  <c r="BD252" i="4"/>
  <c r="BC252" i="4"/>
  <c r="L252" i="4"/>
  <c r="M252" i="4" s="1"/>
  <c r="BD251" i="4"/>
  <c r="BC251" i="4"/>
  <c r="L251" i="4"/>
  <c r="M251" i="4" s="1"/>
  <c r="BD250" i="4"/>
  <c r="BC250" i="4"/>
  <c r="L250" i="4"/>
  <c r="M250" i="4" s="1"/>
  <c r="BD249" i="4"/>
  <c r="BC249" i="4"/>
  <c r="L249" i="4"/>
  <c r="M249" i="4" s="1"/>
  <c r="BD248" i="4"/>
  <c r="BC248" i="4"/>
  <c r="L248" i="4"/>
  <c r="M248" i="4" s="1"/>
  <c r="BD247" i="4"/>
  <c r="BC247" i="4"/>
  <c r="L247" i="4"/>
  <c r="M247" i="4" s="1"/>
  <c r="BD246" i="4"/>
  <c r="BC246" i="4"/>
  <c r="L246" i="4"/>
  <c r="M246" i="4" s="1"/>
  <c r="BD245" i="4"/>
  <c r="BC245" i="4"/>
  <c r="L245" i="4"/>
  <c r="M245" i="4" s="1"/>
  <c r="BD244" i="4"/>
  <c r="BC244" i="4"/>
  <c r="L244" i="4"/>
  <c r="M244" i="4" s="1"/>
  <c r="BD243" i="4"/>
  <c r="BC243" i="4"/>
  <c r="L243" i="4"/>
  <c r="M243" i="4" s="1"/>
  <c r="BD242" i="4"/>
  <c r="BC242" i="4"/>
  <c r="L242" i="4"/>
  <c r="M242" i="4" s="1"/>
  <c r="BD241" i="4"/>
  <c r="BC241" i="4"/>
  <c r="L241" i="4"/>
  <c r="M241" i="4" s="1"/>
  <c r="BD240" i="4"/>
  <c r="BC240" i="4"/>
  <c r="L240" i="4"/>
  <c r="M240" i="4" s="1"/>
  <c r="BD239" i="4"/>
  <c r="BC239" i="4"/>
  <c r="L239" i="4"/>
  <c r="M239" i="4" s="1"/>
  <c r="BD238" i="4"/>
  <c r="BC238" i="4"/>
  <c r="L238" i="4"/>
  <c r="M238" i="4" s="1"/>
  <c r="BD237" i="4"/>
  <c r="BC237" i="4"/>
  <c r="L237" i="4"/>
  <c r="M237" i="4" s="1"/>
  <c r="BD236" i="4"/>
  <c r="BC236" i="4"/>
  <c r="L236" i="4"/>
  <c r="M236" i="4" s="1"/>
  <c r="BD235" i="4"/>
  <c r="BC235" i="4"/>
  <c r="L235" i="4"/>
  <c r="M235" i="4" s="1"/>
  <c r="BD234" i="4"/>
  <c r="BC234" i="4"/>
  <c r="L234" i="4"/>
  <c r="M234" i="4" s="1"/>
  <c r="BD233" i="4"/>
  <c r="BC233" i="4"/>
  <c r="L233" i="4"/>
  <c r="M233" i="4" s="1"/>
  <c r="BD232" i="4"/>
  <c r="BC232" i="4"/>
  <c r="L232" i="4"/>
  <c r="M232" i="4" s="1"/>
  <c r="BD231" i="4"/>
  <c r="BC231" i="4"/>
  <c r="L231" i="4"/>
  <c r="M231" i="4" s="1"/>
  <c r="BD230" i="4"/>
  <c r="BC230" i="4"/>
  <c r="L230" i="4"/>
  <c r="M230" i="4" s="1"/>
  <c r="BD229" i="4"/>
  <c r="BC229" i="4"/>
  <c r="L229" i="4"/>
  <c r="M229" i="4" s="1"/>
  <c r="BD228" i="4"/>
  <c r="BC228" i="4"/>
  <c r="L228" i="4"/>
  <c r="M228" i="4" s="1"/>
  <c r="BD227" i="4"/>
  <c r="BC227" i="4"/>
  <c r="L227" i="4"/>
  <c r="M227" i="4" s="1"/>
  <c r="BD226" i="4"/>
  <c r="BC226" i="4"/>
  <c r="L226" i="4"/>
  <c r="M226" i="4" s="1"/>
  <c r="BD225" i="4"/>
  <c r="BC225" i="4"/>
  <c r="L225" i="4"/>
  <c r="M225" i="4" s="1"/>
  <c r="BD224" i="4"/>
  <c r="BC224" i="4"/>
  <c r="L224" i="4"/>
  <c r="M224" i="4" s="1"/>
  <c r="BD223" i="4"/>
  <c r="BC223" i="4"/>
  <c r="L223" i="4"/>
  <c r="M223" i="4" s="1"/>
  <c r="BD222" i="4"/>
  <c r="BC222" i="4"/>
  <c r="L222" i="4"/>
  <c r="M222" i="4" s="1"/>
  <c r="BD221" i="4"/>
  <c r="BC221" i="4"/>
  <c r="L221" i="4"/>
  <c r="M221" i="4" s="1"/>
  <c r="BD220" i="4"/>
  <c r="BC220" i="4"/>
  <c r="L220" i="4"/>
  <c r="M220" i="4" s="1"/>
  <c r="BD219" i="4"/>
  <c r="BC219" i="4"/>
  <c r="L219" i="4"/>
  <c r="M219" i="4" s="1"/>
  <c r="BD218" i="4"/>
  <c r="BC218" i="4"/>
  <c r="L218" i="4"/>
  <c r="M218" i="4" s="1"/>
  <c r="BD217" i="4"/>
  <c r="BC217" i="4"/>
  <c r="L217" i="4"/>
  <c r="M217" i="4" s="1"/>
  <c r="BD216" i="4"/>
  <c r="BC216" i="4"/>
  <c r="L216" i="4"/>
  <c r="M216" i="4" s="1"/>
  <c r="BD215" i="4"/>
  <c r="BC215" i="4"/>
  <c r="L215" i="4"/>
  <c r="M215" i="4" s="1"/>
  <c r="BC214" i="4"/>
  <c r="U214" i="4"/>
  <c r="BD214" i="4" s="1"/>
  <c r="BD213" i="4"/>
  <c r="BC213" i="4"/>
  <c r="L213" i="4"/>
  <c r="M213" i="4" s="1"/>
  <c r="BD212" i="4"/>
  <c r="BC212" i="4"/>
  <c r="L212" i="4"/>
  <c r="M212" i="4" s="1"/>
  <c r="BD211" i="4"/>
  <c r="BC211" i="4"/>
  <c r="L211" i="4"/>
  <c r="M211" i="4" s="1"/>
  <c r="BD210" i="4"/>
  <c r="BC210" i="4"/>
  <c r="L210" i="4"/>
  <c r="M210" i="4" s="1"/>
  <c r="BD209" i="4"/>
  <c r="BC209" i="4"/>
  <c r="L209" i="4"/>
  <c r="M209" i="4" s="1"/>
  <c r="BD208" i="4"/>
  <c r="BC208" i="4"/>
  <c r="L208" i="4"/>
  <c r="M208" i="4" s="1"/>
  <c r="BD207" i="4"/>
  <c r="BC207" i="4"/>
  <c r="L207" i="4"/>
  <c r="M207" i="4" s="1"/>
  <c r="BD206" i="4"/>
  <c r="BC206" i="4"/>
  <c r="L206" i="4"/>
  <c r="M206" i="4" s="1"/>
  <c r="BD205" i="4"/>
  <c r="BC205" i="4"/>
  <c r="L205" i="4"/>
  <c r="M205" i="4" s="1"/>
  <c r="BD204" i="4"/>
  <c r="BC204" i="4"/>
  <c r="L204" i="4"/>
  <c r="M204" i="4" s="1"/>
  <c r="BD203" i="4"/>
  <c r="BC203" i="4"/>
  <c r="L203" i="4"/>
  <c r="M203" i="4" s="1"/>
  <c r="BD202" i="4"/>
  <c r="BC202" i="4"/>
  <c r="L202" i="4"/>
  <c r="M202" i="4" s="1"/>
  <c r="BD201" i="4"/>
  <c r="BC201" i="4"/>
  <c r="L201" i="4"/>
  <c r="M201" i="4" s="1"/>
  <c r="BD200" i="4"/>
  <c r="BC200" i="4"/>
  <c r="L200" i="4"/>
  <c r="M200" i="4" s="1"/>
  <c r="BD199" i="4"/>
  <c r="BC199" i="4"/>
  <c r="L199" i="4"/>
  <c r="M199" i="4" s="1"/>
  <c r="BD198" i="4"/>
  <c r="BC198" i="4"/>
  <c r="L198" i="4"/>
  <c r="M198" i="4" s="1"/>
  <c r="BC197" i="4"/>
  <c r="U197" i="4"/>
  <c r="BD197" i="4" s="1"/>
  <c r="BD196" i="4"/>
  <c r="BC196" i="4"/>
  <c r="L196" i="4"/>
  <c r="M196" i="4" s="1"/>
  <c r="BD195" i="4"/>
  <c r="BC195" i="4"/>
  <c r="L195" i="4"/>
  <c r="M195" i="4" s="1"/>
  <c r="BD194" i="4"/>
  <c r="BC194" i="4"/>
  <c r="L194" i="4"/>
  <c r="M194" i="4" s="1"/>
  <c r="BD193" i="4"/>
  <c r="BC193" i="4"/>
  <c r="L193" i="4"/>
  <c r="M193" i="4" s="1"/>
  <c r="BD192" i="4"/>
  <c r="BC192" i="4"/>
  <c r="L192" i="4"/>
  <c r="M192" i="4" s="1"/>
  <c r="BD191" i="4"/>
  <c r="BC191" i="4"/>
  <c r="L191" i="4"/>
  <c r="M191" i="4" s="1"/>
  <c r="BD190" i="4"/>
  <c r="BC190" i="4"/>
  <c r="L190" i="4"/>
  <c r="M190" i="4" s="1"/>
  <c r="BD189" i="4"/>
  <c r="BC189" i="4"/>
  <c r="L189" i="4"/>
  <c r="M189" i="4" s="1"/>
  <c r="BD188" i="4"/>
  <c r="BC188" i="4"/>
  <c r="L188" i="4"/>
  <c r="M188" i="4" s="1"/>
  <c r="BD187" i="4"/>
  <c r="BC187" i="4"/>
  <c r="L187" i="4"/>
  <c r="M187" i="4" s="1"/>
  <c r="BD186" i="4"/>
  <c r="BC186" i="4"/>
  <c r="L186" i="4"/>
  <c r="M186" i="4" s="1"/>
  <c r="BD185" i="4"/>
  <c r="BC185" i="4"/>
  <c r="L185" i="4"/>
  <c r="M185" i="4" s="1"/>
  <c r="BD184" i="4"/>
  <c r="BC184" i="4"/>
  <c r="L184" i="4"/>
  <c r="M184" i="4" s="1"/>
  <c r="BD183" i="4"/>
  <c r="BC183" i="4"/>
  <c r="L183" i="4"/>
  <c r="M183" i="4" s="1"/>
  <c r="BD182" i="4"/>
  <c r="BC182" i="4"/>
  <c r="L182" i="4"/>
  <c r="M182" i="4" s="1"/>
  <c r="BD181" i="4"/>
  <c r="BC181" i="4"/>
  <c r="L181" i="4"/>
  <c r="M181" i="4" s="1"/>
  <c r="BD180" i="4"/>
  <c r="BC180" i="4"/>
  <c r="L180" i="4"/>
  <c r="M180" i="4" s="1"/>
  <c r="BD179" i="4"/>
  <c r="BC179" i="4"/>
  <c r="L179" i="4"/>
  <c r="M179" i="4" s="1"/>
  <c r="BD178" i="4"/>
  <c r="BC178" i="4"/>
  <c r="L178" i="4"/>
  <c r="M178" i="4" s="1"/>
  <c r="BD177" i="4"/>
  <c r="BC177" i="4"/>
  <c r="L177" i="4"/>
  <c r="M177" i="4" s="1"/>
  <c r="BD176" i="4"/>
  <c r="BC176" i="4"/>
  <c r="L176" i="4"/>
  <c r="M176" i="4" s="1"/>
  <c r="BD175" i="4"/>
  <c r="BC175" i="4"/>
  <c r="L175" i="4"/>
  <c r="M175" i="4" s="1"/>
  <c r="BD174" i="4"/>
  <c r="BC174" i="4"/>
  <c r="L174" i="4"/>
  <c r="M174" i="4" s="1"/>
  <c r="BD173" i="4"/>
  <c r="BC173" i="4"/>
  <c r="L173" i="4"/>
  <c r="M173" i="4" s="1"/>
  <c r="BD172" i="4"/>
  <c r="BC172" i="4"/>
  <c r="L172" i="4"/>
  <c r="M172" i="4" s="1"/>
  <c r="BD171" i="4"/>
  <c r="BC171" i="4"/>
  <c r="L171" i="4"/>
  <c r="M171" i="4" s="1"/>
  <c r="BD170" i="4"/>
  <c r="BC170" i="4"/>
  <c r="L170" i="4"/>
  <c r="M170" i="4" s="1"/>
  <c r="BD169" i="4"/>
  <c r="BC169" i="4"/>
  <c r="L169" i="4"/>
  <c r="M169" i="4" s="1"/>
  <c r="BD168" i="4"/>
  <c r="BC168" i="4"/>
  <c r="L168" i="4"/>
  <c r="M168" i="4" s="1"/>
  <c r="BD167" i="4"/>
  <c r="BC167" i="4"/>
  <c r="L167" i="4"/>
  <c r="M167" i="4" s="1"/>
  <c r="BD166" i="4"/>
  <c r="BC166" i="4"/>
  <c r="L166" i="4"/>
  <c r="M166" i="4" s="1"/>
  <c r="BD165" i="4"/>
  <c r="BC165" i="4"/>
  <c r="L165" i="4"/>
  <c r="M165" i="4" s="1"/>
  <c r="BD164" i="4"/>
  <c r="BC164" i="4"/>
  <c r="L164" i="4"/>
  <c r="M164" i="4" s="1"/>
  <c r="BD163" i="4"/>
  <c r="BC163" i="4"/>
  <c r="L163" i="4"/>
  <c r="M163" i="4" s="1"/>
  <c r="BD162" i="4"/>
  <c r="BC162" i="4"/>
  <c r="L162" i="4"/>
  <c r="M162" i="4" s="1"/>
  <c r="BD161" i="4"/>
  <c r="BC161" i="4"/>
  <c r="L161" i="4"/>
  <c r="M161" i="4" s="1"/>
  <c r="BD160" i="4"/>
  <c r="BC160" i="4"/>
  <c r="L160" i="4"/>
  <c r="M160" i="4" s="1"/>
  <c r="BD159" i="4"/>
  <c r="BC159" i="4"/>
  <c r="L159" i="4"/>
  <c r="M159" i="4" s="1"/>
  <c r="BD158" i="4"/>
  <c r="BC158" i="4"/>
  <c r="L158" i="4"/>
  <c r="M158" i="4" s="1"/>
  <c r="BD157" i="4"/>
  <c r="BC157" i="4"/>
  <c r="L157" i="4"/>
  <c r="M157" i="4" s="1"/>
  <c r="BD156" i="4"/>
  <c r="BC156" i="4"/>
  <c r="L156" i="4"/>
  <c r="M156" i="4" s="1"/>
  <c r="BD155" i="4"/>
  <c r="BC155" i="4"/>
  <c r="L155" i="4"/>
  <c r="M155" i="4" s="1"/>
  <c r="BD154" i="4"/>
  <c r="BC154" i="4"/>
  <c r="L154" i="4"/>
  <c r="M154" i="4" s="1"/>
  <c r="BD153" i="4"/>
  <c r="BC153" i="4"/>
  <c r="L153" i="4"/>
  <c r="M153" i="4" s="1"/>
  <c r="BD152" i="4"/>
  <c r="BC152" i="4"/>
  <c r="L152" i="4"/>
  <c r="M152" i="4" s="1"/>
  <c r="BD151" i="4"/>
  <c r="BC151" i="4"/>
  <c r="L151" i="4"/>
  <c r="M151" i="4" s="1"/>
  <c r="BD150" i="4"/>
  <c r="BC150" i="4"/>
  <c r="L150" i="4"/>
  <c r="M150" i="4" s="1"/>
  <c r="BD149" i="4"/>
  <c r="BC149" i="4"/>
  <c r="L149" i="4"/>
  <c r="M149" i="4" s="1"/>
  <c r="BD148" i="4"/>
  <c r="BC148" i="4"/>
  <c r="L148" i="4"/>
  <c r="M148" i="4" s="1"/>
  <c r="BD147" i="4"/>
  <c r="BC147" i="4"/>
  <c r="L147" i="4"/>
  <c r="M147" i="4" s="1"/>
  <c r="BD146" i="4"/>
  <c r="BC146" i="4"/>
  <c r="L146" i="4"/>
  <c r="M146" i="4" s="1"/>
  <c r="BD145" i="4"/>
  <c r="BC145" i="4"/>
  <c r="L145" i="4"/>
  <c r="M145" i="4" s="1"/>
  <c r="BD144" i="4"/>
  <c r="BC144" i="4"/>
  <c r="L144" i="4"/>
  <c r="M144" i="4" s="1"/>
  <c r="BD143" i="4"/>
  <c r="BC143" i="4"/>
  <c r="L143" i="4"/>
  <c r="M143" i="4" s="1"/>
  <c r="BD142" i="4"/>
  <c r="BC142" i="4"/>
  <c r="L142" i="4"/>
  <c r="M142" i="4" s="1"/>
  <c r="BD141" i="4"/>
  <c r="BC141" i="4"/>
  <c r="L141" i="4"/>
  <c r="M141" i="4" s="1"/>
  <c r="BD140" i="4"/>
  <c r="BC140" i="4"/>
  <c r="L140" i="4"/>
  <c r="M140" i="4" s="1"/>
  <c r="BD139" i="4"/>
  <c r="BC139" i="4"/>
  <c r="L139" i="4"/>
  <c r="M139" i="4" s="1"/>
  <c r="BD138" i="4"/>
  <c r="BC138" i="4"/>
  <c r="L138" i="4"/>
  <c r="M138" i="4" s="1"/>
  <c r="BD137" i="4"/>
  <c r="BC137" i="4"/>
  <c r="L137" i="4"/>
  <c r="M137" i="4" s="1"/>
  <c r="BD136" i="4"/>
  <c r="BC136" i="4"/>
  <c r="L136" i="4"/>
  <c r="M136" i="4" s="1"/>
  <c r="BD135" i="4"/>
  <c r="BC135" i="4"/>
  <c r="L135" i="4"/>
  <c r="M135" i="4" s="1"/>
  <c r="BD134" i="4"/>
  <c r="BC134" i="4"/>
  <c r="L134" i="4"/>
  <c r="M134" i="4" s="1"/>
  <c r="BD133" i="4"/>
  <c r="BC133" i="4"/>
  <c r="L133" i="4"/>
  <c r="M133" i="4" s="1"/>
  <c r="BD132" i="4"/>
  <c r="BC132" i="4"/>
  <c r="L132" i="4"/>
  <c r="M132" i="4" s="1"/>
  <c r="BD131" i="4"/>
  <c r="BC131" i="4"/>
  <c r="L131" i="4"/>
  <c r="M131" i="4" s="1"/>
  <c r="BD130" i="4"/>
  <c r="BC130" i="4"/>
  <c r="L130" i="4"/>
  <c r="M130" i="4" s="1"/>
  <c r="BD129" i="4"/>
  <c r="BC129" i="4"/>
  <c r="L129" i="4"/>
  <c r="M129" i="4" s="1"/>
  <c r="BD128" i="4"/>
  <c r="BC128" i="4"/>
  <c r="L128" i="4"/>
  <c r="M128" i="4" s="1"/>
  <c r="BD127" i="4"/>
  <c r="BC127" i="4"/>
  <c r="L127" i="4"/>
  <c r="M127" i="4" s="1"/>
  <c r="BD126" i="4"/>
  <c r="BC126" i="4"/>
  <c r="L126" i="4"/>
  <c r="M126" i="4" s="1"/>
  <c r="BD125" i="4"/>
  <c r="BC125" i="4"/>
  <c r="L125" i="4"/>
  <c r="M125" i="4" s="1"/>
  <c r="BD124" i="4"/>
  <c r="BC124" i="4"/>
  <c r="L124" i="4"/>
  <c r="M124" i="4" s="1"/>
  <c r="BD123" i="4"/>
  <c r="BC123" i="4"/>
  <c r="L123" i="4"/>
  <c r="M123" i="4" s="1"/>
  <c r="BD122" i="4"/>
  <c r="BC122" i="4"/>
  <c r="L122" i="4"/>
  <c r="M122" i="4" s="1"/>
  <c r="BD121" i="4"/>
  <c r="BC121" i="4"/>
  <c r="L121" i="4"/>
  <c r="M121" i="4" s="1"/>
  <c r="BD120" i="4"/>
  <c r="BC120" i="4"/>
  <c r="L120" i="4"/>
  <c r="M120" i="4" s="1"/>
  <c r="BD119" i="4"/>
  <c r="BC119" i="4"/>
  <c r="L119" i="4"/>
  <c r="M119" i="4" s="1"/>
  <c r="BD118" i="4"/>
  <c r="BC118" i="4"/>
  <c r="L118" i="4"/>
  <c r="M118" i="4" s="1"/>
  <c r="BD117" i="4"/>
  <c r="BC117" i="4"/>
  <c r="L117" i="4"/>
  <c r="M117" i="4" s="1"/>
  <c r="BD116" i="4"/>
  <c r="BC116" i="4"/>
  <c r="L116" i="4"/>
  <c r="M116" i="4" s="1"/>
  <c r="BD115" i="4"/>
  <c r="BC115" i="4"/>
  <c r="L115" i="4"/>
  <c r="M115" i="4" s="1"/>
  <c r="BD114" i="4"/>
  <c r="BC114" i="4"/>
  <c r="L114" i="4"/>
  <c r="M114" i="4" s="1"/>
  <c r="BD113" i="4"/>
  <c r="BC113" i="4"/>
  <c r="L113" i="4"/>
  <c r="M113" i="4" s="1"/>
  <c r="BD112" i="4"/>
  <c r="BC112" i="4"/>
  <c r="L112" i="4"/>
  <c r="M112" i="4" s="1"/>
  <c r="BD111" i="4"/>
  <c r="BC111" i="4"/>
  <c r="L111" i="4"/>
  <c r="M111" i="4" s="1"/>
  <c r="BD110" i="4"/>
  <c r="BC110" i="4"/>
  <c r="L110" i="4"/>
  <c r="M110" i="4" s="1"/>
  <c r="BD109" i="4"/>
  <c r="BC109" i="4"/>
  <c r="L109" i="4"/>
  <c r="M109" i="4" s="1"/>
  <c r="BD108" i="4"/>
  <c r="BC108" i="4"/>
  <c r="L108" i="4"/>
  <c r="M108" i="4" s="1"/>
  <c r="BD107" i="4"/>
  <c r="BC107" i="4"/>
  <c r="L107" i="4"/>
  <c r="M107" i="4" s="1"/>
  <c r="BD106" i="4"/>
  <c r="BC106" i="4"/>
  <c r="L106" i="4"/>
  <c r="M106" i="4" s="1"/>
  <c r="BD105" i="4"/>
  <c r="BC105" i="4"/>
  <c r="L105" i="4"/>
  <c r="M105" i="4" s="1"/>
  <c r="BD104" i="4"/>
  <c r="BC104" i="4"/>
  <c r="L104" i="4"/>
  <c r="M104" i="4" s="1"/>
  <c r="BD103" i="4"/>
  <c r="BC103" i="4"/>
  <c r="L103" i="4"/>
  <c r="M103" i="4" s="1"/>
  <c r="BD102" i="4"/>
  <c r="BC102" i="4"/>
  <c r="L102" i="4"/>
  <c r="M102" i="4" s="1"/>
  <c r="BD101" i="4"/>
  <c r="BC101" i="4"/>
  <c r="L101" i="4"/>
  <c r="M101" i="4" s="1"/>
  <c r="BD100" i="4"/>
  <c r="BC100" i="4"/>
  <c r="L100" i="4"/>
  <c r="M100" i="4" s="1"/>
  <c r="BD99" i="4"/>
  <c r="BC99" i="4"/>
  <c r="L99" i="4"/>
  <c r="M99" i="4" s="1"/>
  <c r="BD98" i="4"/>
  <c r="BC98" i="4"/>
  <c r="L98" i="4"/>
  <c r="M98" i="4" s="1"/>
  <c r="BD97" i="4"/>
  <c r="BC97" i="4"/>
  <c r="L97" i="4"/>
  <c r="M97" i="4" s="1"/>
  <c r="BD96" i="4"/>
  <c r="BC96" i="4"/>
  <c r="L96" i="4"/>
  <c r="M96" i="4" s="1"/>
  <c r="BD95" i="4"/>
  <c r="BC95" i="4"/>
  <c r="L95" i="4"/>
  <c r="M95" i="4" s="1"/>
  <c r="BD94" i="4"/>
  <c r="BC94" i="4"/>
  <c r="L94" i="4"/>
  <c r="M94" i="4" s="1"/>
  <c r="BD93" i="4"/>
  <c r="BC93" i="4"/>
  <c r="L93" i="4"/>
  <c r="M93" i="4" s="1"/>
  <c r="BD92" i="4"/>
  <c r="BC92" i="4"/>
  <c r="L92" i="4"/>
  <c r="M92" i="4" s="1"/>
  <c r="BD91" i="4"/>
  <c r="BC91" i="4"/>
  <c r="L91" i="4"/>
  <c r="M91" i="4" s="1"/>
  <c r="BD90" i="4"/>
  <c r="BC90" i="4"/>
  <c r="L90" i="4"/>
  <c r="M90" i="4" s="1"/>
  <c r="BD89" i="4"/>
  <c r="BC89" i="4"/>
  <c r="L89" i="4"/>
  <c r="M89" i="4" s="1"/>
  <c r="BD88" i="4"/>
  <c r="BC88" i="4"/>
  <c r="L88" i="4"/>
  <c r="M88" i="4" s="1"/>
  <c r="BD87" i="4"/>
  <c r="BC87" i="4"/>
  <c r="L87" i="4"/>
  <c r="M87" i="4" s="1"/>
  <c r="BD86" i="4"/>
  <c r="BC86" i="4"/>
  <c r="L86" i="4"/>
  <c r="M86" i="4" s="1"/>
  <c r="BD85" i="4"/>
  <c r="BC85" i="4"/>
  <c r="L85" i="4"/>
  <c r="M85" i="4" s="1"/>
  <c r="BD84" i="4"/>
  <c r="BC84" i="4"/>
  <c r="L84" i="4"/>
  <c r="M84" i="4" s="1"/>
  <c r="BD83" i="4"/>
  <c r="BC83" i="4"/>
  <c r="L83" i="4"/>
  <c r="M83" i="4" s="1"/>
  <c r="BD82" i="4"/>
  <c r="BC82" i="4"/>
  <c r="L82" i="4"/>
  <c r="M82" i="4" s="1"/>
  <c r="BD81" i="4"/>
  <c r="BC81" i="4"/>
  <c r="L81" i="4"/>
  <c r="M81" i="4" s="1"/>
  <c r="BD80" i="4"/>
  <c r="BC80" i="4"/>
  <c r="L80" i="4"/>
  <c r="M80" i="4" s="1"/>
  <c r="BD79" i="4"/>
  <c r="BC79" i="4"/>
  <c r="L79" i="4"/>
  <c r="M79" i="4" s="1"/>
  <c r="BD78" i="4"/>
  <c r="BC78" i="4"/>
  <c r="L78" i="4"/>
  <c r="M78" i="4" s="1"/>
  <c r="BD77" i="4"/>
  <c r="BC77" i="4"/>
  <c r="L77" i="4"/>
  <c r="M77" i="4" s="1"/>
  <c r="BD76" i="4"/>
  <c r="BC76" i="4"/>
  <c r="L76" i="4"/>
  <c r="M76" i="4" s="1"/>
  <c r="BD75" i="4"/>
  <c r="BC75" i="4"/>
  <c r="L75" i="4"/>
  <c r="M75" i="4" s="1"/>
  <c r="BD74" i="4"/>
  <c r="BC74" i="4"/>
  <c r="L74" i="4"/>
  <c r="M74" i="4" s="1"/>
  <c r="BD73" i="4"/>
  <c r="BC73" i="4"/>
  <c r="L73" i="4"/>
  <c r="M73" i="4" s="1"/>
  <c r="BD72" i="4"/>
  <c r="BC72" i="4"/>
  <c r="L72" i="4"/>
  <c r="M72" i="4" s="1"/>
  <c r="BD71" i="4"/>
  <c r="BC71" i="4"/>
  <c r="L71" i="4"/>
  <c r="M71" i="4" s="1"/>
  <c r="BD70" i="4"/>
  <c r="BC70" i="4"/>
  <c r="L70" i="4"/>
  <c r="M70" i="4" s="1"/>
  <c r="BD69" i="4"/>
  <c r="BC69" i="4"/>
  <c r="L69" i="4"/>
  <c r="M69" i="4" s="1"/>
  <c r="BD68" i="4"/>
  <c r="BC68" i="4"/>
  <c r="L68" i="4"/>
  <c r="M68" i="4" s="1"/>
  <c r="BD67" i="4"/>
  <c r="BC67" i="4"/>
  <c r="L67" i="4"/>
  <c r="M67" i="4" s="1"/>
  <c r="BD66" i="4"/>
  <c r="BC66" i="4"/>
  <c r="L66" i="4"/>
  <c r="M66" i="4" s="1"/>
  <c r="BD65" i="4"/>
  <c r="BC65" i="4"/>
  <c r="L65" i="4"/>
  <c r="M65" i="4" s="1"/>
  <c r="BD64" i="4"/>
  <c r="BC64" i="4"/>
  <c r="L64" i="4"/>
  <c r="M64" i="4" s="1"/>
  <c r="BD63" i="4"/>
  <c r="BC63" i="4"/>
  <c r="L63" i="4"/>
  <c r="M63" i="4" s="1"/>
  <c r="BD62" i="4"/>
  <c r="BC62" i="4"/>
  <c r="L62" i="4"/>
  <c r="M62" i="4" s="1"/>
  <c r="BD61" i="4"/>
  <c r="BC61" i="4"/>
  <c r="L61" i="4"/>
  <c r="M61" i="4" s="1"/>
  <c r="BD60" i="4"/>
  <c r="BC60" i="4"/>
  <c r="L60" i="4"/>
  <c r="M60" i="4" s="1"/>
  <c r="BD59" i="4"/>
  <c r="BC59" i="4"/>
  <c r="L59" i="4"/>
  <c r="M59" i="4" s="1"/>
  <c r="BD58" i="4"/>
  <c r="BC58" i="4"/>
  <c r="L58" i="4"/>
  <c r="M58" i="4" s="1"/>
  <c r="BD57" i="4"/>
  <c r="BC57" i="4"/>
  <c r="L57" i="4"/>
  <c r="M57" i="4" s="1"/>
  <c r="BD56" i="4"/>
  <c r="BC56" i="4"/>
  <c r="L56" i="4"/>
  <c r="M56" i="4" s="1"/>
  <c r="BD55" i="4"/>
  <c r="BC55" i="4"/>
  <c r="L55" i="4"/>
  <c r="M55" i="4" s="1"/>
  <c r="BD54" i="4"/>
  <c r="BC54" i="4"/>
  <c r="L54" i="4"/>
  <c r="M54" i="4" s="1"/>
  <c r="BD53" i="4"/>
  <c r="BC53" i="4"/>
  <c r="L53" i="4"/>
  <c r="M53" i="4" s="1"/>
  <c r="BD52" i="4"/>
  <c r="BC52" i="4"/>
  <c r="L52" i="4"/>
  <c r="M52" i="4" s="1"/>
  <c r="BD51" i="4"/>
  <c r="BC51" i="4"/>
  <c r="L51" i="4"/>
  <c r="M51" i="4" s="1"/>
  <c r="BD50" i="4"/>
  <c r="BC50" i="4"/>
  <c r="L50" i="4"/>
  <c r="M50" i="4" s="1"/>
  <c r="BD49" i="4"/>
  <c r="BC49" i="4"/>
  <c r="L49" i="4"/>
  <c r="M49" i="4" s="1"/>
  <c r="BD48" i="4"/>
  <c r="BC48" i="4"/>
  <c r="L48" i="4"/>
  <c r="M48" i="4" s="1"/>
  <c r="BD47" i="4"/>
  <c r="BC47" i="4"/>
  <c r="L47" i="4"/>
  <c r="M47" i="4" s="1"/>
  <c r="BD46" i="4"/>
  <c r="BC46" i="4"/>
  <c r="L46" i="4"/>
  <c r="M46" i="4" s="1"/>
  <c r="BD45" i="4"/>
  <c r="BC45" i="4"/>
  <c r="L45" i="4"/>
  <c r="M45" i="4" s="1"/>
  <c r="BD44" i="4"/>
  <c r="BC44" i="4"/>
  <c r="L44" i="4"/>
  <c r="M44" i="4" s="1"/>
  <c r="BD43" i="4"/>
  <c r="BC43" i="4"/>
  <c r="L43" i="4"/>
  <c r="M43" i="4" s="1"/>
  <c r="BD42" i="4"/>
  <c r="BC42" i="4"/>
  <c r="L42" i="4"/>
  <c r="M42" i="4" s="1"/>
  <c r="BD41" i="4"/>
  <c r="BC41" i="4"/>
  <c r="L41" i="4"/>
  <c r="M41" i="4" s="1"/>
  <c r="BD40" i="4"/>
  <c r="BC40" i="4"/>
  <c r="L40" i="4"/>
  <c r="M40" i="4" s="1"/>
  <c r="BD39" i="4"/>
  <c r="BC39" i="4"/>
  <c r="L39" i="4"/>
  <c r="M39" i="4" s="1"/>
  <c r="BD38" i="4"/>
  <c r="BC38" i="4"/>
  <c r="L38" i="4"/>
  <c r="M38" i="4" s="1"/>
  <c r="BD37" i="4"/>
  <c r="BC37" i="4"/>
  <c r="L37" i="4"/>
  <c r="M37" i="4" s="1"/>
  <c r="BD36" i="4"/>
  <c r="BC36" i="4"/>
  <c r="L36" i="4"/>
  <c r="M36" i="4" s="1"/>
  <c r="BD35" i="4"/>
  <c r="BC35" i="4"/>
  <c r="L35" i="4"/>
  <c r="M35" i="4" s="1"/>
  <c r="BD34" i="4"/>
  <c r="BC34" i="4"/>
  <c r="L34" i="4"/>
  <c r="BD33" i="4"/>
  <c r="BC33" i="4"/>
  <c r="L33" i="4"/>
  <c r="M33" i="4" s="1"/>
  <c r="BD32" i="4"/>
  <c r="BC32" i="4"/>
  <c r="L32" i="4"/>
  <c r="M32" i="4" s="1"/>
  <c r="BD31" i="4"/>
  <c r="BC31" i="4"/>
  <c r="L31" i="4"/>
  <c r="M31" i="4" s="1"/>
  <c r="BD30" i="4"/>
  <c r="BC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Z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288" i="11"/>
  <c r="T568" i="11"/>
  <c r="T592" i="11"/>
  <c r="T298" i="11"/>
  <c r="T293" i="11"/>
  <c r="T301" i="11"/>
  <c r="T286" i="11"/>
  <c r="T586" i="11"/>
  <c r="T281" i="11"/>
  <c r="T595" i="11"/>
  <c r="T287" i="11"/>
  <c r="T285" i="11"/>
  <c r="T272" i="11"/>
  <c r="T589" i="11"/>
  <c r="T594" i="11"/>
  <c r="T292" i="11"/>
  <c r="T575" i="11"/>
  <c r="T276" i="11"/>
  <c r="T279" i="11"/>
  <c r="T306" i="11"/>
  <c r="T564" i="11"/>
  <c r="T601" i="11"/>
  <c r="T270" i="11"/>
  <c r="T295" i="11"/>
  <c r="T302" i="11"/>
  <c r="T574" i="11"/>
  <c r="T567" i="11"/>
  <c r="T571" i="11"/>
  <c r="T275" i="11"/>
  <c r="T817" i="11"/>
  <c r="T835" i="11"/>
  <c r="T597" i="11"/>
  <c r="T576" i="11"/>
  <c r="T299" i="11"/>
  <c r="T273" i="11"/>
  <c r="T590" i="11"/>
  <c r="T274" i="11"/>
  <c r="T736" i="11"/>
  <c r="T587" i="11"/>
  <c r="T307" i="11"/>
  <c r="T304" i="11"/>
  <c r="T577" i="11"/>
  <c r="T581" i="11"/>
  <c r="T599" i="11"/>
  <c r="T585" i="11"/>
  <c r="T296" i="11"/>
  <c r="T271" i="11"/>
  <c r="T278" i="11"/>
  <c r="T570" i="11"/>
  <c r="T291" i="11"/>
  <c r="T305" i="11"/>
  <c r="T566" i="11"/>
  <c r="T598" i="11"/>
  <c r="T284" i="11"/>
  <c r="T290" i="11"/>
  <c r="T300" i="11"/>
  <c r="T593" i="11"/>
  <c r="T303" i="11"/>
  <c r="T294" i="11"/>
  <c r="T591" i="11"/>
  <c r="T277" i="11"/>
  <c r="T588" i="11"/>
  <c r="T580" i="11"/>
  <c r="T283" i="11"/>
  <c r="T600" i="11"/>
  <c r="T572" i="11"/>
  <c r="T584" i="11"/>
  <c r="T565" i="11"/>
  <c r="T569" i="11"/>
  <c r="T578" i="11"/>
  <c r="T573" i="11"/>
  <c r="T579" i="11"/>
  <c r="T282" i="11"/>
  <c r="T596" i="11"/>
  <c r="T582" i="11"/>
  <c r="T297" i="11"/>
  <c r="T280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80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D379" i="4"/>
  <c r="L197" i="4"/>
  <c r="BD430" i="4"/>
  <c r="E8" i="4"/>
  <c r="F8" i="4"/>
  <c r="E5" i="3" s="1"/>
  <c r="M34" i="4"/>
  <c r="L214" i="4"/>
  <c r="T391" i="11"/>
  <c r="T408" i="11"/>
  <c r="T691" i="11"/>
  <c r="T416" i="11"/>
  <c r="T668" i="11"/>
  <c r="T390" i="11"/>
  <c r="T704" i="11"/>
  <c r="T413" i="11"/>
  <c r="T678" i="11"/>
  <c r="T405" i="11"/>
  <c r="T684" i="11"/>
  <c r="T386" i="11"/>
  <c r="T683" i="11"/>
  <c r="T407" i="11"/>
  <c r="T690" i="11"/>
  <c r="T675" i="11"/>
  <c r="T396" i="11"/>
  <c r="T380" i="11"/>
  <c r="T401" i="11"/>
  <c r="T669" i="11"/>
  <c r="T403" i="11"/>
  <c r="T387" i="11"/>
  <c r="T698" i="11"/>
  <c r="T415" i="11"/>
  <c r="T384" i="11"/>
  <c r="T381" i="11"/>
  <c r="T702" i="11"/>
  <c r="T680" i="11"/>
  <c r="T696" i="11"/>
  <c r="T672" i="11"/>
  <c r="T417" i="11"/>
  <c r="T701" i="11"/>
  <c r="T670" i="11"/>
  <c r="T676" i="11"/>
  <c r="T383" i="11"/>
  <c r="T389" i="11"/>
  <c r="T688" i="11"/>
  <c r="T697" i="11"/>
  <c r="T677" i="11"/>
  <c r="T689" i="11"/>
  <c r="T392" i="11"/>
  <c r="T673" i="11"/>
  <c r="T400" i="11"/>
  <c r="T404" i="11"/>
  <c r="T695" i="11"/>
  <c r="T667" i="11"/>
  <c r="T395" i="11"/>
  <c r="T410" i="11"/>
  <c r="T681" i="11"/>
  <c r="T800" i="11"/>
  <c r="T388" i="11"/>
  <c r="T671" i="11"/>
  <c r="T414" i="11"/>
  <c r="T393" i="11"/>
  <c r="T687" i="11"/>
  <c r="T692" i="11"/>
  <c r="T679" i="11"/>
  <c r="T382" i="11"/>
  <c r="T406" i="11"/>
  <c r="T412" i="11"/>
  <c r="T693" i="11"/>
  <c r="T674" i="11"/>
  <c r="T409" i="11"/>
  <c r="T694" i="11"/>
  <c r="T682" i="11"/>
  <c r="T700" i="11"/>
  <c r="T397" i="11"/>
  <c r="T699" i="11"/>
  <c r="T703" i="11"/>
  <c r="T394" i="11"/>
  <c r="T398" i="11"/>
  <c r="T402" i="11"/>
  <c r="T411" i="11"/>
  <c r="T685" i="11"/>
  <c r="T385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46" i="11"/>
  <c r="T744" i="11"/>
  <c r="T774" i="11"/>
  <c r="T476" i="11"/>
  <c r="T491" i="11"/>
  <c r="T461" i="11"/>
  <c r="T471" i="11"/>
  <c r="T755" i="11"/>
  <c r="T753" i="11"/>
  <c r="T769" i="11"/>
  <c r="T775" i="11"/>
  <c r="T456" i="11"/>
  <c r="T759" i="11"/>
  <c r="T764" i="11"/>
  <c r="T758" i="11"/>
  <c r="T468" i="11"/>
  <c r="T756" i="11"/>
  <c r="T457" i="11"/>
  <c r="T749" i="11"/>
  <c r="T766" i="11"/>
  <c r="T462" i="11"/>
  <c r="T465" i="11"/>
  <c r="T761" i="11"/>
  <c r="T741" i="11"/>
  <c r="T473" i="11"/>
  <c r="T743" i="11"/>
  <c r="T751" i="11"/>
  <c r="T487" i="11"/>
  <c r="T458" i="11"/>
  <c r="T464" i="11"/>
  <c r="T482" i="11"/>
  <c r="T486" i="11"/>
  <c r="T480" i="11"/>
  <c r="T767" i="11"/>
  <c r="T475" i="11"/>
  <c r="T771" i="11"/>
  <c r="T455" i="11"/>
  <c r="T460" i="11"/>
  <c r="T483" i="11"/>
  <c r="T772" i="11"/>
  <c r="T477" i="11"/>
  <c r="T778" i="11"/>
  <c r="T745" i="11"/>
  <c r="T747" i="11"/>
  <c r="T489" i="11"/>
  <c r="T762" i="11"/>
  <c r="T472" i="11"/>
  <c r="T748" i="11"/>
  <c r="T488" i="11"/>
  <c r="T777" i="11"/>
  <c r="T481" i="11"/>
  <c r="T768" i="11"/>
  <c r="T467" i="11"/>
  <c r="T490" i="11"/>
  <c r="T776" i="11"/>
  <c r="T466" i="11"/>
  <c r="T763" i="11"/>
  <c r="T463" i="11"/>
  <c r="T484" i="11"/>
  <c r="T773" i="11"/>
  <c r="T757" i="11"/>
  <c r="T470" i="11"/>
  <c r="T742" i="11"/>
  <c r="T485" i="11"/>
  <c r="T765" i="11"/>
  <c r="T752" i="11"/>
  <c r="T479" i="11"/>
  <c r="T754" i="11"/>
  <c r="T478" i="11"/>
  <c r="T469" i="11"/>
  <c r="T770" i="11"/>
  <c r="T492" i="11"/>
  <c r="T459" i="11"/>
  <c r="T750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Z119" i="1"/>
  <c r="BY119" i="1"/>
  <c r="L119" i="1"/>
  <c r="BZ120" i="1"/>
  <c r="BY120" i="1"/>
  <c r="L120" i="1"/>
  <c r="BZ121" i="1"/>
  <c r="BY121" i="1"/>
  <c r="L121" i="1"/>
  <c r="BZ122" i="1"/>
  <c r="BY122" i="1"/>
  <c r="L122" i="1"/>
  <c r="BZ123" i="1"/>
  <c r="BY123" i="1"/>
  <c r="L123" i="1"/>
  <c r="BZ124" i="1"/>
  <c r="BY124" i="1"/>
  <c r="L124" i="1"/>
  <c r="BZ125" i="1"/>
  <c r="BY125" i="1"/>
  <c r="L125" i="1"/>
  <c r="BZ126" i="1"/>
  <c r="BY126" i="1"/>
  <c r="L126" i="1"/>
  <c r="BZ127" i="1"/>
  <c r="BY127" i="1"/>
  <c r="L127" i="1"/>
  <c r="BZ128" i="1"/>
  <c r="BY128" i="1"/>
  <c r="L128" i="1"/>
  <c r="BZ129" i="1"/>
  <c r="BY129" i="1"/>
  <c r="L129" i="1"/>
  <c r="BZ130" i="1"/>
  <c r="BY130" i="1"/>
  <c r="L130" i="1"/>
  <c r="BZ131" i="1"/>
  <c r="BY131" i="1"/>
  <c r="L131" i="1"/>
  <c r="BZ132" i="1"/>
  <c r="BY132" i="1"/>
  <c r="L132" i="1"/>
  <c r="BZ133" i="1"/>
  <c r="BY133" i="1"/>
  <c r="L133" i="1"/>
  <c r="BZ134" i="1"/>
  <c r="BY134" i="1"/>
  <c r="L134" i="1"/>
  <c r="BZ135" i="1"/>
  <c r="BY135" i="1"/>
  <c r="L135" i="1"/>
  <c r="BZ136" i="1"/>
  <c r="BY136" i="1"/>
  <c r="L136" i="1"/>
  <c r="BZ137" i="1"/>
  <c r="BY137" i="1"/>
  <c r="L137" i="1"/>
  <c r="BZ138" i="1"/>
  <c r="BY138" i="1"/>
  <c r="L138" i="1"/>
  <c r="BZ139" i="1"/>
  <c r="BY139" i="1"/>
  <c r="L139" i="1"/>
  <c r="BZ140" i="1"/>
  <c r="BY140" i="1"/>
  <c r="L140" i="1"/>
  <c r="BZ141" i="1"/>
  <c r="BY141" i="1"/>
  <c r="L141" i="1"/>
  <c r="BZ142" i="1"/>
  <c r="BY142" i="1"/>
  <c r="L142" i="1"/>
  <c r="BZ143" i="1"/>
  <c r="BY143" i="1"/>
  <c r="L143" i="1"/>
  <c r="BZ144" i="1"/>
  <c r="BY144" i="1"/>
  <c r="L144" i="1"/>
  <c r="BZ145" i="1"/>
  <c r="BY145" i="1"/>
  <c r="L145" i="1"/>
  <c r="BZ146" i="1"/>
  <c r="BY146" i="1"/>
  <c r="L146" i="1"/>
  <c r="BZ147" i="1"/>
  <c r="BY147" i="1"/>
  <c r="L147" i="1"/>
  <c r="BZ148" i="1"/>
  <c r="BY148" i="1"/>
  <c r="L148" i="1"/>
  <c r="BZ149" i="1"/>
  <c r="BY149" i="1"/>
  <c r="L149" i="1"/>
  <c r="BZ150" i="1"/>
  <c r="BY150" i="1"/>
  <c r="L150" i="1"/>
  <c r="BZ151" i="1"/>
  <c r="BY151" i="1"/>
  <c r="L151" i="1"/>
  <c r="BZ152" i="1"/>
  <c r="BY152" i="1"/>
  <c r="L152" i="1"/>
  <c r="BZ153" i="1"/>
  <c r="BY153" i="1"/>
  <c r="L153" i="1"/>
  <c r="BZ154" i="1"/>
  <c r="BY154" i="1"/>
  <c r="L154" i="1"/>
  <c r="BZ155" i="1"/>
  <c r="BY155" i="1"/>
  <c r="L155" i="1"/>
  <c r="BZ156" i="1"/>
  <c r="BY156" i="1"/>
  <c r="L156" i="1"/>
  <c r="BZ157" i="1"/>
  <c r="BY157" i="1"/>
  <c r="L157" i="1"/>
  <c r="BZ158" i="1"/>
  <c r="BY158" i="1"/>
  <c r="L158" i="1"/>
  <c r="BZ159" i="1"/>
  <c r="BY159" i="1"/>
  <c r="L159" i="1"/>
  <c r="BZ160" i="1"/>
  <c r="BY160" i="1"/>
  <c r="L160" i="1"/>
  <c r="BZ161" i="1"/>
  <c r="BY161" i="1"/>
  <c r="L161" i="1"/>
  <c r="BZ164" i="1"/>
  <c r="BY164" i="1"/>
  <c r="L164" i="1"/>
  <c r="BZ165" i="1"/>
  <c r="BY165" i="1"/>
  <c r="L165" i="1"/>
  <c r="BZ166" i="1"/>
  <c r="BY166" i="1"/>
  <c r="L166" i="1"/>
  <c r="BZ167" i="1"/>
  <c r="BY167" i="1"/>
  <c r="L167" i="1"/>
  <c r="BZ168" i="1"/>
  <c r="BY168" i="1"/>
  <c r="L168" i="1"/>
  <c r="BZ169" i="1"/>
  <c r="BY169" i="1"/>
  <c r="L169" i="1"/>
  <c r="BZ170" i="1"/>
  <c r="BY170" i="1"/>
  <c r="L170" i="1"/>
  <c r="BZ171" i="1"/>
  <c r="BY171" i="1"/>
  <c r="L171" i="1"/>
  <c r="BZ172" i="1"/>
  <c r="BY172" i="1"/>
  <c r="L172" i="1"/>
  <c r="BZ173" i="1"/>
  <c r="BY173" i="1"/>
  <c r="L173" i="1"/>
  <c r="BZ174" i="1"/>
  <c r="BY174" i="1"/>
  <c r="L174" i="1"/>
  <c r="BZ175" i="1"/>
  <c r="BY175" i="1"/>
  <c r="L175" i="1"/>
  <c r="BZ176" i="1"/>
  <c r="BY176" i="1"/>
  <c r="L176" i="1"/>
  <c r="BZ177" i="1"/>
  <c r="BY177" i="1"/>
  <c r="L177" i="1"/>
  <c r="BZ178" i="1"/>
  <c r="BY178" i="1"/>
  <c r="L178" i="1"/>
  <c r="BZ179" i="1"/>
  <c r="BY179" i="1"/>
  <c r="L179" i="1"/>
  <c r="BZ181" i="1"/>
  <c r="BY181" i="1"/>
  <c r="L181" i="1"/>
  <c r="BZ182" i="1"/>
  <c r="BY182" i="1"/>
  <c r="L182" i="1"/>
  <c r="BZ183" i="1"/>
  <c r="BY183" i="1"/>
  <c r="L183" i="1"/>
  <c r="BZ184" i="1"/>
  <c r="BY184" i="1"/>
  <c r="L184" i="1"/>
  <c r="BZ185" i="1"/>
  <c r="BY185" i="1"/>
  <c r="L185" i="1"/>
  <c r="BZ187" i="1"/>
  <c r="BY187" i="1"/>
  <c r="L187" i="1"/>
  <c r="BZ188" i="1"/>
  <c r="BY188" i="1"/>
  <c r="L188" i="1"/>
  <c r="BZ189" i="1"/>
  <c r="BY189" i="1"/>
  <c r="L189" i="1"/>
  <c r="BZ190" i="1"/>
  <c r="BY190" i="1"/>
  <c r="L190" i="1"/>
  <c r="BZ191" i="1"/>
  <c r="BY191" i="1"/>
  <c r="L191" i="1"/>
  <c r="BZ192" i="1"/>
  <c r="BY192" i="1"/>
  <c r="L192" i="1"/>
  <c r="BZ193" i="1"/>
  <c r="BY193" i="1"/>
  <c r="L193" i="1"/>
  <c r="BZ194" i="1"/>
  <c r="BY194" i="1"/>
  <c r="L194" i="1"/>
  <c r="BZ195" i="1"/>
  <c r="BY195" i="1"/>
  <c r="L195" i="1"/>
  <c r="BZ196" i="1"/>
  <c r="BY196" i="1"/>
  <c r="L196" i="1"/>
  <c r="BZ197" i="1"/>
  <c r="BY197" i="1"/>
  <c r="L197" i="1"/>
  <c r="BZ198" i="1"/>
  <c r="BY198" i="1"/>
  <c r="L198" i="1"/>
  <c r="BZ199" i="1"/>
  <c r="BY199" i="1"/>
  <c r="L199" i="1"/>
  <c r="BZ200" i="1"/>
  <c r="BY200" i="1"/>
  <c r="L200" i="1"/>
  <c r="BZ201" i="1"/>
  <c r="BY201" i="1"/>
  <c r="L201" i="1"/>
  <c r="BZ202" i="1"/>
  <c r="BY202" i="1"/>
  <c r="L202" i="1"/>
  <c r="BZ203" i="1"/>
  <c r="BY203" i="1"/>
  <c r="L203" i="1"/>
  <c r="BZ204" i="1"/>
  <c r="BY204" i="1"/>
  <c r="L204" i="1"/>
  <c r="BZ205" i="1"/>
  <c r="BY205" i="1"/>
  <c r="L205" i="1"/>
  <c r="BZ206" i="1"/>
  <c r="BY206" i="1"/>
  <c r="L206" i="1"/>
  <c r="BZ207" i="1"/>
  <c r="BY207" i="1"/>
  <c r="L207" i="1"/>
  <c r="BZ208" i="1"/>
  <c r="BY208" i="1"/>
  <c r="L208" i="1"/>
  <c r="BZ209" i="1"/>
  <c r="BY209" i="1"/>
  <c r="L209" i="1"/>
  <c r="BZ210" i="1"/>
  <c r="BY210" i="1"/>
  <c r="L210" i="1"/>
  <c r="BZ211" i="1"/>
  <c r="BY211" i="1"/>
  <c r="L211" i="1"/>
  <c r="BZ212" i="1"/>
  <c r="BY212" i="1"/>
  <c r="L212" i="1"/>
  <c r="BZ213" i="1"/>
  <c r="BY213" i="1"/>
  <c r="L213" i="1"/>
  <c r="BZ214" i="1"/>
  <c r="BY214" i="1"/>
  <c r="L214" i="1"/>
  <c r="BZ215" i="1"/>
  <c r="BY215" i="1"/>
  <c r="L215" i="1"/>
  <c r="BZ216" i="1"/>
  <c r="BY216" i="1"/>
  <c r="L216" i="1"/>
  <c r="BZ217" i="1"/>
  <c r="BY217" i="1"/>
  <c r="L217" i="1"/>
  <c r="BZ218" i="1"/>
  <c r="BY218" i="1"/>
  <c r="L218" i="1"/>
  <c r="BZ219" i="1"/>
  <c r="BY219" i="1"/>
  <c r="L219" i="1"/>
  <c r="BZ220" i="1"/>
  <c r="BY220" i="1"/>
  <c r="L220" i="1"/>
  <c r="BZ221" i="1"/>
  <c r="BY221" i="1"/>
  <c r="L221" i="1"/>
  <c r="BY222" i="1"/>
  <c r="X222" i="1"/>
  <c r="W222" i="1"/>
  <c r="BZ223" i="1"/>
  <c r="BY223" i="1"/>
  <c r="L223" i="1"/>
  <c r="BZ224" i="1"/>
  <c r="BY224" i="1"/>
  <c r="L224" i="1"/>
  <c r="BZ225" i="1"/>
  <c r="BY225" i="1"/>
  <c r="L225" i="1"/>
  <c r="BZ226" i="1"/>
  <c r="BY226" i="1"/>
  <c r="L226" i="1"/>
  <c r="BZ227" i="1"/>
  <c r="BY227" i="1"/>
  <c r="L227" i="1"/>
  <c r="BZ228" i="1"/>
  <c r="BY228" i="1"/>
  <c r="L228" i="1"/>
  <c r="BZ229" i="1"/>
  <c r="BY229" i="1"/>
  <c r="L229" i="1"/>
  <c r="BZ230" i="1"/>
  <c r="BY230" i="1"/>
  <c r="L230" i="1"/>
  <c r="BZ231" i="1"/>
  <c r="BY231" i="1"/>
  <c r="L231" i="1"/>
  <c r="BZ232" i="1"/>
  <c r="BY232" i="1"/>
  <c r="L232" i="1"/>
  <c r="BZ233" i="1"/>
  <c r="BY233" i="1"/>
  <c r="L233" i="1"/>
  <c r="BZ234" i="1"/>
  <c r="BY234" i="1"/>
  <c r="L234" i="1"/>
  <c r="BZ235" i="1"/>
  <c r="BY235" i="1"/>
  <c r="L235" i="1"/>
  <c r="BZ236" i="1"/>
  <c r="BY236" i="1"/>
  <c r="L236" i="1"/>
  <c r="BZ237" i="1"/>
  <c r="BY237" i="1"/>
  <c r="L237" i="1"/>
  <c r="BZ238" i="1"/>
  <c r="BY238" i="1"/>
  <c r="L238" i="1"/>
  <c r="BZ239" i="1"/>
  <c r="BY239" i="1"/>
  <c r="L239" i="1"/>
  <c r="BZ240" i="1"/>
  <c r="BY240" i="1"/>
  <c r="L240" i="1"/>
  <c r="BZ241" i="1"/>
  <c r="BY241" i="1"/>
  <c r="L241" i="1"/>
  <c r="BZ242" i="1"/>
  <c r="BY242" i="1"/>
  <c r="L242" i="1"/>
  <c r="BZ243" i="1"/>
  <c r="BY243" i="1"/>
  <c r="L243" i="1"/>
  <c r="BZ244" i="1"/>
  <c r="BY244" i="1"/>
  <c r="L244" i="1"/>
  <c r="BZ245" i="1"/>
  <c r="BY245" i="1"/>
  <c r="L245" i="1"/>
  <c r="BZ246" i="1"/>
  <c r="BY246" i="1"/>
  <c r="L246" i="1"/>
  <c r="BZ247" i="1"/>
  <c r="BY247" i="1"/>
  <c r="L247" i="1"/>
  <c r="BZ248" i="1"/>
  <c r="BY248" i="1"/>
  <c r="L248" i="1"/>
  <c r="BZ249" i="1"/>
  <c r="BY249" i="1"/>
  <c r="L249" i="1"/>
  <c r="BZ250" i="1"/>
  <c r="BY250" i="1"/>
  <c r="L250" i="1"/>
  <c r="BZ251" i="1"/>
  <c r="BY251" i="1"/>
  <c r="L251" i="1"/>
  <c r="BZ252" i="1"/>
  <c r="BY252" i="1"/>
  <c r="L252" i="1"/>
  <c r="BZ253" i="1"/>
  <c r="BY253" i="1"/>
  <c r="L253" i="1"/>
  <c r="BY254" i="1"/>
  <c r="X254" i="1"/>
  <c r="W254" i="1"/>
  <c r="BZ255" i="1"/>
  <c r="BY255" i="1"/>
  <c r="L255" i="1"/>
  <c r="BZ256" i="1"/>
  <c r="BY256" i="1"/>
  <c r="L256" i="1"/>
  <c r="BZ257" i="1"/>
  <c r="BY257" i="1"/>
  <c r="L257" i="1"/>
  <c r="BZ258" i="1"/>
  <c r="BY258" i="1"/>
  <c r="L258" i="1"/>
  <c r="BZ259" i="1"/>
  <c r="BY259" i="1"/>
  <c r="L259" i="1"/>
  <c r="BZ260" i="1"/>
  <c r="BY260" i="1"/>
  <c r="L260" i="1"/>
  <c r="BZ261" i="1"/>
  <c r="BY261" i="1"/>
  <c r="L261" i="1"/>
  <c r="BZ262" i="1"/>
  <c r="BY262" i="1"/>
  <c r="L262" i="1"/>
  <c r="BZ263" i="1"/>
  <c r="BY263" i="1"/>
  <c r="L263" i="1"/>
  <c r="BZ264" i="1"/>
  <c r="BY264" i="1"/>
  <c r="L264" i="1"/>
  <c r="BZ265" i="1"/>
  <c r="BY265" i="1"/>
  <c r="L265" i="1"/>
  <c r="BZ266" i="1"/>
  <c r="BY266" i="1"/>
  <c r="L266" i="1"/>
  <c r="BZ267" i="1"/>
  <c r="BY267" i="1"/>
  <c r="L267" i="1"/>
  <c r="BZ268" i="1"/>
  <c r="BY268" i="1"/>
  <c r="L268" i="1"/>
  <c r="BZ269" i="1"/>
  <c r="BY269" i="1"/>
  <c r="L269" i="1"/>
  <c r="BZ270" i="1"/>
  <c r="BY270" i="1"/>
  <c r="L270" i="1"/>
  <c r="BZ271" i="1"/>
  <c r="BY271" i="1"/>
  <c r="L271" i="1"/>
  <c r="BZ272" i="1"/>
  <c r="BY272" i="1"/>
  <c r="L272" i="1"/>
  <c r="BZ273" i="1"/>
  <c r="BY273" i="1"/>
  <c r="L273" i="1"/>
  <c r="BZ274" i="1"/>
  <c r="BY274" i="1"/>
  <c r="L274" i="1"/>
  <c r="BZ275" i="1"/>
  <c r="BY275" i="1"/>
  <c r="L275" i="1"/>
  <c r="BY276" i="1"/>
  <c r="P276" i="1"/>
  <c r="L276" i="1" s="1"/>
  <c r="BZ277" i="1"/>
  <c r="BY277" i="1"/>
  <c r="L277" i="1"/>
  <c r="BY278" i="1"/>
  <c r="AC278" i="1"/>
  <c r="BZ278" i="1" s="1"/>
  <c r="BY279" i="1"/>
  <c r="AC279" i="1"/>
  <c r="BZ279" i="1" s="1"/>
  <c r="BZ280" i="1"/>
  <c r="BY280" i="1"/>
  <c r="L280" i="1"/>
  <c r="BZ281" i="1"/>
  <c r="BY281" i="1"/>
  <c r="L281" i="1"/>
  <c r="BZ282" i="1"/>
  <c r="BY282" i="1"/>
  <c r="L282" i="1"/>
  <c r="BZ283" i="1"/>
  <c r="BY283" i="1"/>
  <c r="L283" i="1"/>
  <c r="BZ284" i="1"/>
  <c r="BY284" i="1"/>
  <c r="L284" i="1"/>
  <c r="BZ285" i="1"/>
  <c r="BY285" i="1"/>
  <c r="L285" i="1"/>
  <c r="BZ286" i="1"/>
  <c r="BY286" i="1"/>
  <c r="L286" i="1"/>
  <c r="BZ287" i="1"/>
  <c r="BY287" i="1"/>
  <c r="L287" i="1"/>
  <c r="BZ288" i="1"/>
  <c r="BY288" i="1"/>
  <c r="L288" i="1"/>
  <c r="BZ289" i="1"/>
  <c r="BY289" i="1"/>
  <c r="L289" i="1"/>
  <c r="BZ290" i="1"/>
  <c r="BY290" i="1"/>
  <c r="L290" i="1"/>
  <c r="BZ291" i="1"/>
  <c r="BY291" i="1"/>
  <c r="L291" i="1"/>
  <c r="BZ292" i="1"/>
  <c r="BY292" i="1"/>
  <c r="L292" i="1"/>
  <c r="BZ293" i="1"/>
  <c r="BY293" i="1"/>
  <c r="L293" i="1"/>
  <c r="BZ294" i="1"/>
  <c r="BY294" i="1"/>
  <c r="L294" i="1"/>
  <c r="BZ295" i="1"/>
  <c r="BY295" i="1"/>
  <c r="L295" i="1"/>
  <c r="BZ296" i="1"/>
  <c r="BY296" i="1"/>
  <c r="L296" i="1"/>
  <c r="BZ297" i="1"/>
  <c r="BY297" i="1"/>
  <c r="L297" i="1"/>
  <c r="BZ298" i="1"/>
  <c r="BY298" i="1"/>
  <c r="L298" i="1"/>
  <c r="BZ299" i="1"/>
  <c r="BY299" i="1"/>
  <c r="L299" i="1"/>
  <c r="BZ300" i="1"/>
  <c r="BY300" i="1"/>
  <c r="L300" i="1"/>
  <c r="BZ301" i="1"/>
  <c r="BY301" i="1"/>
  <c r="L301" i="1"/>
  <c r="BZ302" i="1"/>
  <c r="BY302" i="1"/>
  <c r="L302" i="1"/>
  <c r="BZ303" i="1"/>
  <c r="BY303" i="1"/>
  <c r="L303" i="1"/>
  <c r="BZ304" i="1"/>
  <c r="BY304" i="1"/>
  <c r="L304" i="1"/>
  <c r="BZ305" i="1"/>
  <c r="BY305" i="1"/>
  <c r="L305" i="1"/>
  <c r="BZ306" i="1"/>
  <c r="BY306" i="1"/>
  <c r="L306" i="1"/>
  <c r="BZ307" i="1"/>
  <c r="BY307" i="1"/>
  <c r="L307" i="1"/>
  <c r="BZ308" i="1"/>
  <c r="BY308" i="1"/>
  <c r="L308" i="1"/>
  <c r="BZ309" i="1"/>
  <c r="BY309" i="1"/>
  <c r="L309" i="1"/>
  <c r="BZ310" i="1"/>
  <c r="BY310" i="1"/>
  <c r="L310" i="1"/>
  <c r="BZ311" i="1"/>
  <c r="BY311" i="1"/>
  <c r="L311" i="1"/>
  <c r="BZ312" i="1"/>
  <c r="BY312" i="1"/>
  <c r="L312" i="1"/>
  <c r="BZ313" i="1"/>
  <c r="BY313" i="1"/>
  <c r="L313" i="1"/>
  <c r="BZ314" i="1"/>
  <c r="BY314" i="1"/>
  <c r="L314" i="1"/>
  <c r="BZ315" i="1"/>
  <c r="BY315" i="1"/>
  <c r="L315" i="1"/>
  <c r="BZ316" i="1"/>
  <c r="BY316" i="1"/>
  <c r="L316" i="1"/>
  <c r="BZ317" i="1"/>
  <c r="BY317" i="1"/>
  <c r="L317" i="1"/>
  <c r="BY318" i="1"/>
  <c r="X318" i="1"/>
  <c r="W318" i="1"/>
  <c r="BZ319" i="1"/>
  <c r="BY319" i="1"/>
  <c r="L319" i="1"/>
  <c r="BZ320" i="1"/>
  <c r="BY320" i="1"/>
  <c r="L320" i="1"/>
  <c r="BZ321" i="1"/>
  <c r="BY321" i="1"/>
  <c r="L321" i="1"/>
  <c r="BZ322" i="1"/>
  <c r="BY322" i="1"/>
  <c r="L322" i="1"/>
  <c r="BZ323" i="1"/>
  <c r="BY323" i="1"/>
  <c r="L323" i="1"/>
  <c r="BZ324" i="1"/>
  <c r="BY324" i="1"/>
  <c r="L324" i="1"/>
  <c r="BZ325" i="1"/>
  <c r="BY325" i="1"/>
  <c r="L325" i="1"/>
  <c r="BZ326" i="1"/>
  <c r="BY326" i="1"/>
  <c r="L326" i="1"/>
  <c r="BZ327" i="1"/>
  <c r="BY327" i="1"/>
  <c r="L327" i="1"/>
  <c r="BZ328" i="1"/>
  <c r="BY328" i="1"/>
  <c r="L328" i="1"/>
  <c r="BZ329" i="1"/>
  <c r="BY329" i="1"/>
  <c r="L329" i="1"/>
  <c r="BZ330" i="1"/>
  <c r="BY330" i="1"/>
  <c r="L330" i="1"/>
  <c r="BZ331" i="1"/>
  <c r="BY331" i="1"/>
  <c r="L331" i="1"/>
  <c r="BZ332" i="1"/>
  <c r="BY332" i="1"/>
  <c r="L332" i="1"/>
  <c r="BZ333" i="1"/>
  <c r="BY333" i="1"/>
  <c r="L333" i="1"/>
  <c r="BZ334" i="1"/>
  <c r="BY334" i="1"/>
  <c r="L334" i="1"/>
  <c r="BZ335" i="1"/>
  <c r="BY335" i="1"/>
  <c r="L335" i="1"/>
  <c r="BZ336" i="1"/>
  <c r="BY336" i="1"/>
  <c r="L336" i="1"/>
  <c r="BZ337" i="1"/>
  <c r="BY337" i="1"/>
  <c r="L337" i="1"/>
  <c r="BZ338" i="1"/>
  <c r="BY338" i="1"/>
  <c r="L338" i="1"/>
  <c r="BZ339" i="1"/>
  <c r="BY339" i="1"/>
  <c r="L339" i="1"/>
  <c r="BZ340" i="1"/>
  <c r="BY340" i="1"/>
  <c r="L340" i="1"/>
  <c r="BZ341" i="1"/>
  <c r="BY341" i="1"/>
  <c r="L341" i="1"/>
  <c r="BZ342" i="1"/>
  <c r="BY342" i="1"/>
  <c r="L342" i="1"/>
  <c r="BZ343" i="1"/>
  <c r="BY343" i="1"/>
  <c r="L343" i="1"/>
  <c r="BZ344" i="1"/>
  <c r="BY344" i="1"/>
  <c r="L344" i="1"/>
  <c r="BZ345" i="1"/>
  <c r="BY345" i="1"/>
  <c r="L345" i="1"/>
  <c r="BZ346" i="1"/>
  <c r="BY346" i="1"/>
  <c r="L346" i="1"/>
  <c r="BZ347" i="1"/>
  <c r="BY347" i="1"/>
  <c r="L347" i="1"/>
  <c r="BZ348" i="1"/>
  <c r="BY348" i="1"/>
  <c r="L348" i="1"/>
  <c r="BZ349" i="1"/>
  <c r="BY349" i="1"/>
  <c r="L349" i="1"/>
  <c r="BZ350" i="1"/>
  <c r="BY350" i="1"/>
  <c r="L350" i="1"/>
  <c r="BZ351" i="1"/>
  <c r="BY351" i="1"/>
  <c r="L351" i="1"/>
  <c r="BZ352" i="1"/>
  <c r="BY352" i="1"/>
  <c r="L352" i="1"/>
  <c r="BZ353" i="1"/>
  <c r="BY353" i="1"/>
  <c r="L353" i="1"/>
  <c r="BZ354" i="1"/>
  <c r="BY354" i="1"/>
  <c r="L354" i="1"/>
  <c r="BZ355" i="1"/>
  <c r="BY355" i="1"/>
  <c r="L355" i="1"/>
  <c r="BZ356" i="1"/>
  <c r="BY356" i="1"/>
  <c r="L356" i="1"/>
  <c r="BY357" i="1"/>
  <c r="X357" i="1"/>
  <c r="W357" i="1"/>
  <c r="BZ358" i="1"/>
  <c r="BY358" i="1"/>
  <c r="L358" i="1"/>
  <c r="BZ359" i="1"/>
  <c r="BY359" i="1"/>
  <c r="L359" i="1"/>
  <c r="BZ360" i="1"/>
  <c r="BY360" i="1"/>
  <c r="L360" i="1"/>
  <c r="BZ361" i="1"/>
  <c r="BY361" i="1"/>
  <c r="L361" i="1"/>
  <c r="BZ362" i="1"/>
  <c r="BY362" i="1"/>
  <c r="L362" i="1"/>
  <c r="BZ363" i="1"/>
  <c r="BY363" i="1"/>
  <c r="L363" i="1"/>
  <c r="BZ364" i="1"/>
  <c r="BY364" i="1"/>
  <c r="L364" i="1"/>
  <c r="BZ365" i="1"/>
  <c r="BY365" i="1"/>
  <c r="L365" i="1"/>
  <c r="BZ366" i="1"/>
  <c r="BY366" i="1"/>
  <c r="L366" i="1"/>
  <c r="BZ367" i="1"/>
  <c r="BY367" i="1"/>
  <c r="L367" i="1"/>
  <c r="BZ368" i="1"/>
  <c r="BY368" i="1"/>
  <c r="L368" i="1"/>
  <c r="BZ369" i="1"/>
  <c r="BY369" i="1"/>
  <c r="L369" i="1"/>
  <c r="BZ370" i="1"/>
  <c r="BY370" i="1"/>
  <c r="L370" i="1"/>
  <c r="BZ371" i="1"/>
  <c r="BY371" i="1"/>
  <c r="L371" i="1"/>
  <c r="BZ372" i="1"/>
  <c r="BY372" i="1"/>
  <c r="L372" i="1"/>
  <c r="BZ373" i="1"/>
  <c r="BY373" i="1"/>
  <c r="L373" i="1"/>
  <c r="BZ374" i="1"/>
  <c r="BY374" i="1"/>
  <c r="L374" i="1"/>
  <c r="BZ375" i="1"/>
  <c r="BY375" i="1"/>
  <c r="L375" i="1"/>
  <c r="BZ376" i="1"/>
  <c r="BY376" i="1"/>
  <c r="L376" i="1"/>
  <c r="BZ377" i="1"/>
  <c r="BY377" i="1"/>
  <c r="L377" i="1"/>
  <c r="BZ378" i="1"/>
  <c r="BY378" i="1"/>
  <c r="L378" i="1"/>
  <c r="BZ379" i="1"/>
  <c r="BY379" i="1"/>
  <c r="L379" i="1"/>
  <c r="BZ380" i="1"/>
  <c r="BY380" i="1"/>
  <c r="L380" i="1"/>
  <c r="BZ381" i="1"/>
  <c r="BY381" i="1"/>
  <c r="L381" i="1"/>
  <c r="BZ382" i="1"/>
  <c r="BY382" i="1"/>
  <c r="L382" i="1"/>
  <c r="BZ383" i="1"/>
  <c r="BY383" i="1"/>
  <c r="L383" i="1"/>
  <c r="BZ384" i="1"/>
  <c r="BY384" i="1"/>
  <c r="L384" i="1"/>
  <c r="BZ385" i="1"/>
  <c r="BY385" i="1"/>
  <c r="L385" i="1"/>
  <c r="BZ386" i="1"/>
  <c r="BY386" i="1"/>
  <c r="L386" i="1"/>
  <c r="BZ387" i="1"/>
  <c r="BY387" i="1"/>
  <c r="L387" i="1"/>
  <c r="BZ388" i="1"/>
  <c r="BY388" i="1"/>
  <c r="L388" i="1"/>
  <c r="BZ389" i="1"/>
  <c r="BY389" i="1"/>
  <c r="L389" i="1"/>
  <c r="BZ390" i="1"/>
  <c r="BY390" i="1"/>
  <c r="L390" i="1"/>
  <c r="BZ391" i="1"/>
  <c r="BY391" i="1"/>
  <c r="L391" i="1"/>
  <c r="BZ392" i="1"/>
  <c r="BY392" i="1"/>
  <c r="L392" i="1"/>
  <c r="BZ393" i="1"/>
  <c r="BY393" i="1"/>
  <c r="L393" i="1"/>
  <c r="BZ394" i="1"/>
  <c r="BY394" i="1"/>
  <c r="L394" i="1"/>
  <c r="BZ395" i="1"/>
  <c r="BY395" i="1"/>
  <c r="L395" i="1"/>
  <c r="BZ396" i="1"/>
  <c r="BY396" i="1"/>
  <c r="L396" i="1"/>
  <c r="BZ397" i="1"/>
  <c r="BY397" i="1"/>
  <c r="L397" i="1"/>
  <c r="BZ398" i="1"/>
  <c r="BY398" i="1"/>
  <c r="L398" i="1"/>
  <c r="BZ399" i="1"/>
  <c r="BY399" i="1"/>
  <c r="L399" i="1"/>
  <c r="BZ400" i="1"/>
  <c r="BY400" i="1"/>
  <c r="L400" i="1"/>
  <c r="BZ401" i="1"/>
  <c r="BY401" i="1"/>
  <c r="L401" i="1"/>
  <c r="BZ402" i="1"/>
  <c r="BY402" i="1"/>
  <c r="L402" i="1"/>
  <c r="BZ403" i="1"/>
  <c r="BY403" i="1"/>
  <c r="L403" i="1"/>
  <c r="BZ404" i="1"/>
  <c r="BY404" i="1"/>
  <c r="L404" i="1"/>
  <c r="BY405" i="1"/>
  <c r="X405" i="1"/>
  <c r="W405" i="1"/>
  <c r="BZ406" i="1"/>
  <c r="BY406" i="1"/>
  <c r="L406" i="1"/>
  <c r="BZ407" i="1"/>
  <c r="BY407" i="1"/>
  <c r="L407" i="1"/>
  <c r="BZ408" i="1"/>
  <c r="BY408" i="1"/>
  <c r="L408" i="1"/>
  <c r="BZ409" i="1"/>
  <c r="BY409" i="1"/>
  <c r="L409" i="1"/>
  <c r="BZ410" i="1"/>
  <c r="BY410" i="1"/>
  <c r="L410" i="1"/>
  <c r="BZ411" i="1"/>
  <c r="BY411" i="1"/>
  <c r="L411" i="1"/>
  <c r="BZ412" i="1"/>
  <c r="BY412" i="1"/>
  <c r="L412" i="1"/>
  <c r="BZ413" i="1"/>
  <c r="BY413" i="1"/>
  <c r="L413" i="1"/>
  <c r="BZ414" i="1"/>
  <c r="BY414" i="1"/>
  <c r="L414" i="1"/>
  <c r="BZ415" i="1"/>
  <c r="BY415" i="1"/>
  <c r="L415" i="1"/>
  <c r="BZ416" i="1"/>
  <c r="BY416" i="1"/>
  <c r="L416" i="1"/>
  <c r="BZ417" i="1"/>
  <c r="BY417" i="1"/>
  <c r="L417" i="1"/>
  <c r="BZ418" i="1"/>
  <c r="BY418" i="1"/>
  <c r="L418" i="1"/>
  <c r="BZ419" i="1"/>
  <c r="BY419" i="1"/>
  <c r="L419" i="1"/>
  <c r="BZ420" i="1"/>
  <c r="BY420" i="1"/>
  <c r="L420" i="1"/>
  <c r="BZ421" i="1"/>
  <c r="BY421" i="1"/>
  <c r="L421" i="1"/>
  <c r="BZ422" i="1"/>
  <c r="BY422" i="1"/>
  <c r="L422" i="1"/>
  <c r="BZ423" i="1"/>
  <c r="BY423" i="1"/>
  <c r="L423" i="1"/>
  <c r="BZ424" i="1"/>
  <c r="BY424" i="1"/>
  <c r="L424" i="1"/>
  <c r="BZ425" i="1"/>
  <c r="BY425" i="1"/>
  <c r="L425" i="1"/>
  <c r="BZ426" i="1"/>
  <c r="BY426" i="1"/>
  <c r="L426" i="1"/>
  <c r="BZ427" i="1"/>
  <c r="BY427" i="1"/>
  <c r="L427" i="1"/>
  <c r="BZ428" i="1"/>
  <c r="BY428" i="1"/>
  <c r="L428" i="1"/>
  <c r="BZ429" i="1"/>
  <c r="BY429" i="1"/>
  <c r="L429" i="1"/>
  <c r="BZ430" i="1"/>
  <c r="BY430" i="1"/>
  <c r="L430" i="1"/>
  <c r="BZ431" i="1"/>
  <c r="BY431" i="1"/>
  <c r="L431" i="1"/>
  <c r="BZ432" i="1"/>
  <c r="BY432" i="1"/>
  <c r="L432" i="1"/>
  <c r="BZ433" i="1"/>
  <c r="BY433" i="1"/>
  <c r="L433" i="1"/>
  <c r="BZ434" i="1"/>
  <c r="BY434" i="1"/>
  <c r="L434" i="1"/>
  <c r="BZ435" i="1"/>
  <c r="BY435" i="1"/>
  <c r="L435" i="1"/>
  <c r="BZ436" i="1"/>
  <c r="BY436" i="1"/>
  <c r="L436" i="1"/>
  <c r="BZ437" i="1"/>
  <c r="BY437" i="1"/>
  <c r="L437" i="1"/>
  <c r="BZ438" i="1"/>
  <c r="BY438" i="1"/>
  <c r="L438" i="1"/>
  <c r="BY439" i="1"/>
  <c r="X439" i="1"/>
  <c r="W439" i="1"/>
  <c r="BZ440" i="1"/>
  <c r="BY440" i="1"/>
  <c r="L440" i="1"/>
  <c r="BZ441" i="1"/>
  <c r="BY441" i="1"/>
  <c r="L441" i="1"/>
  <c r="BZ442" i="1"/>
  <c r="BY442" i="1"/>
  <c r="L442" i="1"/>
  <c r="BZ443" i="1"/>
  <c r="BY443" i="1"/>
  <c r="L443" i="1"/>
  <c r="BZ444" i="1"/>
  <c r="BY444" i="1"/>
  <c r="L444" i="1"/>
  <c r="BZ445" i="1"/>
  <c r="BY445" i="1"/>
  <c r="L445" i="1"/>
  <c r="BZ446" i="1"/>
  <c r="BY446" i="1"/>
  <c r="L446" i="1"/>
  <c r="BZ447" i="1"/>
  <c r="BY447" i="1"/>
  <c r="L447" i="1"/>
  <c r="BZ448" i="1"/>
  <c r="BY448" i="1"/>
  <c r="L448" i="1"/>
  <c r="BZ449" i="1"/>
  <c r="BY449" i="1"/>
  <c r="L449" i="1"/>
  <c r="BZ450" i="1"/>
  <c r="BY450" i="1"/>
  <c r="L450" i="1"/>
  <c r="BZ451" i="1"/>
  <c r="BY451" i="1"/>
  <c r="L451" i="1"/>
  <c r="BZ452" i="1"/>
  <c r="BY452" i="1"/>
  <c r="L452" i="1"/>
  <c r="BZ453" i="1"/>
  <c r="BY453" i="1"/>
  <c r="L453" i="1"/>
  <c r="BZ454" i="1"/>
  <c r="BY454" i="1"/>
  <c r="L454" i="1"/>
  <c r="BZ455" i="1"/>
  <c r="BY455" i="1"/>
  <c r="L455" i="1"/>
  <c r="BZ456" i="1"/>
  <c r="BY456" i="1"/>
  <c r="L456" i="1"/>
  <c r="BZ457" i="1"/>
  <c r="BY457" i="1"/>
  <c r="L457" i="1"/>
  <c r="BZ458" i="1"/>
  <c r="BY458" i="1"/>
  <c r="L458" i="1"/>
  <c r="BZ459" i="1"/>
  <c r="BY459" i="1"/>
  <c r="L459" i="1"/>
  <c r="BZ460" i="1"/>
  <c r="BY460" i="1"/>
  <c r="L460" i="1"/>
  <c r="BZ461" i="1"/>
  <c r="BY461" i="1"/>
  <c r="L461" i="1"/>
  <c r="BZ462" i="1"/>
  <c r="BY462" i="1"/>
  <c r="L462" i="1"/>
  <c r="BZ463" i="1"/>
  <c r="BY463" i="1"/>
  <c r="L463" i="1"/>
  <c r="BY464" i="1"/>
  <c r="P464" i="1"/>
  <c r="BZ464" i="1" s="1"/>
  <c r="BZ465" i="1"/>
  <c r="BY465" i="1"/>
  <c r="L465" i="1"/>
  <c r="BY466" i="1"/>
  <c r="AC466" i="1"/>
  <c r="L466" i="1" s="1"/>
  <c r="BY467" i="1"/>
  <c r="AC467" i="1"/>
  <c r="L467" i="1" s="1"/>
  <c r="BZ468" i="1"/>
  <c r="BY468" i="1"/>
  <c r="L468" i="1"/>
  <c r="BZ469" i="1"/>
  <c r="BY469" i="1"/>
  <c r="L469" i="1"/>
  <c r="BZ470" i="1"/>
  <c r="BY470" i="1"/>
  <c r="L470" i="1"/>
  <c r="BZ471" i="1"/>
  <c r="BY471" i="1"/>
  <c r="L471" i="1"/>
  <c r="BZ472" i="1"/>
  <c r="BY472" i="1"/>
  <c r="L472" i="1"/>
  <c r="BZ473" i="1"/>
  <c r="BY473" i="1"/>
  <c r="L473" i="1"/>
  <c r="BZ474" i="1"/>
  <c r="BY474" i="1"/>
  <c r="L474" i="1"/>
  <c r="BZ475" i="1"/>
  <c r="BY475" i="1"/>
  <c r="L475" i="1"/>
  <c r="BZ476" i="1"/>
  <c r="BY476" i="1"/>
  <c r="L476" i="1"/>
  <c r="BZ477" i="1"/>
  <c r="BY477" i="1"/>
  <c r="L477" i="1"/>
  <c r="BZ478" i="1"/>
  <c r="BY478" i="1"/>
  <c r="L478" i="1"/>
  <c r="BZ479" i="1"/>
  <c r="BY479" i="1"/>
  <c r="L479" i="1"/>
  <c r="BZ480" i="1"/>
  <c r="BY480" i="1"/>
  <c r="L480" i="1"/>
  <c r="BZ481" i="1"/>
  <c r="BY481" i="1"/>
  <c r="L481" i="1"/>
  <c r="BZ482" i="1"/>
  <c r="BY482" i="1"/>
  <c r="L482" i="1"/>
  <c r="BZ483" i="1"/>
  <c r="BY483" i="1"/>
  <c r="L483" i="1"/>
  <c r="BZ484" i="1"/>
  <c r="BY484" i="1"/>
  <c r="L484" i="1"/>
  <c r="BZ485" i="1"/>
  <c r="BY485" i="1"/>
  <c r="L485" i="1"/>
  <c r="BZ486" i="1"/>
  <c r="BY486" i="1"/>
  <c r="L486" i="1"/>
  <c r="BZ487" i="1"/>
  <c r="BY487" i="1"/>
  <c r="L487" i="1"/>
  <c r="BZ488" i="1"/>
  <c r="BY488" i="1"/>
  <c r="L488" i="1"/>
  <c r="BZ489" i="1"/>
  <c r="BY489" i="1"/>
  <c r="L489" i="1"/>
  <c r="BZ490" i="1"/>
  <c r="BY490" i="1"/>
  <c r="L490" i="1"/>
  <c r="BZ491" i="1"/>
  <c r="BY491" i="1"/>
  <c r="L491" i="1"/>
  <c r="BZ492" i="1"/>
  <c r="BY492" i="1"/>
  <c r="L492" i="1"/>
  <c r="BZ493" i="1"/>
  <c r="BY493" i="1"/>
  <c r="L493" i="1"/>
  <c r="BZ494" i="1"/>
  <c r="BY494" i="1"/>
  <c r="L494" i="1"/>
  <c r="BZ495" i="1"/>
  <c r="BY495" i="1"/>
  <c r="L495" i="1"/>
  <c r="BZ496" i="1"/>
  <c r="BY496" i="1"/>
  <c r="L496" i="1"/>
  <c r="BZ497" i="1"/>
  <c r="BY497" i="1"/>
  <c r="L497" i="1"/>
  <c r="BZ498" i="1"/>
  <c r="BY498" i="1"/>
  <c r="L498" i="1"/>
  <c r="BZ499" i="1"/>
  <c r="BY499" i="1"/>
  <c r="L499" i="1"/>
  <c r="BZ500" i="1"/>
  <c r="BY500" i="1"/>
  <c r="L500" i="1"/>
  <c r="BZ501" i="1"/>
  <c r="BY501" i="1"/>
  <c r="L501" i="1"/>
  <c r="BZ502" i="1"/>
  <c r="BY502" i="1"/>
  <c r="L502" i="1"/>
  <c r="BZ503" i="1"/>
  <c r="BY503" i="1"/>
  <c r="L503" i="1"/>
  <c r="BZ504" i="1"/>
  <c r="BY504" i="1"/>
  <c r="L504" i="1"/>
  <c r="BZ505" i="1"/>
  <c r="BY505" i="1"/>
  <c r="L505" i="1"/>
  <c r="BZ506" i="1"/>
  <c r="BY506" i="1"/>
  <c r="L506" i="1"/>
  <c r="BZ507" i="1"/>
  <c r="BY507" i="1"/>
  <c r="L507" i="1"/>
  <c r="BZ508" i="1"/>
  <c r="BY508" i="1"/>
  <c r="L508" i="1"/>
  <c r="BY509" i="1"/>
  <c r="X509" i="1"/>
  <c r="W509" i="1"/>
  <c r="BZ510" i="1"/>
  <c r="BY510" i="1"/>
  <c r="L510" i="1"/>
  <c r="BZ511" i="1"/>
  <c r="BY511" i="1"/>
  <c r="L511" i="1"/>
  <c r="BZ512" i="1"/>
  <c r="BY512" i="1"/>
  <c r="L512" i="1"/>
  <c r="BZ513" i="1"/>
  <c r="BY513" i="1"/>
  <c r="L513" i="1"/>
  <c r="BZ514" i="1"/>
  <c r="BY514" i="1"/>
  <c r="L514" i="1"/>
  <c r="BZ515" i="1"/>
  <c r="BY515" i="1"/>
  <c r="L515" i="1"/>
  <c r="BZ516" i="1"/>
  <c r="BY516" i="1"/>
  <c r="L516" i="1"/>
  <c r="BZ517" i="1"/>
  <c r="BY517" i="1"/>
  <c r="L517" i="1"/>
  <c r="BZ518" i="1"/>
  <c r="BY518" i="1"/>
  <c r="L518" i="1"/>
  <c r="BZ519" i="1"/>
  <c r="BY519" i="1"/>
  <c r="L519" i="1"/>
  <c r="BZ520" i="1"/>
  <c r="BY520" i="1"/>
  <c r="L520" i="1"/>
  <c r="BZ521" i="1"/>
  <c r="BY521" i="1"/>
  <c r="L521" i="1"/>
  <c r="BZ522" i="1"/>
  <c r="BY522" i="1"/>
  <c r="L522" i="1"/>
  <c r="BZ523" i="1"/>
  <c r="BY523" i="1"/>
  <c r="L523" i="1"/>
  <c r="BZ524" i="1"/>
  <c r="BY524" i="1"/>
  <c r="L524" i="1"/>
  <c r="BZ525" i="1"/>
  <c r="BY525" i="1"/>
  <c r="L525" i="1"/>
  <c r="BZ526" i="1"/>
  <c r="BY526" i="1"/>
  <c r="L526" i="1"/>
  <c r="BZ527" i="1"/>
  <c r="BY527" i="1"/>
  <c r="L527" i="1"/>
  <c r="BZ528" i="1"/>
  <c r="BY528" i="1"/>
  <c r="L528" i="1"/>
  <c r="BZ529" i="1"/>
  <c r="BY529" i="1"/>
  <c r="L529" i="1"/>
  <c r="BZ530" i="1"/>
  <c r="BY530" i="1"/>
  <c r="L530" i="1"/>
  <c r="BZ531" i="1"/>
  <c r="BY531" i="1"/>
  <c r="L531" i="1"/>
  <c r="BZ532" i="1"/>
  <c r="BY532" i="1"/>
  <c r="L532" i="1"/>
  <c r="BZ533" i="1"/>
  <c r="BY533" i="1"/>
  <c r="L533" i="1"/>
  <c r="BZ534" i="1"/>
  <c r="BY534" i="1"/>
  <c r="L534" i="1"/>
  <c r="BZ535" i="1"/>
  <c r="BY535" i="1"/>
  <c r="L535" i="1"/>
  <c r="BZ536" i="1"/>
  <c r="BY536" i="1"/>
  <c r="L536" i="1"/>
  <c r="BZ537" i="1"/>
  <c r="BY537" i="1"/>
  <c r="L537" i="1"/>
  <c r="BZ538" i="1"/>
  <c r="BY538" i="1"/>
  <c r="L538" i="1"/>
  <c r="BZ539" i="1"/>
  <c r="BY539" i="1"/>
  <c r="L539" i="1"/>
  <c r="BZ540" i="1"/>
  <c r="BY540" i="1"/>
  <c r="L540" i="1"/>
  <c r="BZ541" i="1"/>
  <c r="BY541" i="1"/>
  <c r="L541" i="1"/>
  <c r="BZ542" i="1"/>
  <c r="BY542" i="1"/>
  <c r="L542" i="1"/>
  <c r="BZ543" i="1"/>
  <c r="BY543" i="1"/>
  <c r="L543" i="1"/>
  <c r="BZ544" i="1"/>
  <c r="BY544" i="1"/>
  <c r="L544" i="1"/>
  <c r="BZ545" i="1"/>
  <c r="BY545" i="1"/>
  <c r="L545" i="1"/>
  <c r="BZ546" i="1"/>
  <c r="BY546" i="1"/>
  <c r="L546" i="1"/>
  <c r="BZ547" i="1"/>
  <c r="BY547" i="1"/>
  <c r="L547" i="1"/>
  <c r="BY548" i="1"/>
  <c r="X548" i="1"/>
  <c r="W548" i="1"/>
  <c r="BZ549" i="1"/>
  <c r="BY549" i="1"/>
  <c r="L549" i="1"/>
  <c r="BZ550" i="1"/>
  <c r="BY550" i="1"/>
  <c r="L550" i="1"/>
  <c r="BZ551" i="1"/>
  <c r="BY551" i="1"/>
  <c r="L551" i="1"/>
  <c r="BZ552" i="1"/>
  <c r="BY552" i="1"/>
  <c r="L552" i="1"/>
  <c r="BZ553" i="1"/>
  <c r="BY553" i="1"/>
  <c r="L553" i="1"/>
  <c r="BZ554" i="1"/>
  <c r="BY554" i="1"/>
  <c r="L554" i="1"/>
  <c r="BZ555" i="1"/>
  <c r="BY555" i="1"/>
  <c r="L555" i="1"/>
  <c r="BZ556" i="1"/>
  <c r="BY556" i="1"/>
  <c r="L556" i="1"/>
  <c r="BZ557" i="1"/>
  <c r="BY557" i="1"/>
  <c r="L557" i="1"/>
  <c r="BZ558" i="1"/>
  <c r="BY558" i="1"/>
  <c r="L558" i="1"/>
  <c r="BZ559" i="1"/>
  <c r="BY559" i="1"/>
  <c r="L559" i="1"/>
  <c r="BZ560" i="1"/>
  <c r="BY560" i="1"/>
  <c r="L560" i="1"/>
  <c r="BZ561" i="1"/>
  <c r="BY561" i="1"/>
  <c r="L561" i="1"/>
  <c r="BZ562" i="1"/>
  <c r="BY562" i="1"/>
  <c r="L562" i="1"/>
  <c r="BZ563" i="1"/>
  <c r="BY563" i="1"/>
  <c r="L563" i="1"/>
  <c r="BZ564" i="1"/>
  <c r="BY564" i="1"/>
  <c r="L564" i="1"/>
  <c r="BZ565" i="1"/>
  <c r="BY565" i="1"/>
  <c r="L565" i="1"/>
  <c r="BZ566" i="1"/>
  <c r="BY566" i="1"/>
  <c r="L566" i="1"/>
  <c r="BZ567" i="1"/>
  <c r="BY567" i="1"/>
  <c r="L567" i="1"/>
  <c r="BZ568" i="1"/>
  <c r="BY568" i="1"/>
  <c r="L568" i="1"/>
  <c r="BZ569" i="1"/>
  <c r="BY569" i="1"/>
  <c r="L569" i="1"/>
  <c r="BZ570" i="1"/>
  <c r="BY570" i="1"/>
  <c r="L570" i="1"/>
  <c r="BZ571" i="1"/>
  <c r="BY571" i="1"/>
  <c r="L571" i="1"/>
  <c r="BZ572" i="1"/>
  <c r="BY572" i="1"/>
  <c r="L572" i="1"/>
  <c r="BZ573" i="1"/>
  <c r="BY573" i="1"/>
  <c r="L573" i="1"/>
  <c r="BZ574" i="1"/>
  <c r="BY574" i="1"/>
  <c r="L574" i="1"/>
  <c r="BZ575" i="1"/>
  <c r="BY575" i="1"/>
  <c r="L575" i="1"/>
  <c r="BZ576" i="1"/>
  <c r="BY576" i="1"/>
  <c r="L576" i="1"/>
  <c r="BZ577" i="1"/>
  <c r="BY577" i="1"/>
  <c r="L577" i="1"/>
  <c r="BZ578" i="1"/>
  <c r="BY578" i="1"/>
  <c r="L578" i="1"/>
  <c r="BZ579" i="1"/>
  <c r="BY579" i="1"/>
  <c r="L579" i="1"/>
  <c r="BZ580" i="1"/>
  <c r="BY580" i="1"/>
  <c r="L580" i="1"/>
  <c r="BZ581" i="1"/>
  <c r="BY581" i="1"/>
  <c r="L581" i="1"/>
  <c r="BZ582" i="1"/>
  <c r="BY582" i="1"/>
  <c r="L582" i="1"/>
  <c r="BZ583" i="1"/>
  <c r="BY583" i="1"/>
  <c r="L583" i="1"/>
  <c r="BZ584" i="1"/>
  <c r="BY584" i="1"/>
  <c r="L584" i="1"/>
  <c r="BZ585" i="1"/>
  <c r="BY585" i="1"/>
  <c r="L585" i="1"/>
  <c r="BZ586" i="1"/>
  <c r="BY586" i="1"/>
  <c r="L586" i="1"/>
  <c r="BZ587" i="1"/>
  <c r="BY587" i="1"/>
  <c r="L587" i="1"/>
  <c r="BZ588" i="1"/>
  <c r="BY588" i="1"/>
  <c r="L588" i="1"/>
  <c r="BZ589" i="1"/>
  <c r="BY589" i="1"/>
  <c r="L589" i="1"/>
  <c r="BZ590" i="1"/>
  <c r="BY590" i="1"/>
  <c r="L590" i="1"/>
  <c r="BZ591" i="1"/>
  <c r="BY591" i="1"/>
  <c r="L591" i="1"/>
  <c r="BZ592" i="1"/>
  <c r="BY592" i="1"/>
  <c r="L592" i="1"/>
  <c r="BZ593" i="1"/>
  <c r="BY593" i="1"/>
  <c r="L593" i="1"/>
  <c r="BZ594" i="1"/>
  <c r="BY594" i="1"/>
  <c r="L594" i="1"/>
  <c r="BZ595" i="1"/>
  <c r="BY595" i="1"/>
  <c r="L595" i="1"/>
  <c r="BZ596" i="1"/>
  <c r="BY596" i="1"/>
  <c r="L596" i="1"/>
  <c r="BZ597" i="1"/>
  <c r="BY597" i="1"/>
  <c r="L597" i="1"/>
  <c r="BZ598" i="1"/>
  <c r="BY598" i="1"/>
  <c r="L598" i="1"/>
  <c r="BZ599" i="1"/>
  <c r="BY599" i="1"/>
  <c r="L599" i="1"/>
  <c r="BZ600" i="1"/>
  <c r="BY600" i="1"/>
  <c r="L600" i="1"/>
  <c r="BZ601" i="1"/>
  <c r="BY601" i="1"/>
  <c r="L601" i="1"/>
  <c r="BZ602" i="1"/>
  <c r="BY602" i="1"/>
  <c r="L602" i="1"/>
  <c r="BZ603" i="1"/>
  <c r="BY603" i="1"/>
  <c r="L603" i="1"/>
  <c r="BZ604" i="1"/>
  <c r="BY604" i="1"/>
  <c r="L604" i="1"/>
  <c r="BZ605" i="1"/>
  <c r="BY605" i="1"/>
  <c r="L605" i="1"/>
  <c r="BZ606" i="1"/>
  <c r="BY606" i="1"/>
  <c r="L606" i="1"/>
  <c r="BZ607" i="1"/>
  <c r="BY607" i="1"/>
  <c r="L607" i="1"/>
  <c r="BZ608" i="1"/>
  <c r="BY608" i="1"/>
  <c r="L608" i="1"/>
  <c r="BZ609" i="1"/>
  <c r="BY609" i="1"/>
  <c r="L609" i="1"/>
  <c r="BZ610" i="1"/>
  <c r="BY610" i="1"/>
  <c r="L610" i="1"/>
  <c r="BZ611" i="1"/>
  <c r="BY611" i="1"/>
  <c r="L611" i="1"/>
  <c r="BZ612" i="1"/>
  <c r="BY612" i="1"/>
  <c r="L612" i="1"/>
  <c r="BZ613" i="1"/>
  <c r="BY613" i="1"/>
  <c r="L613" i="1"/>
  <c r="BZ614" i="1"/>
  <c r="BY614" i="1"/>
  <c r="L614" i="1"/>
  <c r="BZ615" i="1"/>
  <c r="BY615" i="1"/>
  <c r="L615" i="1"/>
  <c r="BZ616" i="1"/>
  <c r="BY616" i="1"/>
  <c r="L616" i="1"/>
  <c r="BZ617" i="1"/>
  <c r="BY617" i="1"/>
  <c r="L617" i="1"/>
  <c r="BZ618" i="1"/>
  <c r="BY618" i="1"/>
  <c r="L618" i="1"/>
  <c r="BZ619" i="1"/>
  <c r="BY619" i="1"/>
  <c r="L619" i="1"/>
  <c r="BZ620" i="1"/>
  <c r="BY620" i="1"/>
  <c r="L620" i="1"/>
  <c r="BZ621" i="1"/>
  <c r="BY621" i="1"/>
  <c r="L621" i="1"/>
  <c r="BZ622" i="1"/>
  <c r="BY622" i="1"/>
  <c r="L622" i="1"/>
  <c r="BZ623" i="1"/>
  <c r="BY623" i="1"/>
  <c r="L623" i="1"/>
  <c r="BZ624" i="1"/>
  <c r="BY624" i="1"/>
  <c r="L624" i="1"/>
  <c r="BZ625" i="1"/>
  <c r="BY625" i="1"/>
  <c r="L625" i="1"/>
  <c r="BZ626" i="1"/>
  <c r="BY626" i="1"/>
  <c r="L626" i="1"/>
  <c r="BZ627" i="1"/>
  <c r="BY627" i="1"/>
  <c r="L627" i="1"/>
  <c r="BZ628" i="1"/>
  <c r="BY628" i="1"/>
  <c r="L628" i="1"/>
  <c r="BZ629" i="1"/>
  <c r="BY629" i="1"/>
  <c r="L629" i="1"/>
  <c r="BZ630" i="1"/>
  <c r="BY630" i="1"/>
  <c r="L630" i="1"/>
  <c r="BZ631" i="1"/>
  <c r="BY631" i="1"/>
  <c r="L631" i="1"/>
  <c r="BZ632" i="1"/>
  <c r="BY632" i="1"/>
  <c r="L632" i="1"/>
  <c r="BZ633" i="1"/>
  <c r="BY633" i="1"/>
  <c r="L633" i="1"/>
  <c r="BZ634" i="1"/>
  <c r="BY634" i="1"/>
  <c r="L634" i="1"/>
  <c r="BZ635" i="1"/>
  <c r="BY635" i="1"/>
  <c r="L635" i="1"/>
  <c r="BZ636" i="1"/>
  <c r="BY636" i="1"/>
  <c r="L636" i="1"/>
  <c r="BZ637" i="1"/>
  <c r="BY637" i="1"/>
  <c r="L637" i="1"/>
  <c r="BZ638" i="1"/>
  <c r="BY638" i="1"/>
  <c r="L638" i="1"/>
  <c r="BZ639" i="1"/>
  <c r="BY639" i="1"/>
  <c r="L639" i="1"/>
  <c r="BZ640" i="1"/>
  <c r="BY640" i="1"/>
  <c r="L640" i="1"/>
  <c r="BZ641" i="1"/>
  <c r="BY641" i="1"/>
  <c r="L641" i="1"/>
  <c r="BZ642" i="1"/>
  <c r="BY642" i="1"/>
  <c r="L642" i="1"/>
  <c r="BZ643" i="1"/>
  <c r="BY643" i="1"/>
  <c r="L643" i="1"/>
  <c r="BZ644" i="1"/>
  <c r="BY644" i="1"/>
  <c r="L644" i="1"/>
  <c r="BZ645" i="1"/>
  <c r="BY645" i="1"/>
  <c r="L645" i="1"/>
  <c r="BZ646" i="1"/>
  <c r="BY646" i="1"/>
  <c r="L646" i="1"/>
  <c r="BZ647" i="1"/>
  <c r="BY647" i="1"/>
  <c r="L647" i="1"/>
  <c r="BZ648" i="1"/>
  <c r="BY648" i="1"/>
  <c r="L648" i="1"/>
  <c r="BZ649" i="1"/>
  <c r="BY649" i="1"/>
  <c r="L649" i="1"/>
  <c r="BZ650" i="1"/>
  <c r="BY650" i="1"/>
  <c r="L650" i="1"/>
  <c r="BZ651" i="1"/>
  <c r="BY651" i="1"/>
  <c r="L651" i="1"/>
  <c r="BZ652" i="1"/>
  <c r="BY652" i="1"/>
  <c r="L652" i="1"/>
  <c r="BZ653" i="1"/>
  <c r="BY653" i="1"/>
  <c r="L653" i="1"/>
  <c r="BZ654" i="1"/>
  <c r="BY654" i="1"/>
  <c r="L654" i="1"/>
  <c r="BZ655" i="1"/>
  <c r="BY655" i="1"/>
  <c r="L655" i="1"/>
  <c r="BZ656" i="1"/>
  <c r="BY656" i="1"/>
  <c r="L656" i="1"/>
  <c r="BZ657" i="1"/>
  <c r="BY657" i="1"/>
  <c r="L657" i="1"/>
  <c r="BZ658" i="1"/>
  <c r="BY658" i="1"/>
  <c r="L658" i="1"/>
  <c r="BZ659" i="1"/>
  <c r="BY659" i="1"/>
  <c r="L659" i="1"/>
  <c r="BZ660" i="1"/>
  <c r="BY660" i="1"/>
  <c r="L660" i="1"/>
  <c r="BZ661" i="1"/>
  <c r="BY661" i="1"/>
  <c r="L661" i="1"/>
  <c r="BZ662" i="1"/>
  <c r="BY662" i="1"/>
  <c r="L662" i="1"/>
  <c r="BZ663" i="1"/>
  <c r="BY663" i="1"/>
  <c r="L663" i="1"/>
  <c r="BZ664" i="1"/>
  <c r="BY664" i="1"/>
  <c r="L664" i="1"/>
  <c r="BZ665" i="1"/>
  <c r="BY665" i="1"/>
  <c r="L665" i="1"/>
  <c r="BZ666" i="1"/>
  <c r="BY666" i="1"/>
  <c r="L666" i="1"/>
  <c r="BZ667" i="1"/>
  <c r="BY667" i="1"/>
  <c r="L667" i="1"/>
  <c r="BZ668" i="1"/>
  <c r="BY668" i="1"/>
  <c r="L668" i="1"/>
  <c r="BZ669" i="1"/>
  <c r="BY669" i="1"/>
  <c r="L669" i="1"/>
  <c r="BZ670" i="1"/>
  <c r="BY670" i="1"/>
  <c r="L670" i="1"/>
  <c r="BZ671" i="1"/>
  <c r="BY671" i="1"/>
  <c r="L671" i="1"/>
  <c r="BZ672" i="1"/>
  <c r="BY672" i="1"/>
  <c r="L672" i="1"/>
  <c r="BZ673" i="1"/>
  <c r="BY673" i="1"/>
  <c r="L673" i="1"/>
  <c r="BZ674" i="1"/>
  <c r="BY674" i="1"/>
  <c r="L674" i="1"/>
  <c r="BZ675" i="1"/>
  <c r="BY675" i="1"/>
  <c r="L675" i="1"/>
  <c r="BZ676" i="1"/>
  <c r="BY676" i="1"/>
  <c r="L676" i="1"/>
  <c r="BZ677" i="1"/>
  <c r="BY677" i="1"/>
  <c r="L677" i="1"/>
  <c r="BY678" i="1"/>
  <c r="P678" i="1"/>
  <c r="L678" i="1" s="1"/>
  <c r="BZ679" i="1"/>
  <c r="BY679" i="1"/>
  <c r="L679" i="1"/>
  <c r="BZ680" i="1"/>
  <c r="BY680" i="1"/>
  <c r="L680" i="1"/>
  <c r="BZ681" i="1"/>
  <c r="BY681" i="1"/>
  <c r="L681" i="1"/>
  <c r="BZ682" i="1"/>
  <c r="BY682" i="1"/>
  <c r="L682" i="1"/>
  <c r="BZ683" i="1"/>
  <c r="BY683" i="1"/>
  <c r="L683" i="1"/>
  <c r="BZ684" i="1"/>
  <c r="BY684" i="1"/>
  <c r="L684" i="1"/>
  <c r="BZ685" i="1"/>
  <c r="BY685" i="1"/>
  <c r="L685" i="1"/>
  <c r="BZ686" i="1"/>
  <c r="BY686" i="1"/>
  <c r="L686" i="1"/>
  <c r="BZ687" i="1"/>
  <c r="BY687" i="1"/>
  <c r="L687" i="1"/>
  <c r="BZ688" i="1"/>
  <c r="BY688" i="1"/>
  <c r="L688" i="1"/>
  <c r="BZ689" i="1"/>
  <c r="BY689" i="1"/>
  <c r="L689" i="1"/>
  <c r="BZ690" i="1"/>
  <c r="BY690" i="1"/>
  <c r="L690" i="1"/>
  <c r="BZ691" i="1"/>
  <c r="BY691" i="1"/>
  <c r="L691" i="1"/>
  <c r="BZ692" i="1"/>
  <c r="BY692" i="1"/>
  <c r="L692" i="1"/>
  <c r="BZ693" i="1"/>
  <c r="BY693" i="1"/>
  <c r="L693" i="1"/>
  <c r="BZ694" i="1"/>
  <c r="BY694" i="1"/>
  <c r="L694" i="1"/>
  <c r="BZ695" i="1"/>
  <c r="BY695" i="1"/>
  <c r="L695" i="1"/>
  <c r="BZ696" i="1"/>
  <c r="BY696" i="1"/>
  <c r="L696" i="1"/>
  <c r="BZ697" i="1"/>
  <c r="BY697" i="1"/>
  <c r="L697" i="1"/>
  <c r="BZ698" i="1"/>
  <c r="BY698" i="1"/>
  <c r="L698" i="1"/>
  <c r="BZ699" i="1"/>
  <c r="BY699" i="1"/>
  <c r="L699" i="1"/>
  <c r="BZ700" i="1"/>
  <c r="BY700" i="1"/>
  <c r="L700" i="1"/>
  <c r="BZ701" i="1"/>
  <c r="BY701" i="1"/>
  <c r="L701" i="1"/>
  <c r="BZ702" i="1"/>
  <c r="BY702" i="1"/>
  <c r="L702" i="1"/>
  <c r="BZ703" i="1"/>
  <c r="BY703" i="1"/>
  <c r="L703" i="1"/>
  <c r="BZ704" i="1"/>
  <c r="BY704" i="1"/>
  <c r="L704" i="1"/>
  <c r="BZ705" i="1"/>
  <c r="BY705" i="1"/>
  <c r="L705" i="1"/>
  <c r="BZ706" i="1"/>
  <c r="BY706" i="1"/>
  <c r="L706" i="1"/>
  <c r="BZ707" i="1"/>
  <c r="BY707" i="1"/>
  <c r="L707" i="1"/>
  <c r="BZ708" i="1"/>
  <c r="BY708" i="1"/>
  <c r="L708" i="1"/>
  <c r="BZ709" i="1"/>
  <c r="BY709" i="1"/>
  <c r="L709" i="1"/>
  <c r="BZ710" i="1"/>
  <c r="BY710" i="1"/>
  <c r="L710" i="1"/>
  <c r="BZ711" i="1"/>
  <c r="BY711" i="1"/>
  <c r="L711" i="1"/>
  <c r="BZ712" i="1"/>
  <c r="BY712" i="1"/>
  <c r="L712" i="1"/>
  <c r="BY713" i="1"/>
  <c r="W713" i="1"/>
  <c r="BZ713" i="1" s="1"/>
  <c r="BZ714" i="1"/>
  <c r="BY714" i="1"/>
  <c r="L714" i="1"/>
  <c r="BZ715" i="1"/>
  <c r="BY715" i="1"/>
  <c r="L715" i="1"/>
  <c r="BY716" i="1"/>
  <c r="Q716" i="1"/>
  <c r="Q28" i="1" s="1"/>
  <c r="BZ717" i="1"/>
  <c r="BY717" i="1"/>
  <c r="L717" i="1"/>
  <c r="BZ718" i="1"/>
  <c r="BY718" i="1"/>
  <c r="L718" i="1"/>
  <c r="BZ719" i="1"/>
  <c r="BY719" i="1"/>
  <c r="L719" i="1"/>
  <c r="BZ720" i="1"/>
  <c r="BY720" i="1"/>
  <c r="L720" i="1"/>
  <c r="BZ757" i="1"/>
  <c r="BY757" i="1"/>
  <c r="L757" i="1"/>
  <c r="BV28" i="1"/>
  <c r="AB28" i="1"/>
  <c r="AA28" i="1"/>
  <c r="Z28" i="1"/>
  <c r="Y28" i="1"/>
  <c r="V28" i="1"/>
  <c r="U28" i="1"/>
  <c r="T28" i="1"/>
  <c r="S28" i="1"/>
  <c r="R28" i="1"/>
  <c r="O28" i="1"/>
  <c r="N28" i="1"/>
  <c r="BV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604" i="11"/>
  <c r="T168" i="11"/>
  <c r="T929" i="11"/>
  <c r="T342" i="11"/>
  <c r="T615" i="11"/>
  <c r="T712" i="11"/>
  <c r="T499" i="11"/>
  <c r="T964" i="11"/>
  <c r="T206" i="11"/>
  <c r="T518" i="11"/>
  <c r="T157" i="11"/>
  <c r="T803" i="11"/>
  <c r="T185" i="11"/>
  <c r="T227" i="11"/>
  <c r="T617" i="11"/>
  <c r="T811" i="11"/>
  <c r="T343" i="11"/>
  <c r="T937" i="11"/>
  <c r="T216" i="11"/>
  <c r="T422" i="11"/>
  <c r="T909" i="11"/>
  <c r="T161" i="11"/>
  <c r="T143" i="11"/>
  <c r="T245" i="11"/>
  <c r="T531" i="11"/>
  <c r="T543" i="11"/>
  <c r="T612" i="11"/>
  <c r="T911" i="11"/>
  <c r="T944" i="11"/>
  <c r="T325" i="11"/>
  <c r="T635" i="11"/>
  <c r="T244" i="11"/>
  <c r="T424" i="11"/>
  <c r="T784" i="11"/>
  <c r="T177" i="11"/>
  <c r="T503" i="11"/>
  <c r="T19" i="11"/>
  <c r="T59" i="11"/>
  <c r="T192" i="11"/>
  <c r="T174" i="11"/>
  <c r="T925" i="11"/>
  <c r="T99" i="11"/>
  <c r="T356" i="11"/>
  <c r="T609" i="11"/>
  <c r="T738" i="11"/>
  <c r="T661" i="11"/>
  <c r="T95" i="11"/>
  <c r="T636" i="11"/>
  <c r="T864" i="11"/>
  <c r="T818" i="11"/>
  <c r="T525" i="11"/>
  <c r="T972" i="11"/>
  <c r="T528" i="11"/>
  <c r="T327" i="11"/>
  <c r="T119" i="11"/>
  <c r="T820" i="11"/>
  <c r="T235" i="11"/>
  <c r="T962" i="11"/>
  <c r="T713" i="11"/>
  <c r="T605" i="11"/>
  <c r="T660" i="11"/>
  <c r="T350" i="11"/>
  <c r="T918" i="11"/>
  <c r="T310" i="11"/>
  <c r="T840" i="11"/>
  <c r="T253" i="11"/>
  <c r="T93" i="11"/>
  <c r="T608" i="11"/>
  <c r="T711" i="11"/>
  <c r="T526" i="11"/>
  <c r="T519" i="11"/>
  <c r="T959" i="11"/>
  <c r="T105" i="11"/>
  <c r="T562" i="11"/>
  <c r="T149" i="11"/>
  <c r="T107" i="11"/>
  <c r="T717" i="11"/>
  <c r="T431" i="11"/>
  <c r="T241" i="11"/>
  <c r="T620" i="11"/>
  <c r="T226" i="11"/>
  <c r="T919" i="11"/>
  <c r="T51" i="11"/>
  <c r="T882" i="11"/>
  <c r="T505" i="11"/>
  <c r="T654" i="11"/>
  <c r="T535" i="11"/>
  <c r="T91" i="11"/>
  <c r="T204" i="11"/>
  <c r="T313" i="11"/>
  <c r="T521" i="11"/>
  <c r="T197" i="11"/>
  <c r="T707" i="11"/>
  <c r="T916" i="11"/>
  <c r="T892" i="11"/>
  <c r="T665" i="11"/>
  <c r="T232" i="11"/>
  <c r="T53" i="11"/>
  <c r="T264" i="11"/>
  <c r="T242" i="11"/>
  <c r="T806" i="11"/>
  <c r="T958" i="11"/>
  <c r="T320" i="11"/>
  <c r="T863" i="11"/>
  <c r="T926" i="11"/>
  <c r="T324" i="11"/>
  <c r="T267" i="11"/>
  <c r="T825" i="11"/>
  <c r="T23" i="11"/>
  <c r="T427" i="11"/>
  <c r="T346" i="11"/>
  <c r="T45" i="11"/>
  <c r="T111" i="11"/>
  <c r="T420" i="11"/>
  <c r="T129" i="11"/>
  <c r="T861" i="11"/>
  <c r="T214" i="11"/>
  <c r="T881" i="11"/>
  <c r="T265" i="11"/>
  <c r="T849" i="11"/>
  <c r="T367" i="11"/>
  <c r="T622" i="11"/>
  <c r="T180" i="11"/>
  <c r="T808" i="11"/>
  <c r="T912" i="11"/>
  <c r="T428" i="11"/>
  <c r="T450" i="11"/>
  <c r="T504" i="11"/>
  <c r="T222" i="11"/>
  <c r="T117" i="11"/>
  <c r="T790" i="11"/>
  <c r="T621" i="11"/>
  <c r="T649" i="11"/>
  <c r="T436" i="11"/>
  <c r="T39" i="11"/>
  <c r="T663" i="11"/>
  <c r="T207" i="11"/>
  <c r="T935" i="11"/>
  <c r="T374" i="11"/>
  <c r="T821" i="11"/>
  <c r="T721" i="11"/>
  <c r="T221" i="11"/>
  <c r="T317" i="11"/>
  <c r="T243" i="11"/>
  <c r="T791" i="11"/>
  <c r="T322" i="11"/>
  <c r="T247" i="11"/>
  <c r="T57" i="11"/>
  <c r="T539" i="11"/>
  <c r="T87" i="11"/>
  <c r="T497" i="11"/>
  <c r="T29" i="11"/>
  <c r="T781" i="11"/>
  <c r="T932" i="11"/>
  <c r="T898" i="11"/>
  <c r="T190" i="11"/>
  <c r="T137" i="11"/>
  <c r="T527" i="11"/>
  <c r="T89" i="11"/>
  <c r="T501" i="11"/>
  <c r="T943" i="11"/>
  <c r="T139" i="11"/>
  <c r="T188" i="11"/>
  <c r="T559" i="11"/>
  <c r="T965" i="11"/>
  <c r="T151" i="11"/>
  <c r="T540" i="11"/>
  <c r="T529" i="11"/>
  <c r="T378" i="11"/>
  <c r="T842" i="11"/>
  <c r="T63" i="11"/>
  <c r="T544" i="11"/>
  <c r="T640" i="11"/>
  <c r="T101" i="11"/>
  <c r="T352" i="11"/>
  <c r="T871" i="11"/>
  <c r="T55" i="11"/>
  <c r="T179" i="11"/>
  <c r="T189" i="11"/>
  <c r="T194" i="11"/>
  <c r="T61" i="11"/>
  <c r="T949" i="11"/>
  <c r="T246" i="11"/>
  <c r="T641" i="11"/>
  <c r="T930" i="11"/>
  <c r="T739" i="11"/>
  <c r="T785" i="11"/>
  <c r="T823" i="11"/>
  <c r="T432" i="11"/>
  <c r="T437" i="11"/>
  <c r="T723" i="11"/>
  <c r="T850" i="11"/>
  <c r="T195" i="11"/>
  <c r="T196" i="11"/>
  <c r="T968" i="11"/>
  <c r="T829" i="11"/>
  <c r="T323" i="11"/>
  <c r="T657" i="11"/>
  <c r="T425" i="11"/>
  <c r="T786" i="11"/>
  <c r="T914" i="11"/>
  <c r="T377" i="11"/>
  <c r="T171" i="11"/>
  <c r="T541" i="11"/>
  <c r="T921" i="11"/>
  <c r="T831" i="11"/>
  <c r="T202" i="11"/>
  <c r="T952" i="11"/>
  <c r="T782" i="11"/>
  <c r="T353" i="11"/>
  <c r="T545" i="11"/>
  <c r="T955" i="11"/>
  <c r="T83" i="11"/>
  <c r="T792" i="11"/>
  <c r="T25" i="11"/>
  <c r="T532" i="11"/>
  <c r="T351" i="11"/>
  <c r="T816" i="11"/>
  <c r="T223" i="11"/>
  <c r="T720" i="11"/>
  <c r="T875" i="11"/>
  <c r="T198" i="11"/>
  <c r="T927" i="11"/>
  <c r="T43" i="11"/>
  <c r="T945" i="11"/>
  <c r="T716" i="11"/>
  <c r="T496" i="11"/>
  <c r="T920" i="11"/>
  <c r="T373" i="11"/>
  <c r="T165" i="11"/>
  <c r="T212" i="11"/>
  <c r="T836" i="11"/>
  <c r="T217" i="11"/>
  <c r="T191" i="11"/>
  <c r="T828" i="11"/>
  <c r="T349" i="11"/>
  <c r="T560" i="11"/>
  <c r="T268" i="11"/>
  <c r="T606" i="11"/>
  <c r="T896" i="11"/>
  <c r="T318" i="11"/>
  <c r="T941" i="11"/>
  <c r="T858" i="11"/>
  <c r="T238" i="11"/>
  <c r="T220" i="11"/>
  <c r="T49" i="11"/>
  <c r="T847" i="11"/>
  <c r="T719" i="11"/>
  <c r="T115" i="11"/>
  <c r="T71" i="11"/>
  <c r="T345" i="11"/>
  <c r="T326" i="11"/>
  <c r="T371" i="11"/>
  <c r="T239" i="11"/>
  <c r="T33" i="11"/>
  <c r="T173" i="11"/>
  <c r="T250" i="11"/>
  <c r="T884" i="11"/>
  <c r="T141" i="11"/>
  <c r="T642" i="11"/>
  <c r="T1008" i="11"/>
  <c r="T939" i="11"/>
  <c r="T35" i="11"/>
  <c r="T613" i="11"/>
  <c r="T368" i="11"/>
  <c r="T231" i="11"/>
  <c r="T662" i="11"/>
  <c r="T826" i="11"/>
  <c r="T506" i="11"/>
  <c r="T67" i="11"/>
  <c r="T348" i="11"/>
  <c r="T109" i="11"/>
  <c r="T542" i="11"/>
  <c r="T839" i="11"/>
  <c r="T561" i="11"/>
  <c r="T266" i="11"/>
  <c r="T123" i="11"/>
  <c r="T372" i="11"/>
  <c r="T47" i="11"/>
  <c r="T155" i="11"/>
  <c r="T827" i="11"/>
  <c r="T426" i="11"/>
  <c r="T650" i="11"/>
  <c r="T153" i="11"/>
  <c r="T435" i="11"/>
  <c r="T452" i="11"/>
  <c r="T240" i="11"/>
  <c r="T664" i="11"/>
  <c r="T946" i="11"/>
  <c r="T429" i="11"/>
  <c r="T319" i="11"/>
  <c r="T208" i="11"/>
  <c r="T251" i="11"/>
  <c r="T79" i="11"/>
  <c r="T113" i="11"/>
  <c r="T315" i="11"/>
  <c r="T953" i="11"/>
  <c r="T888" i="11"/>
  <c r="T546" i="11"/>
  <c r="T249" i="11"/>
  <c r="T948" i="11"/>
  <c r="T538" i="11"/>
  <c r="T611" i="11"/>
  <c r="T725" i="11"/>
  <c r="T534" i="11"/>
  <c r="T872" i="11"/>
  <c r="T718" i="11"/>
  <c r="T715" i="11"/>
  <c r="T11" i="11"/>
  <c r="T854" i="11"/>
  <c r="T159" i="11"/>
  <c r="T370" i="11"/>
  <c r="T369" i="11"/>
  <c r="T659" i="11"/>
  <c r="T176" i="11"/>
  <c r="T824" i="11"/>
  <c r="T85" i="11"/>
  <c r="T708" i="11"/>
  <c r="T862" i="11"/>
  <c r="T193" i="11"/>
  <c r="T655" i="11"/>
  <c r="T147" i="11"/>
  <c r="T902" i="11"/>
  <c r="T73" i="11"/>
  <c r="T215" i="11"/>
  <c r="T805" i="11"/>
  <c r="T656" i="11"/>
  <c r="T815" i="11"/>
  <c r="T219" i="11"/>
  <c r="T646" i="11"/>
  <c r="T230" i="11"/>
  <c r="T17" i="11"/>
  <c r="T203" i="11"/>
  <c r="T233" i="11"/>
  <c r="T900" i="11"/>
  <c r="T722" i="11"/>
  <c r="T183" i="11"/>
  <c r="T248" i="11"/>
  <c r="T558" i="11"/>
  <c r="T77" i="11"/>
  <c r="T358" i="11"/>
  <c r="T950" i="11"/>
  <c r="T121" i="11"/>
  <c r="T789" i="11"/>
  <c r="T873" i="11"/>
  <c r="T237" i="11"/>
  <c r="T21" i="11"/>
  <c r="T634" i="11"/>
  <c r="T923" i="11"/>
  <c r="T103" i="11"/>
  <c r="T236" i="11"/>
  <c r="T520" i="11"/>
  <c r="T852" i="11"/>
  <c r="T41" i="11"/>
  <c r="T822" i="11"/>
  <c r="T184" i="11"/>
  <c r="T536" i="11"/>
  <c r="T97" i="11"/>
  <c r="T360" i="11"/>
  <c r="T637" i="11"/>
  <c r="T75" i="11"/>
  <c r="T13" i="11"/>
  <c r="T423" i="11"/>
  <c r="T956" i="11"/>
  <c r="T787" i="11"/>
  <c r="T451" i="11"/>
  <c r="T37" i="11"/>
  <c r="T145" i="11"/>
  <c r="T853" i="11"/>
  <c r="T616" i="11"/>
  <c r="T547" i="11"/>
  <c r="T802" i="11"/>
  <c r="T172" i="11"/>
  <c r="T329" i="11"/>
  <c r="T27" i="11"/>
  <c r="T933" i="11"/>
  <c r="T252" i="11"/>
  <c r="T710" i="11"/>
  <c r="T894" i="11"/>
  <c r="T502" i="11"/>
  <c r="T877" i="11"/>
  <c r="T610" i="11"/>
  <c r="T81" i="11"/>
  <c r="T537" i="11"/>
  <c r="T830" i="11"/>
  <c r="T639" i="11"/>
  <c r="T607" i="11"/>
  <c r="T709" i="11"/>
  <c r="T647" i="11"/>
  <c r="T809" i="11"/>
  <c r="T430" i="11"/>
  <c r="T533" i="11"/>
  <c r="T234" i="11"/>
  <c r="T376" i="11"/>
  <c r="T218" i="11"/>
  <c r="T807" i="11"/>
  <c r="T357" i="11"/>
  <c r="T869" i="11"/>
  <c r="T860" i="11"/>
  <c r="T951" i="11"/>
  <c r="T648" i="11"/>
  <c r="T874" i="11"/>
  <c r="T494" i="11"/>
  <c r="T211" i="11"/>
  <c r="T65" i="11"/>
  <c r="T69" i="11"/>
  <c r="T788" i="11"/>
  <c r="T201" i="11"/>
  <c r="T633" i="11"/>
  <c r="T658" i="11"/>
  <c r="T931" i="11"/>
  <c r="T375" i="11"/>
  <c r="T314" i="11"/>
  <c r="T614" i="11"/>
  <c r="T837" i="11"/>
  <c r="T361" i="11"/>
  <c r="T810" i="11"/>
  <c r="T890" i="11"/>
  <c r="T31" i="11"/>
  <c r="T321" i="11"/>
  <c r="T344" i="11"/>
  <c r="T328" i="11"/>
  <c r="T724" i="11"/>
  <c r="T15" i="11"/>
  <c r="T135" i="11"/>
  <c r="T498" i="11"/>
  <c r="T967" i="11"/>
  <c r="T200" i="11"/>
  <c r="T618" i="11"/>
  <c r="T433" i="11"/>
  <c r="T851" i="11"/>
  <c r="T359" i="11"/>
  <c r="T783" i="11"/>
  <c r="T312" i="11"/>
  <c r="T530" i="11"/>
  <c r="T131" i="11"/>
  <c r="T876" i="11"/>
  <c r="T205" i="11"/>
  <c r="T714" i="11"/>
  <c r="T419" i="11"/>
  <c r="T500" i="11"/>
  <c r="T917" i="11"/>
  <c r="T524" i="11"/>
  <c r="T886" i="11"/>
  <c r="T311" i="11"/>
  <c r="T125" i="11"/>
  <c r="T167" i="11"/>
  <c r="T133" i="11"/>
  <c r="T913" i="11"/>
  <c r="T186" i="11"/>
  <c r="T127" i="11"/>
  <c r="T187" i="11"/>
  <c r="T841" i="11"/>
  <c r="T434" i="11"/>
  <c r="T961" i="11"/>
  <c r="T163" i="11"/>
  <c r="T970" i="11"/>
  <c r="T453" i="11"/>
  <c r="T316" i="11"/>
  <c r="T355" i="11"/>
  <c r="T645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7" i="1"/>
  <c r="M707" i="1"/>
  <c r="M701" i="1"/>
  <c r="M692" i="1"/>
  <c r="M680" i="1"/>
  <c r="M719" i="1"/>
  <c r="M466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7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8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2" i="1"/>
  <c r="M459" i="1"/>
  <c r="M456" i="1"/>
  <c r="M453" i="1"/>
  <c r="M450" i="1"/>
  <c r="M447" i="1"/>
  <c r="M444" i="1"/>
  <c r="M441" i="1"/>
  <c r="M438" i="1"/>
  <c r="M435" i="1"/>
  <c r="M432" i="1"/>
  <c r="M429" i="1"/>
  <c r="M426" i="1"/>
  <c r="M423" i="1"/>
  <c r="M420" i="1"/>
  <c r="M417" i="1"/>
  <c r="M414" i="1"/>
  <c r="M411" i="1"/>
  <c r="M408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710" i="1"/>
  <c r="M695" i="1"/>
  <c r="M712" i="1"/>
  <c r="M709" i="1"/>
  <c r="M706" i="1"/>
  <c r="M703" i="1"/>
  <c r="M700" i="1"/>
  <c r="M697" i="1"/>
  <c r="M694" i="1"/>
  <c r="M691" i="1"/>
  <c r="M688" i="1"/>
  <c r="M685" i="1"/>
  <c r="M682" i="1"/>
  <c r="M679" i="1"/>
  <c r="M715" i="1"/>
  <c r="M275" i="1"/>
  <c r="M272" i="1"/>
  <c r="M269" i="1"/>
  <c r="M266" i="1"/>
  <c r="M263" i="1"/>
  <c r="M260" i="1"/>
  <c r="M257" i="1"/>
  <c r="M251" i="1"/>
  <c r="M248" i="1"/>
  <c r="M245" i="1"/>
  <c r="M242" i="1"/>
  <c r="M239" i="1"/>
  <c r="M236" i="1"/>
  <c r="M233" i="1"/>
  <c r="M230" i="1"/>
  <c r="M227" i="1"/>
  <c r="M224" i="1"/>
  <c r="M221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7" i="1"/>
  <c r="M718" i="1"/>
  <c r="M46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4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6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7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274" i="1"/>
  <c r="M271" i="1"/>
  <c r="M268" i="1"/>
  <c r="M265" i="1"/>
  <c r="M262" i="1"/>
  <c r="M259" i="1"/>
  <c r="M256" i="1"/>
  <c r="M253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3" i="1"/>
  <c r="M179" i="1"/>
  <c r="M176" i="1"/>
  <c r="M173" i="1"/>
  <c r="M170" i="1"/>
  <c r="M167" i="1"/>
  <c r="M164" i="1"/>
  <c r="M159" i="1"/>
  <c r="M156" i="1"/>
  <c r="M153" i="1"/>
  <c r="M150" i="1"/>
  <c r="M147" i="1"/>
  <c r="M144" i="1"/>
  <c r="M141" i="1"/>
  <c r="M138" i="1"/>
  <c r="M135" i="1"/>
  <c r="M704" i="1"/>
  <c r="M698" i="1"/>
  <c r="M686" i="1"/>
  <c r="M683" i="1"/>
  <c r="M720" i="1"/>
  <c r="M717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7" i="1"/>
  <c r="M677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689" i="1"/>
  <c r="M463" i="1"/>
  <c r="M460" i="1"/>
  <c r="M457" i="1"/>
  <c r="M454" i="1"/>
  <c r="M451" i="1"/>
  <c r="M448" i="1"/>
  <c r="M445" i="1"/>
  <c r="M442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19" i="1"/>
  <c r="M216" i="1"/>
  <c r="M213" i="1"/>
  <c r="M210" i="1"/>
  <c r="M207" i="1"/>
  <c r="M204" i="1"/>
  <c r="M201" i="1"/>
  <c r="M198" i="1"/>
  <c r="M195" i="1"/>
  <c r="M192" i="1"/>
  <c r="M189" i="1"/>
  <c r="M185" i="1"/>
  <c r="M182" i="1"/>
  <c r="M178" i="1"/>
  <c r="M175" i="1"/>
  <c r="M172" i="1"/>
  <c r="M169" i="1"/>
  <c r="M166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Z276" i="1"/>
  <c r="L713" i="1"/>
  <c r="P27" i="1" a="1"/>
  <c r="L318" i="1"/>
  <c r="AC28" i="1"/>
  <c r="L439" i="1"/>
  <c r="AC27" i="1" a="1"/>
  <c r="BZ678" i="1"/>
  <c r="P28" i="1"/>
  <c r="BZ357" i="1"/>
  <c r="L222" i="1"/>
  <c r="L464" i="1"/>
  <c r="W27" i="1" a="1"/>
  <c r="BZ467" i="1"/>
  <c r="BZ439" i="1"/>
  <c r="BZ254" i="1"/>
  <c r="L548" i="1"/>
  <c r="L279" i="1"/>
  <c r="L357" i="1"/>
  <c r="L278" i="1"/>
  <c r="F8" i="1"/>
  <c r="E4" i="3" s="1"/>
  <c r="E3" i="3" s="1"/>
  <c r="BZ548" i="1"/>
  <c r="BZ222" i="1"/>
  <c r="L509" i="1"/>
  <c r="L405" i="1"/>
  <c r="BZ509" i="1"/>
  <c r="BZ466" i="1"/>
  <c r="E8" i="1"/>
  <c r="BZ405" i="1"/>
  <c r="L254" i="1"/>
  <c r="BZ716" i="1"/>
  <c r="W28" i="1"/>
  <c r="X28" i="1"/>
  <c r="Q27" i="1" a="1"/>
  <c r="X27" i="1" a="1"/>
  <c r="L716" i="1"/>
  <c r="BZ318" i="1"/>
  <c r="T603" i="11"/>
  <c r="T644" i="11"/>
  <c r="T309" i="11"/>
  <c r="T421" i="11"/>
  <c r="T706" i="11"/>
  <c r="T780" i="11"/>
  <c r="T643" i="11"/>
  <c r="T175" i="11"/>
  <c r="T495" i="11"/>
  <c r="T354" i="11"/>
  <c r="T178" i="11"/>
  <c r="T229" i="11"/>
  <c r="T523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3" i="1"/>
  <c r="M318" i="1"/>
  <c r="M439" i="1"/>
  <c r="M464" i="1"/>
  <c r="M222" i="1"/>
  <c r="M278" i="1"/>
  <c r="M357" i="1"/>
  <c r="M279" i="1"/>
  <c r="M548" i="1"/>
  <c r="M254" i="1"/>
  <c r="M405" i="1"/>
  <c r="M509" i="1"/>
  <c r="M716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BA544" i="4" l="1"/>
  <c r="BA340" i="4"/>
  <c r="BA450" i="4"/>
  <c r="Z51" i="9"/>
  <c r="BA306" i="4"/>
  <c r="BA226" i="4"/>
  <c r="BA87" i="4"/>
  <c r="BA436" i="4"/>
  <c r="BA523" i="4"/>
  <c r="BA266" i="4"/>
  <c r="BA223" i="4"/>
  <c r="BA313" i="4"/>
  <c r="Z56" i="9"/>
  <c r="BA520" i="4"/>
  <c r="BA515" i="4"/>
  <c r="BA239" i="4"/>
  <c r="BA296" i="4"/>
  <c r="BA558" i="4"/>
  <c r="BA267" i="4"/>
  <c r="BA526" i="4"/>
  <c r="BA43" i="4"/>
  <c r="BA141" i="4"/>
  <c r="BA435" i="4"/>
  <c r="Z40" i="9"/>
  <c r="BA531" i="4"/>
  <c r="BA334" i="4"/>
  <c r="BA190" i="4"/>
  <c r="BA181" i="4"/>
  <c r="BA555" i="4"/>
  <c r="BA195" i="4"/>
  <c r="Z50" i="9"/>
  <c r="BA154" i="4"/>
  <c r="BA255" i="4"/>
  <c r="BA274" i="4"/>
  <c r="BA412" i="4"/>
  <c r="BA242" i="4"/>
  <c r="BA533" i="4"/>
  <c r="BA44" i="4"/>
  <c r="BA389" i="4"/>
  <c r="BA422" i="4"/>
  <c r="BA301" i="4"/>
  <c r="BA425" i="4"/>
  <c r="BA303" i="4"/>
  <c r="BA396" i="4"/>
  <c r="BA50" i="4"/>
  <c r="BA263" i="4"/>
  <c r="BA333" i="4"/>
  <c r="BA78" i="4"/>
  <c r="BA205" i="4"/>
  <c r="BA501" i="4"/>
  <c r="BA297" i="4"/>
  <c r="Z65" i="9"/>
  <c r="BA221" i="4"/>
  <c r="BA147" i="4"/>
  <c r="BA64" i="4"/>
  <c r="BA482" i="4"/>
  <c r="Z79" i="9"/>
  <c r="BA467" i="4"/>
  <c r="BA31" i="4"/>
  <c r="BA560" i="4"/>
  <c r="BA454" i="4"/>
  <c r="BA480" i="4"/>
  <c r="BA521" i="4"/>
  <c r="Z42" i="9"/>
  <c r="BA174" i="4"/>
  <c r="BA104" i="4"/>
  <c r="BA564" i="4"/>
  <c r="BA344" i="4"/>
  <c r="BA421" i="4"/>
  <c r="BA126" i="4"/>
  <c r="BA228" i="4"/>
  <c r="BA431" i="4"/>
  <c r="BA193" i="4"/>
  <c r="BA287" i="4"/>
  <c r="BA149" i="4"/>
  <c r="BA406" i="4"/>
  <c r="BA428" i="4"/>
  <c r="BA173" i="4"/>
  <c r="BA132" i="4"/>
  <c r="BA45" i="4"/>
  <c r="BA346" i="4"/>
  <c r="BA151" i="4"/>
  <c r="BA439" i="4"/>
  <c r="BA169" i="4"/>
  <c r="BA144" i="4"/>
  <c r="BA445" i="4"/>
  <c r="BA551" i="4"/>
  <c r="BA85" i="4"/>
  <c r="BA339" i="4"/>
  <c r="BA233" i="4"/>
  <c r="BA505" i="4"/>
  <c r="BA79" i="4"/>
  <c r="BA379" i="4"/>
  <c r="BA473" i="4"/>
  <c r="BA562" i="4"/>
  <c r="BA535" i="4"/>
  <c r="BA481" i="4"/>
  <c r="BA293" i="4"/>
  <c r="Z60" i="9"/>
  <c r="BA227" i="4"/>
  <c r="BA359" i="4"/>
  <c r="BA150" i="4"/>
  <c r="BA127" i="4"/>
  <c r="BA295" i="4"/>
  <c r="BA561" i="4"/>
  <c r="BA456" i="4"/>
  <c r="Z52" i="9"/>
  <c r="Z46" i="9"/>
  <c r="Z73" i="9"/>
  <c r="BA117" i="4"/>
  <c r="BA177" i="4"/>
  <c r="Z34" i="9"/>
  <c r="BA170" i="4"/>
  <c r="BA534" i="4"/>
  <c r="BA407" i="4"/>
  <c r="BA490" i="4"/>
  <c r="BA319" i="4"/>
  <c r="BA101" i="4"/>
  <c r="BA499" i="4"/>
  <c r="BA448" i="4"/>
  <c r="BA517" i="4"/>
  <c r="BA93" i="4"/>
  <c r="BA68" i="4"/>
  <c r="BA192" i="4"/>
  <c r="Z31" i="9"/>
  <c r="BA224" i="4"/>
  <c r="BA140" i="4"/>
  <c r="BA393" i="4"/>
  <c r="BA312" i="4"/>
  <c r="BA447" i="4"/>
  <c r="BA143" i="4"/>
  <c r="BA317" i="4"/>
  <c r="BA536" i="4"/>
  <c r="BA98" i="4"/>
  <c r="BA172" i="4"/>
  <c r="BA240" i="4"/>
  <c r="BA235" i="4"/>
  <c r="BA358" i="4"/>
  <c r="BA250" i="4"/>
  <c r="BA328" i="4"/>
  <c r="BA148" i="4"/>
  <c r="BA485" i="4"/>
  <c r="BA414" i="4"/>
  <c r="BA135" i="4"/>
  <c r="BA444" i="4"/>
  <c r="Z33" i="9"/>
  <c r="BA189" i="4"/>
  <c r="BA73" i="4"/>
  <c r="BA330" i="4"/>
  <c r="BA475" i="4"/>
  <c r="BA556" i="4"/>
  <c r="BA286" i="4"/>
  <c r="BA277" i="4"/>
  <c r="BA503" i="4"/>
  <c r="BA80" i="4"/>
  <c r="BA168" i="4"/>
  <c r="BA342" i="4"/>
  <c r="Z63" i="9"/>
  <c r="BA120" i="4"/>
  <c r="BA495" i="4"/>
  <c r="BA260" i="4"/>
  <c r="BA185" i="4"/>
  <c r="BA187" i="4"/>
  <c r="BA380" i="4"/>
  <c r="BA479" i="4"/>
  <c r="BA343" i="4"/>
  <c r="BA86" i="4"/>
  <c r="BA275" i="4"/>
  <c r="BA351" i="4"/>
  <c r="Z54" i="9"/>
  <c r="BA477" i="4"/>
  <c r="BA290" i="4"/>
  <c r="BA282" i="4"/>
  <c r="BA110" i="4"/>
  <c r="BA142" i="4"/>
  <c r="BA387" i="4"/>
  <c r="BA113" i="4"/>
  <c r="BA234" i="4"/>
  <c r="BA353" i="4"/>
  <c r="BA145" i="4"/>
  <c r="BA371" i="4"/>
  <c r="Z35" i="9"/>
  <c r="BA97" i="4"/>
  <c r="BA304" i="4"/>
  <c r="BA128" i="4"/>
  <c r="Z76" i="9"/>
  <c r="BA537" i="4"/>
  <c r="BA264" i="4"/>
  <c r="BA219" i="4"/>
  <c r="BA109" i="4"/>
  <c r="BA327" i="4"/>
  <c r="Z47" i="9"/>
  <c r="BA106" i="4"/>
  <c r="BA245" i="4"/>
  <c r="BA547" i="4"/>
  <c r="BA395" i="4"/>
  <c r="BA509" i="4"/>
  <c r="BA548" i="4"/>
  <c r="BA411" i="4"/>
  <c r="BA114" i="4"/>
  <c r="BA202" i="4"/>
  <c r="BA199" i="4"/>
  <c r="BA164" i="4"/>
  <c r="BA112" i="4"/>
  <c r="BA361" i="4"/>
  <c r="BA217" i="4"/>
  <c r="BA377" i="4"/>
  <c r="BA347" i="4"/>
  <c r="BA373" i="4"/>
  <c r="BA131" i="4"/>
  <c r="BA415" i="4"/>
  <c r="BA514" i="4"/>
  <c r="BA335" i="4"/>
  <c r="BA489" i="4"/>
  <c r="BA225" i="4"/>
  <c r="BA247" i="4"/>
  <c r="BA37" i="4"/>
  <c r="BA507" i="4"/>
  <c r="BA539" i="4"/>
  <c r="BA367" i="4"/>
  <c r="BA442" i="4"/>
  <c r="Z58" i="9"/>
  <c r="BA500" i="4"/>
  <c r="BA332" i="4"/>
  <c r="BA378" i="4"/>
  <c r="BA318" i="4"/>
  <c r="BA434" i="4"/>
  <c r="BA298" i="4"/>
  <c r="BA251" i="4"/>
  <c r="Z64" i="9"/>
  <c r="BA325" i="4"/>
  <c r="BA81" i="4"/>
  <c r="BA416" i="4"/>
  <c r="BA280" i="4"/>
  <c r="BA89" i="4"/>
  <c r="Z62" i="9"/>
  <c r="Z38" i="9"/>
  <c r="BA51" i="4"/>
  <c r="BA543" i="4"/>
  <c r="BA302" i="4"/>
  <c r="BA385" i="4"/>
  <c r="Z75" i="9"/>
  <c r="BA183" i="4"/>
  <c r="BA299" i="4"/>
  <c r="BA249" i="4"/>
  <c r="BA426" i="4"/>
  <c r="BA179" i="4"/>
  <c r="BA476" i="4"/>
  <c r="BA137" i="4"/>
  <c r="BA314" i="4"/>
  <c r="BA427" i="4"/>
  <c r="BA529" i="4"/>
  <c r="BA468" i="4"/>
  <c r="BA261" i="4"/>
  <c r="BA446" i="4"/>
  <c r="BA232" i="4"/>
  <c r="BA405" i="4"/>
  <c r="BA502" i="4"/>
  <c r="BA96" i="4"/>
  <c r="BA230" i="4"/>
  <c r="BA530" i="4"/>
  <c r="BA63" i="4"/>
  <c r="BA100" i="4"/>
  <c r="BA453" i="4"/>
  <c r="BA384" i="4"/>
  <c r="Z57" i="9"/>
  <c r="BA188" i="4"/>
  <c r="BA484" i="4"/>
  <c r="BA61" i="4"/>
  <c r="Z37" i="9"/>
  <c r="BA403" i="4"/>
  <c r="BA349" i="4"/>
  <c r="BA487" i="4"/>
  <c r="BA429" i="4"/>
  <c r="BA94" i="4"/>
  <c r="BA259" i="4"/>
  <c r="BA360" i="4"/>
  <c r="BA419" i="4"/>
  <c r="BA354" i="4"/>
  <c r="BA129" i="4"/>
  <c r="BA394" i="4"/>
  <c r="Z80" i="9"/>
  <c r="Z32" i="9"/>
  <c r="BA497" i="4"/>
  <c r="BA244" i="4"/>
  <c r="BA549" i="4"/>
  <c r="BA471" i="4"/>
  <c r="BA457" i="4"/>
  <c r="BA350" i="4"/>
  <c r="Z41" i="9"/>
  <c r="BA545" i="4"/>
  <c r="BA84" i="4"/>
  <c r="BA400" i="4"/>
  <c r="BA270" i="4"/>
  <c r="BA38" i="4"/>
  <c r="BA397" i="4"/>
  <c r="BA459" i="4"/>
  <c r="BA464" i="4"/>
  <c r="BA82" i="4"/>
  <c r="BA381" i="4"/>
  <c r="BA392" i="4"/>
  <c r="BA374" i="4"/>
  <c r="BA438" i="4"/>
  <c r="BA370" i="4"/>
  <c r="BA162" i="4"/>
  <c r="BA488" i="4"/>
  <c r="Z68" i="9"/>
  <c r="BA196" i="4"/>
  <c r="BA524" i="4"/>
  <c r="BA123" i="4"/>
  <c r="BA366" i="4"/>
  <c r="BA71" i="4"/>
  <c r="BA231" i="4"/>
  <c r="BA516" i="4"/>
  <c r="BA455" i="4"/>
  <c r="BA292" i="4"/>
  <c r="BA58" i="4"/>
  <c r="Z55" i="9"/>
  <c r="BA134" i="4"/>
  <c r="BA102" i="4"/>
  <c r="BA75" i="4"/>
  <c r="BA466" i="4"/>
  <c r="BA338" i="4"/>
  <c r="BA243" i="4"/>
  <c r="BA508" i="4"/>
  <c r="Z43" i="9"/>
  <c r="BA95" i="4"/>
  <c r="BA563" i="4"/>
  <c r="BA284" i="4"/>
  <c r="BA341" i="4"/>
  <c r="BA59" i="4"/>
  <c r="BA167" i="4"/>
  <c r="Z71" i="9"/>
  <c r="BA273" i="4"/>
  <c r="BA532" i="4"/>
  <c r="BA352" i="4"/>
  <c r="BA271" i="4"/>
  <c r="BA285" i="4"/>
  <c r="BA552" i="4"/>
  <c r="BA41" i="4"/>
  <c r="Z61" i="9"/>
  <c r="BA288" i="4"/>
  <c r="BA262" i="4"/>
  <c r="BA35" i="4"/>
  <c r="BA54" i="4"/>
  <c r="BA506" i="4"/>
  <c r="BA376" i="4"/>
  <c r="BA60" i="4"/>
  <c r="BA486" i="4"/>
  <c r="BA133" i="4"/>
  <c r="Z39" i="9"/>
  <c r="BA138" i="4"/>
  <c r="BA557" i="4"/>
  <c r="BA388" i="4"/>
  <c r="BA42" i="4"/>
  <c r="BA511" i="4"/>
  <c r="BA315" i="4"/>
  <c r="BA469" i="4"/>
  <c r="BA522" i="4"/>
  <c r="BA57" i="4"/>
  <c r="BA159" i="4"/>
  <c r="BA316" i="4"/>
  <c r="BA413" i="4"/>
  <c r="BA322" i="4"/>
  <c r="BA320" i="4"/>
  <c r="BA324" i="4"/>
  <c r="BA238" i="4"/>
  <c r="BA294" i="4"/>
  <c r="BA513" i="4"/>
  <c r="BA462" i="4"/>
  <c r="BA337" i="4"/>
  <c r="BA248" i="4"/>
  <c r="BA496" i="4"/>
  <c r="BA229" i="4"/>
  <c r="BA55" i="4"/>
  <c r="BA331" i="4"/>
  <c r="BA472" i="4"/>
  <c r="BA369" i="4"/>
  <c r="BA237" i="4"/>
  <c r="BA56" i="4"/>
  <c r="BA121" i="4"/>
  <c r="BA423" i="4"/>
  <c r="BA375" i="4"/>
  <c r="BA83" i="4"/>
  <c r="BA441" i="4"/>
  <c r="BA216" i="4"/>
  <c r="BA391" i="4"/>
  <c r="Z49" i="9"/>
  <c r="BA208" i="4"/>
  <c r="BA538" i="4"/>
  <c r="BA321" i="4"/>
  <c r="BA62" i="4"/>
  <c r="BA362" i="4"/>
  <c r="BA336" i="4"/>
  <c r="BA171" i="4"/>
  <c r="BA463" i="4"/>
  <c r="BA53" i="4"/>
  <c r="BA91" i="4"/>
  <c r="Z69" i="9"/>
  <c r="BA432" i="4"/>
  <c r="BA398" i="4"/>
  <c r="Z36" i="9"/>
  <c r="BA252" i="4"/>
  <c r="BA458" i="4"/>
  <c r="BA383" i="4"/>
  <c r="BA355" i="4"/>
  <c r="BA201" i="4"/>
  <c r="BA307" i="4"/>
  <c r="BA483" i="4"/>
  <c r="BA153" i="4"/>
  <c r="BA157" i="4"/>
  <c r="BA437" i="4"/>
  <c r="BA363" i="4"/>
  <c r="BA203" i="4"/>
  <c r="BA326" i="4"/>
  <c r="BA345" i="4"/>
  <c r="BA550" i="4"/>
  <c r="BA184" i="4"/>
  <c r="BA541" i="4"/>
  <c r="Z48" i="9"/>
  <c r="BA236" i="4"/>
  <c r="BA409" i="4"/>
  <c r="BA305" i="4"/>
  <c r="BA77" i="4"/>
  <c r="BA197" i="4"/>
  <c r="BA546" i="4"/>
  <c r="Z74" i="9"/>
  <c r="BA36" i="4"/>
  <c r="BA559" i="4"/>
  <c r="BA90" i="4"/>
  <c r="BA152" i="4"/>
  <c r="Z66" i="9"/>
  <c r="BA213" i="4"/>
  <c r="BA401" i="4"/>
  <c r="BA156" i="4"/>
  <c r="BA265" i="4"/>
  <c r="BA276" i="4"/>
  <c r="BA76" i="4"/>
  <c r="BA329" i="4"/>
  <c r="BA256" i="4"/>
  <c r="BA206" i="4"/>
  <c r="BA33" i="4"/>
  <c r="BA528" i="4"/>
  <c r="BA492" i="4"/>
  <c r="BA52" i="4"/>
  <c r="BA88" i="4"/>
  <c r="BA115" i="4"/>
  <c r="Z45" i="9"/>
  <c r="BA67" i="4"/>
  <c r="BA47" i="4"/>
  <c r="BA498" i="4"/>
  <c r="BA493" i="4"/>
  <c r="BA348" i="4"/>
  <c r="BA30" i="4"/>
  <c r="BA218" i="4"/>
  <c r="BA404" i="4"/>
  <c r="BA440" i="4"/>
  <c r="BA356" i="4"/>
  <c r="BA176" i="4"/>
  <c r="BA39" i="4"/>
  <c r="BA278" i="4"/>
  <c r="BA449" i="4"/>
  <c r="BA418" i="4"/>
  <c r="BA420" i="4"/>
  <c r="BA510" i="4"/>
  <c r="BA136" i="4"/>
  <c r="BA390" i="4"/>
  <c r="BA125" i="4"/>
  <c r="BA253" i="4"/>
  <c r="BA70" i="4"/>
  <c r="BA210" i="4"/>
  <c r="BA119" i="4"/>
  <c r="BA461" i="4"/>
  <c r="BA565" i="4"/>
  <c r="BA34" i="4"/>
  <c r="BA241" i="4"/>
  <c r="BA283" i="4"/>
  <c r="BA111" i="4"/>
  <c r="BA46" i="4"/>
  <c r="BA424" i="4"/>
  <c r="BA246" i="4"/>
  <c r="Z59" i="9"/>
  <c r="BA257" i="4"/>
  <c r="BA139" i="4"/>
  <c r="Z72" i="9"/>
  <c r="Z78" i="9"/>
  <c r="Z53" i="9"/>
  <c r="BA269" i="4"/>
  <c r="BA186" i="4"/>
  <c r="BA402" i="4"/>
  <c r="BA212" i="4"/>
  <c r="BA540" i="4"/>
  <c r="BA116" i="4"/>
  <c r="BA311" i="4"/>
  <c r="BA158" i="4"/>
  <c r="BA410" i="4"/>
  <c r="BA357" i="4"/>
  <c r="BA258" i="4"/>
  <c r="BA209" i="4"/>
  <c r="BA107" i="4"/>
  <c r="BA48" i="4"/>
  <c r="BA215" i="4"/>
  <c r="BA525" i="4"/>
  <c r="BA281" i="4"/>
  <c r="BA65" i="4"/>
  <c r="BA417" i="4"/>
  <c r="BA452" i="4"/>
  <c r="BA211" i="4"/>
  <c r="BA433" i="4"/>
  <c r="BA474" i="4"/>
  <c r="BA291" i="4"/>
  <c r="BA386" i="4"/>
  <c r="BA494" i="4"/>
  <c r="BA430" i="4"/>
  <c r="BA163" i="4"/>
  <c r="BA166" i="4"/>
  <c r="BA124" i="4"/>
  <c r="Z77" i="9"/>
  <c r="BA182" i="4"/>
  <c r="BA165" i="4"/>
  <c r="BA155" i="4"/>
  <c r="BA554" i="4"/>
  <c r="BA103" i="4"/>
  <c r="BA323" i="4"/>
  <c r="BA122" i="4"/>
  <c r="BA118" i="4"/>
  <c r="BA310" i="4"/>
  <c r="BA198" i="4"/>
  <c r="BA92" i="4"/>
  <c r="BA175" i="4"/>
  <c r="Z30" i="9"/>
  <c r="BA180" i="4"/>
  <c r="BA72" i="4"/>
  <c r="BA178" i="4"/>
  <c r="BA365" i="4"/>
  <c r="BA478" i="4"/>
  <c r="BA207" i="4"/>
  <c r="BA300" i="4"/>
  <c r="BA49" i="4"/>
  <c r="BA40" i="4"/>
  <c r="BA553" i="4"/>
  <c r="BA512" i="4"/>
  <c r="BA108" i="4"/>
  <c r="BA518" i="4"/>
  <c r="BA382" i="4"/>
  <c r="BA268" i="4"/>
  <c r="BA194" i="4"/>
  <c r="BA200" i="4"/>
  <c r="BA204" i="4"/>
  <c r="BA191" i="4"/>
  <c r="BA451" i="4"/>
  <c r="BA289" i="4"/>
  <c r="BA443" i="4"/>
  <c r="Z67" i="9"/>
  <c r="BA542" i="4"/>
  <c r="BA279" i="4"/>
  <c r="BA214" i="4"/>
  <c r="BA222" i="4"/>
  <c r="BA408" i="4"/>
  <c r="BA272" i="4"/>
  <c r="BA527" i="4"/>
  <c r="BA74" i="4"/>
  <c r="BA309" i="4"/>
  <c r="BA372" i="4"/>
  <c r="BA504" i="4"/>
  <c r="Z70" i="9"/>
  <c r="Z44" i="9"/>
  <c r="BA470" i="4"/>
  <c r="BA254" i="4"/>
  <c r="BA491" i="4"/>
  <c r="BA66" i="4"/>
  <c r="BA69" i="4"/>
  <c r="BA519" i="4"/>
  <c r="BA364" i="4"/>
  <c r="BA161" i="4"/>
  <c r="BA32" i="4"/>
  <c r="BA130" i="4"/>
  <c r="BA160" i="4"/>
  <c r="BA368" i="4"/>
  <c r="BA105" i="4"/>
  <c r="BA99" i="4"/>
  <c r="BA308" i="4"/>
  <c r="BA399" i="4"/>
  <c r="BA146" i="4"/>
  <c r="BA460" i="4"/>
  <c r="BA465" i="4"/>
  <c r="BA220" i="4"/>
  <c r="T614" i="5"/>
  <c r="T130" i="5"/>
  <c r="T266" i="5"/>
  <c r="T59" i="5"/>
  <c r="T527" i="5"/>
  <c r="T455" i="5"/>
  <c r="T376" i="5"/>
  <c r="T427" i="5"/>
  <c r="T379" i="5"/>
  <c r="T123" i="5"/>
  <c r="T370" i="5"/>
  <c r="T303" i="5"/>
  <c r="T330" i="5"/>
  <c r="T104" i="5"/>
  <c r="T288" i="5"/>
  <c r="T352" i="5"/>
  <c r="T612" i="5"/>
  <c r="T659" i="5"/>
  <c r="T347" i="5"/>
  <c r="T354" i="5"/>
  <c r="T209" i="5"/>
  <c r="T106" i="5"/>
  <c r="T545" i="5"/>
  <c r="T377" i="5"/>
  <c r="T446" i="5"/>
  <c r="T523" i="5"/>
  <c r="T231" i="5"/>
  <c r="T603" i="5"/>
  <c r="T635" i="5"/>
  <c r="T507" i="5"/>
  <c r="T537" i="5"/>
  <c r="T435" i="5"/>
  <c r="T328" i="5"/>
  <c r="T649" i="5"/>
  <c r="T418" i="5"/>
  <c r="T44" i="5"/>
  <c r="T423" i="5"/>
  <c r="T399" i="5"/>
  <c r="T489" i="5"/>
  <c r="T519" i="5"/>
  <c r="T66" i="5"/>
  <c r="T141" i="5"/>
  <c r="T181" i="5"/>
  <c r="T337" i="5"/>
  <c r="T637" i="5"/>
  <c r="T501" i="5"/>
  <c r="T175" i="5"/>
  <c r="T22" i="5"/>
  <c r="T495" i="5"/>
  <c r="T566" i="5"/>
  <c r="T512" i="5"/>
  <c r="T483" i="5"/>
  <c r="T539" i="5"/>
  <c r="T553" i="5"/>
  <c r="T451" i="5"/>
  <c r="T26" i="5"/>
  <c r="T193" i="5"/>
  <c r="T434" i="5"/>
  <c r="T599" i="5"/>
  <c r="T591" i="5"/>
  <c r="T544" i="5"/>
  <c r="T136" i="5"/>
  <c r="T13" i="5"/>
  <c r="T138" i="5"/>
  <c r="T511" i="5"/>
  <c r="T589" i="5"/>
  <c r="T475" i="5"/>
  <c r="T128" i="5"/>
  <c r="T90" i="5"/>
  <c r="T565" i="5"/>
  <c r="T142" i="5"/>
  <c r="T617" i="5"/>
  <c r="T92" i="5"/>
  <c r="T498" i="5"/>
  <c r="T297" i="5"/>
  <c r="T533" i="5"/>
  <c r="T601" i="5"/>
  <c r="T389" i="5"/>
  <c r="T382" i="5"/>
  <c r="T277" i="5"/>
  <c r="T54" i="5"/>
  <c r="T240" i="5"/>
  <c r="T16" i="5"/>
  <c r="T409" i="5"/>
  <c r="T308" i="5"/>
  <c r="T397" i="5"/>
  <c r="T643" i="5"/>
  <c r="T636" i="5"/>
  <c r="T358" i="5"/>
  <c r="T424" i="5"/>
  <c r="T496" i="5"/>
  <c r="T536" i="5"/>
  <c r="T634" i="5"/>
  <c r="T61" i="5"/>
  <c r="T597" i="5"/>
  <c r="T186" i="5"/>
  <c r="T363" i="5"/>
  <c r="T403" i="5"/>
  <c r="T606" i="5"/>
  <c r="T244" i="5"/>
  <c r="T444" i="5"/>
  <c r="T37" i="5"/>
  <c r="T29" i="5"/>
  <c r="T252" i="5"/>
  <c r="T236" i="5"/>
  <c r="T551" i="5"/>
  <c r="T662" i="5"/>
  <c r="T221" i="5"/>
  <c r="T263" i="5"/>
  <c r="T587" i="5"/>
  <c r="T530" i="5"/>
  <c r="T628" i="5"/>
  <c r="T594" i="5"/>
  <c r="T514" i="5"/>
  <c r="T30" i="5"/>
  <c r="T571" i="5"/>
  <c r="T183" i="5"/>
  <c r="T531" i="5"/>
  <c r="T273" i="5"/>
  <c r="T381" i="5"/>
  <c r="T442" i="5"/>
  <c r="T357" i="5"/>
  <c r="T408" i="5"/>
  <c r="T605" i="5"/>
  <c r="T63" i="5"/>
  <c r="T541" i="5"/>
  <c r="T191" i="5"/>
  <c r="T351" i="5"/>
  <c r="T246" i="5"/>
  <c r="T616" i="5"/>
  <c r="T331" i="5"/>
  <c r="T648" i="5"/>
  <c r="T360" i="5"/>
  <c r="T638" i="5"/>
  <c r="T344" i="5"/>
  <c r="T456" i="5"/>
  <c r="T422" i="5"/>
  <c r="T133" i="5"/>
  <c r="T660" i="5"/>
  <c r="T279" i="5"/>
  <c r="T655" i="5"/>
  <c r="T573" i="5"/>
  <c r="T540" i="5"/>
  <c r="T98" i="5"/>
  <c r="T173" i="5"/>
  <c r="T185" i="5"/>
  <c r="T613" i="5"/>
  <c r="T120" i="5"/>
  <c r="T165" i="5"/>
  <c r="T653" i="5"/>
  <c r="T296" i="5"/>
  <c r="T195" i="5"/>
  <c r="T618" i="5"/>
  <c r="T462" i="5"/>
  <c r="T437" i="5"/>
  <c r="T443" i="5"/>
  <c r="T215" i="5"/>
  <c r="T430" i="5"/>
  <c r="T428" i="5"/>
  <c r="T402" i="5"/>
  <c r="T384" i="5"/>
  <c r="T579" i="5"/>
  <c r="T227" i="5"/>
  <c r="T457" i="5"/>
  <c r="T274" i="5"/>
  <c r="T340" i="5"/>
  <c r="T598" i="5"/>
  <c r="T410" i="5"/>
  <c r="T117" i="5"/>
  <c r="T666" i="5"/>
  <c r="T197" i="5"/>
  <c r="T211" i="5"/>
  <c r="T307" i="5"/>
  <c r="T290" i="5"/>
  <c r="T517" i="5"/>
  <c r="T413" i="5"/>
  <c r="T630" i="5"/>
  <c r="T268" i="5"/>
  <c r="T169" i="5"/>
  <c r="T621" i="5"/>
  <c r="T122" i="5"/>
  <c r="T497" i="5"/>
  <c r="T463" i="5"/>
  <c r="T658" i="5"/>
  <c r="T552" i="5"/>
  <c r="T369" i="5"/>
  <c r="T80" i="5"/>
  <c r="T419" i="5"/>
  <c r="T149" i="5"/>
  <c r="T516" i="5"/>
  <c r="T171" i="5"/>
  <c r="T629" i="5"/>
  <c r="T454" i="5"/>
  <c r="T464" i="5"/>
  <c r="T567" i="5"/>
  <c r="T620" i="5"/>
  <c r="T488" i="5"/>
  <c r="T499" i="5"/>
  <c r="T560" i="5"/>
  <c r="T538" i="5"/>
  <c r="T641" i="5"/>
  <c r="T102" i="5"/>
  <c r="T394" i="5"/>
  <c r="T405" i="5"/>
  <c r="T650" i="5"/>
  <c r="T459" i="5"/>
  <c r="T372" i="5"/>
  <c r="T118" i="5"/>
  <c r="T329" i="5"/>
  <c r="T461" i="5"/>
  <c r="T581" i="5"/>
  <c r="T503" i="5"/>
  <c r="T362" i="5"/>
  <c r="T64" i="5"/>
  <c r="T284" i="5"/>
  <c r="T487" i="5"/>
  <c r="T452" i="5"/>
  <c r="T319" i="5"/>
  <c r="T610" i="5"/>
  <c r="T334" i="5"/>
  <c r="T298" i="5"/>
  <c r="T272" i="5"/>
  <c r="T534" i="5"/>
  <c r="T374" i="5"/>
  <c r="T441" i="5"/>
  <c r="T342" i="5"/>
  <c r="T248" i="5"/>
  <c r="T458" i="5"/>
  <c r="T52" i="5"/>
  <c r="T315" i="5"/>
  <c r="T433" i="5"/>
  <c r="T295" i="5"/>
  <c r="T644" i="5"/>
  <c r="T78" i="5"/>
  <c r="T100" i="5"/>
  <c r="T157" i="5"/>
  <c r="T15" i="5"/>
  <c r="T445" i="5"/>
  <c r="T336" i="5"/>
  <c r="T125" i="5"/>
  <c r="T349" i="5"/>
  <c r="T602" i="5"/>
  <c r="T258" i="5"/>
  <c r="T144" i="5"/>
  <c r="T287" i="5"/>
  <c r="T521" i="5"/>
  <c r="T664" i="5"/>
  <c r="T387" i="5"/>
  <c r="T238" i="5"/>
  <c r="T625" i="5"/>
  <c r="T147" i="5"/>
  <c r="R5" i="4" a="1"/>
  <c r="T119" i="5"/>
  <c r="T177" i="5"/>
  <c r="T343" i="5"/>
  <c r="T549" i="5"/>
  <c r="T332" i="5"/>
  <c r="T505" i="5"/>
  <c r="T217" i="5"/>
  <c r="T472" i="5"/>
  <c r="T341" i="5"/>
  <c r="T504" i="5"/>
  <c r="T323" i="5"/>
  <c r="T320" i="5"/>
  <c r="T622" i="5"/>
  <c r="T391" i="5"/>
  <c r="T234" i="5"/>
  <c r="T325" i="5"/>
  <c r="T515" i="5"/>
  <c r="T218" i="5"/>
  <c r="T270" i="5"/>
  <c r="T640" i="5"/>
  <c r="T229" i="5"/>
  <c r="T564" i="5"/>
  <c r="T651" i="5"/>
  <c r="T615" i="5"/>
  <c r="T623" i="5"/>
  <c r="T313" i="5"/>
  <c r="T223" i="5"/>
  <c r="T371" i="5"/>
  <c r="T480" i="5"/>
  <c r="T654" i="5"/>
  <c r="T502" i="5"/>
  <c r="T203" i="5"/>
  <c r="T548" i="5"/>
  <c r="T302" i="5"/>
  <c r="T386" i="5"/>
  <c r="T199" i="5"/>
  <c r="T481" i="5"/>
  <c r="T305" i="5"/>
  <c r="T624" i="5"/>
  <c r="T670" i="5"/>
  <c r="T450" i="5"/>
  <c r="T338" i="5"/>
  <c r="T471" i="5"/>
  <c r="T213" i="5"/>
  <c r="T380" i="5"/>
  <c r="T557" i="5"/>
  <c r="T50" i="5"/>
  <c r="T57" i="5"/>
  <c r="T440" i="5"/>
  <c r="T500" i="5"/>
  <c r="T453" i="5"/>
  <c r="T627" i="5"/>
  <c r="T525" i="5"/>
  <c r="T631" i="5"/>
  <c r="T35" i="5"/>
  <c r="T286" i="5"/>
  <c r="T439" i="5"/>
  <c r="T494" i="5"/>
  <c r="T86" i="5"/>
  <c r="T276" i="5"/>
  <c r="T220" i="5"/>
  <c r="T398" i="5"/>
  <c r="T447" i="5"/>
  <c r="T367" i="5"/>
  <c r="T526" i="5"/>
  <c r="T292" i="5"/>
  <c r="T188" i="5"/>
  <c r="T350" i="5"/>
  <c r="T111" i="5"/>
  <c r="T356" i="5"/>
  <c r="T254" i="5"/>
  <c r="T467" i="5"/>
  <c r="T69" i="5"/>
  <c r="T401" i="5"/>
  <c r="T260" i="5"/>
  <c r="T383" i="5"/>
  <c r="T477" i="5"/>
  <c r="T436" i="5"/>
  <c r="T324" i="5"/>
  <c r="T626" i="5"/>
  <c r="T146" i="5"/>
  <c r="T550" i="5"/>
  <c r="T361" i="5"/>
  <c r="T593" i="5"/>
  <c r="T143" i="5"/>
  <c r="T522" i="5"/>
  <c r="T67" i="5"/>
  <c r="T400" i="5"/>
  <c r="T301" i="5"/>
  <c r="T558" i="5"/>
  <c r="T76" i="5"/>
  <c r="T395" i="5"/>
  <c r="T294" i="5"/>
  <c r="T311" i="5"/>
  <c r="T48" i="5"/>
  <c r="T429" i="5"/>
  <c r="T667" i="5"/>
  <c r="T639" i="5"/>
  <c r="T425" i="5"/>
  <c r="T574" i="5"/>
  <c r="T393" i="5"/>
  <c r="T161" i="5"/>
  <c r="T152" i="5"/>
  <c r="T131" i="5"/>
  <c r="T27" i="5"/>
  <c r="T407" i="5"/>
  <c r="T416" i="5"/>
  <c r="T431" i="5"/>
  <c r="T264" i="5"/>
  <c r="T275" i="5"/>
  <c r="T74" i="5"/>
  <c r="T322" i="5"/>
  <c r="T378" i="5"/>
  <c r="T583" i="5"/>
  <c r="T575" i="5"/>
  <c r="T580" i="5"/>
  <c r="T647" i="5"/>
  <c r="T607" i="5"/>
  <c r="T611" i="5"/>
  <c r="T576" i="5"/>
  <c r="T137" i="5"/>
  <c r="T671" i="5"/>
  <c r="T562" i="5"/>
  <c r="T438" i="5"/>
  <c r="T669" i="5"/>
  <c r="T569" i="5"/>
  <c r="T656" i="5"/>
  <c r="T473" i="5"/>
  <c r="T179" i="5"/>
  <c r="T299" i="5"/>
  <c r="T492" i="5"/>
  <c r="T189" i="5"/>
  <c r="T415" i="5"/>
  <c r="T201" i="5"/>
  <c r="T233" i="5"/>
  <c r="T242" i="5"/>
  <c r="T568" i="5"/>
  <c r="T366" i="5"/>
  <c r="T420" i="5"/>
  <c r="T449" i="5"/>
  <c r="T346" i="5"/>
  <c r="T555" i="5"/>
  <c r="T34" i="5"/>
  <c r="T390" i="5"/>
  <c r="T281" i="5"/>
  <c r="T524" i="5"/>
  <c r="T134" i="5"/>
  <c r="T115" i="5"/>
  <c r="T368" i="5"/>
  <c r="T668" i="5"/>
  <c r="T588" i="5"/>
  <c r="T582" i="5"/>
  <c r="T167" i="5"/>
  <c r="T535" i="5"/>
  <c r="T482" i="5"/>
  <c r="T546" i="5"/>
  <c r="T159" i="5"/>
  <c r="T321" i="5"/>
  <c r="T417" i="5"/>
  <c r="T529" i="5"/>
  <c r="T528" i="5"/>
  <c r="T572" i="5"/>
  <c r="T491" i="5"/>
  <c r="T510" i="5"/>
  <c r="T40" i="5"/>
  <c r="T282" i="5"/>
  <c r="T554" i="5"/>
  <c r="T592" i="5"/>
  <c r="T17" i="5"/>
  <c r="T38" i="5"/>
  <c r="T460" i="5"/>
  <c r="T145" i="5"/>
  <c r="T153" i="5"/>
  <c r="T348" i="5"/>
  <c r="T316" i="5"/>
  <c r="T476" i="5"/>
  <c r="T392" i="5"/>
  <c r="T585" i="5"/>
  <c r="T646" i="5"/>
  <c r="T578" i="5"/>
  <c r="T94" i="5"/>
  <c r="T470" i="5"/>
  <c r="T250" i="5"/>
  <c r="T326" i="5"/>
  <c r="T72" i="5"/>
  <c r="T469" i="5"/>
  <c r="T359" i="5"/>
  <c r="R5" i="1" a="1"/>
  <c r="T314" i="5"/>
  <c r="T577" i="5"/>
  <c r="T506" i="5"/>
  <c r="T12" i="5"/>
  <c r="T310" i="5"/>
  <c r="T596" i="5"/>
  <c r="T652" i="5"/>
  <c r="T364" i="5"/>
  <c r="T478" i="5"/>
  <c r="T388" i="5"/>
  <c r="T412" i="5"/>
  <c r="T84" i="5"/>
  <c r="T414" i="5"/>
  <c r="T19" i="5"/>
  <c r="T600" i="5"/>
  <c r="T304" i="5"/>
  <c r="T271" i="5"/>
  <c r="T32" i="5"/>
  <c r="T283" i="5"/>
  <c r="T318" i="5"/>
  <c r="T339" i="5"/>
  <c r="T306" i="5"/>
  <c r="T333" i="5"/>
  <c r="T11" i="5"/>
  <c r="T291" i="5"/>
  <c r="T225" i="5"/>
  <c r="T547" i="5"/>
  <c r="T45" i="5"/>
  <c r="T31" i="5"/>
  <c r="T465" i="5"/>
  <c r="T484" i="5"/>
  <c r="T518" i="5"/>
  <c r="T375" i="5"/>
  <c r="T121" i="5"/>
  <c r="T126" i="5"/>
  <c r="T139" i="5"/>
  <c r="T406" i="5"/>
  <c r="T570" i="5"/>
  <c r="T490" i="5"/>
  <c r="T543" i="5"/>
  <c r="T207" i="5"/>
  <c r="T509" i="5"/>
  <c r="T96" i="5"/>
  <c r="T584" i="5"/>
  <c r="T82" i="5"/>
  <c r="T47" i="5"/>
  <c r="T70" i="5"/>
  <c r="T586" i="5"/>
  <c r="T595" i="5"/>
  <c r="T20" i="5"/>
  <c r="T411" i="5"/>
  <c r="T23" i="5"/>
  <c r="T645" i="5"/>
  <c r="T261" i="5"/>
  <c r="T28" i="5"/>
  <c r="T520" i="5"/>
  <c r="T285" i="5"/>
  <c r="T257" i="5"/>
  <c r="T426" i="5"/>
  <c r="T556" i="5"/>
  <c r="T155" i="5"/>
  <c r="T486" i="5"/>
  <c r="T278" i="5"/>
  <c r="T110" i="5"/>
  <c r="T293" i="5"/>
  <c r="T150" i="5"/>
  <c r="T355" i="5"/>
  <c r="T255" i="5"/>
  <c r="T14" i="5"/>
  <c r="T493" i="5"/>
  <c r="T267" i="5"/>
  <c r="T24" i="5"/>
  <c r="T632" i="5"/>
  <c r="T513" i="5"/>
  <c r="T127" i="5"/>
  <c r="T42" i="5"/>
  <c r="T633" i="5"/>
  <c r="T561" i="5"/>
  <c r="T88" i="5"/>
  <c r="T21" i="5"/>
  <c r="T289" i="5"/>
  <c r="T113" i="5"/>
  <c r="T542" i="5"/>
  <c r="T312" i="5"/>
  <c r="T205" i="5"/>
  <c r="T604" i="5"/>
  <c r="T559" i="5"/>
  <c r="T396" i="5"/>
  <c r="T135" i="5"/>
  <c r="T608" i="5"/>
  <c r="T129" i="5"/>
  <c r="T269" i="5"/>
  <c r="T163" i="5"/>
  <c r="T466" i="5"/>
  <c r="T663" i="5"/>
  <c r="T619" i="5"/>
  <c r="T108" i="5"/>
  <c r="T56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Z27" i="9" a="1"/>
  <c r="Z28" i="9"/>
  <c r="BA27" i="4" a="1"/>
  <c r="BA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P5" i="9"/>
  <c r="J5" i="9"/>
  <c r="J8" i="9" s="1"/>
  <c r="I5" i="9"/>
  <c r="I8" i="9" s="1"/>
  <c r="H5" i="9"/>
  <c r="G5" i="9"/>
  <c r="BA27" i="4"/>
  <c r="AZ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I5" i="4"/>
  <c r="H5" i="4"/>
  <c r="G5" i="4"/>
  <c r="BV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J8" i="4" l="1"/>
  <c r="G8" i="4"/>
  <c r="M5" i="4" s="1"/>
  <c r="H8" i="4"/>
  <c r="N5" i="4" s="1"/>
  <c r="I8" i="4"/>
  <c r="E13" i="9" a="1"/>
  <c r="E13" i="9" s="1"/>
  <c r="E15" i="9" a="1"/>
  <c r="E15" i="9" s="1"/>
  <c r="E12" i="9" a="1"/>
  <c r="E12" i="9" s="1"/>
  <c r="E17" i="9" a="1"/>
  <c r="E17" i="9" s="1"/>
  <c r="E14" i="9" a="1"/>
  <c r="E14" i="9" s="1"/>
  <c r="E16" i="9" a="1"/>
  <c r="E16" i="9" s="1"/>
  <c r="E18" i="9" a="1"/>
  <c r="E18" i="9" s="1"/>
  <c r="E22" i="9" a="1"/>
  <c r="E22" i="9" s="1"/>
  <c r="E24" i="9" a="1"/>
  <c r="E24" i="9" s="1"/>
  <c r="E26" i="9" a="1"/>
  <c r="E26" i="9" s="1"/>
  <c r="E23" i="9" a="1"/>
  <c r="E23" i="9" s="1"/>
  <c r="E25" i="9" a="1"/>
  <c r="E25" i="9" s="1"/>
  <c r="G8" i="9"/>
  <c r="M5" i="9" s="1"/>
  <c r="H8" i="9"/>
  <c r="N5" i="9" s="1"/>
  <c r="E26" i="4" a="1"/>
  <c r="E26" i="4" s="1"/>
  <c r="E23" i="4" a="1"/>
  <c r="E23" i="4" s="1"/>
  <c r="E25" i="4" a="1"/>
  <c r="E25" i="4" s="1"/>
  <c r="E22" i="4" a="1"/>
  <c r="E22" i="4" s="1"/>
  <c r="E24" i="4" a="1"/>
  <c r="E24" i="4" s="1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F5" i="3" l="1"/>
  <c r="H5" i="3" s="1"/>
  <c r="K5" i="3" s="1"/>
  <c r="N5" i="1"/>
  <c r="F4" i="3"/>
  <c r="I5" i="3" l="1"/>
  <c r="G5" i="3"/>
  <c r="H4" i="3"/>
  <c r="F3" i="3"/>
  <c r="I3" i="3" s="1"/>
  <c r="G4" i="3"/>
  <c r="I4" i="3"/>
  <c r="G3" i="3" l="1"/>
  <c r="K4" i="3"/>
  <c r="K3" i="3" s="1"/>
  <c r="H3" i="3"/>
  <c r="BW61" i="1" l="1"/>
  <c r="BW93" i="1"/>
  <c r="BW125" i="1"/>
  <c r="BW157" i="1"/>
  <c r="BW190" i="1"/>
  <c r="BW222" i="1"/>
  <c r="BW254" i="1"/>
  <c r="BW286" i="1"/>
  <c r="BW318" i="1"/>
  <c r="BW350" i="1"/>
  <c r="BW382" i="1"/>
  <c r="BW414" i="1"/>
  <c r="BW446" i="1"/>
  <c r="BW478" i="1"/>
  <c r="BW510" i="1"/>
  <c r="BW542" i="1"/>
  <c r="BW574" i="1"/>
  <c r="BW606" i="1"/>
  <c r="BW638" i="1"/>
  <c r="BW670" i="1"/>
  <c r="BW702" i="1"/>
  <c r="BW734" i="1"/>
  <c r="BW94" i="1"/>
  <c r="BW126" i="1"/>
  <c r="BW191" i="1"/>
  <c r="BW223" i="1"/>
  <c r="BW255" i="1"/>
  <c r="BW319" i="1"/>
  <c r="BW383" i="1"/>
  <c r="BW415" i="1"/>
  <c r="BW479" i="1"/>
  <c r="BW543" i="1"/>
  <c r="BW575" i="1"/>
  <c r="BW671" i="1"/>
  <c r="BW703" i="1"/>
  <c r="BW31" i="1"/>
  <c r="BW95" i="1"/>
  <c r="BW127" i="1"/>
  <c r="BW159" i="1"/>
  <c r="BW224" i="1"/>
  <c r="BW288" i="1"/>
  <c r="BW352" i="1"/>
  <c r="BW416" i="1"/>
  <c r="BW480" i="1"/>
  <c r="BW512" i="1"/>
  <c r="BW576" i="1"/>
  <c r="BW640" i="1"/>
  <c r="BW736" i="1"/>
  <c r="BW32" i="1"/>
  <c r="BW96" i="1"/>
  <c r="BW128" i="1"/>
  <c r="BW193" i="1"/>
  <c r="BW289" i="1"/>
  <c r="BW353" i="1"/>
  <c r="BW449" i="1"/>
  <c r="BW481" i="1"/>
  <c r="BW545" i="1"/>
  <c r="BW641" i="1"/>
  <c r="BW705" i="1"/>
  <c r="BW33" i="1"/>
  <c r="BW97" i="1"/>
  <c r="BW129" i="1"/>
  <c r="BW194" i="1"/>
  <c r="BW258" i="1"/>
  <c r="BW354" i="1"/>
  <c r="BW386" i="1"/>
  <c r="BW450" i="1"/>
  <c r="BW514" i="1"/>
  <c r="BW578" i="1"/>
  <c r="BW642" i="1"/>
  <c r="BW738" i="1"/>
  <c r="BW34" i="1"/>
  <c r="BW98" i="1"/>
  <c r="BW130" i="1"/>
  <c r="BW162" i="1"/>
  <c r="BW259" i="1"/>
  <c r="BW62" i="1"/>
  <c r="BW158" i="1"/>
  <c r="BW287" i="1"/>
  <c r="BW351" i="1"/>
  <c r="BW447" i="1"/>
  <c r="BW511" i="1"/>
  <c r="BW607" i="1"/>
  <c r="BW639" i="1"/>
  <c r="BW735" i="1"/>
  <c r="BW63" i="1"/>
  <c r="BW192" i="1"/>
  <c r="BW256" i="1"/>
  <c r="BW320" i="1"/>
  <c r="BW384" i="1"/>
  <c r="BW448" i="1"/>
  <c r="BW544" i="1"/>
  <c r="BW608" i="1"/>
  <c r="BW672" i="1"/>
  <c r="BW704" i="1"/>
  <c r="BW64" i="1"/>
  <c r="BW160" i="1"/>
  <c r="BW225" i="1"/>
  <c r="BW257" i="1"/>
  <c r="BW321" i="1"/>
  <c r="BW385" i="1"/>
  <c r="BW417" i="1"/>
  <c r="BW513" i="1"/>
  <c r="BW577" i="1"/>
  <c r="BW609" i="1"/>
  <c r="BW673" i="1"/>
  <c r="BW737" i="1"/>
  <c r="BW65" i="1"/>
  <c r="BW161" i="1"/>
  <c r="BW226" i="1"/>
  <c r="BW290" i="1"/>
  <c r="BW322" i="1"/>
  <c r="BW418" i="1"/>
  <c r="BW482" i="1"/>
  <c r="BW546" i="1"/>
  <c r="BW610" i="1"/>
  <c r="BW674" i="1"/>
  <c r="BW706" i="1"/>
  <c r="BW66" i="1"/>
  <c r="BW195" i="1"/>
  <c r="BW227" i="1"/>
  <c r="BW49" i="1"/>
  <c r="BW81" i="1"/>
  <c r="BW113" i="1"/>
  <c r="BW145" i="1"/>
  <c r="BW178" i="1"/>
  <c r="BW210" i="1"/>
  <c r="BW242" i="1"/>
  <c r="BW274" i="1"/>
  <c r="BW306" i="1"/>
  <c r="BW338" i="1"/>
  <c r="BW370" i="1"/>
  <c r="BW402" i="1"/>
  <c r="BW434" i="1"/>
  <c r="BW466" i="1"/>
  <c r="BW498" i="1"/>
  <c r="BW530" i="1"/>
  <c r="BW562" i="1"/>
  <c r="BW594" i="1"/>
  <c r="BW626" i="1"/>
  <c r="BW658" i="1"/>
  <c r="BW690" i="1"/>
  <c r="BW722" i="1"/>
  <c r="BW754" i="1"/>
  <c r="BW50" i="1"/>
  <c r="BW82" i="1"/>
  <c r="BW114" i="1"/>
  <c r="BW146" i="1"/>
  <c r="BW179" i="1"/>
  <c r="BW211" i="1"/>
  <c r="BW243" i="1"/>
  <c r="BW275" i="1"/>
  <c r="BW307" i="1"/>
  <c r="BW339" i="1"/>
  <c r="BW371" i="1"/>
  <c r="BW403" i="1"/>
  <c r="BW435" i="1"/>
  <c r="BW467" i="1"/>
  <c r="BW499" i="1"/>
  <c r="BW531" i="1"/>
  <c r="BW563" i="1"/>
  <c r="BW595" i="1"/>
  <c r="BW627" i="1"/>
  <c r="BW659" i="1"/>
  <c r="BW691" i="1"/>
  <c r="BW723" i="1"/>
  <c r="BW755" i="1"/>
  <c r="BW51" i="1"/>
  <c r="BW83" i="1"/>
  <c r="BW115" i="1"/>
  <c r="BW147" i="1"/>
  <c r="BW180" i="1"/>
  <c r="BW212" i="1"/>
  <c r="BW244" i="1"/>
  <c r="BW276" i="1"/>
  <c r="BW308" i="1"/>
  <c r="BW340" i="1"/>
  <c r="BW372" i="1"/>
  <c r="BW404" i="1"/>
  <c r="BW436" i="1"/>
  <c r="BW468" i="1"/>
  <c r="BW500" i="1"/>
  <c r="BW532" i="1"/>
  <c r="BW564" i="1"/>
  <c r="BW596" i="1"/>
  <c r="BW628" i="1"/>
  <c r="BW660" i="1"/>
  <c r="BW692" i="1"/>
  <c r="BW724" i="1"/>
  <c r="BW756" i="1"/>
  <c r="BW52" i="1"/>
  <c r="BW84" i="1"/>
  <c r="BW116" i="1"/>
  <c r="BW148" i="1"/>
  <c r="BW181" i="1"/>
  <c r="BW213" i="1"/>
  <c r="BW245" i="1"/>
  <c r="BW277" i="1"/>
  <c r="BW309" i="1"/>
  <c r="BW341" i="1"/>
  <c r="BW373" i="1"/>
  <c r="BW405" i="1"/>
  <c r="BW437" i="1"/>
  <c r="BW469" i="1"/>
  <c r="BW501" i="1"/>
  <c r="BW533" i="1"/>
  <c r="BW75" i="1"/>
  <c r="BW121" i="1"/>
  <c r="BW170" i="1"/>
  <c r="BW216" i="1"/>
  <c r="BW264" i="1"/>
  <c r="BW305" i="1"/>
  <c r="BW355" i="1"/>
  <c r="BW396" i="1"/>
  <c r="BW441" i="1"/>
  <c r="BW487" i="1"/>
  <c r="BW528" i="1"/>
  <c r="BW572" i="1"/>
  <c r="BW617" i="1"/>
  <c r="BW657" i="1"/>
  <c r="BW700" i="1"/>
  <c r="BW745" i="1"/>
  <c r="BW357" i="1"/>
  <c r="BW534" i="1"/>
  <c r="BW619" i="1"/>
  <c r="BW36" i="1"/>
  <c r="BW219" i="1"/>
  <c r="BW267" i="1"/>
  <c r="BW444" i="1"/>
  <c r="BW535" i="1"/>
  <c r="BW663" i="1"/>
  <c r="BW748" i="1"/>
  <c r="BW79" i="1"/>
  <c r="BW174" i="1"/>
  <c r="BW268" i="1"/>
  <c r="BW359" i="1"/>
  <c r="BW445" i="1"/>
  <c r="BW536" i="1"/>
  <c r="BW621" i="1"/>
  <c r="BW709" i="1"/>
  <c r="BW38" i="1"/>
  <c r="BW132" i="1"/>
  <c r="BW221" i="1"/>
  <c r="BW314" i="1"/>
  <c r="BW401" i="1"/>
  <c r="BW492" i="1"/>
  <c r="BW537" i="1"/>
  <c r="BW582" i="1"/>
  <c r="BW622" i="1"/>
  <c r="BW665" i="1"/>
  <c r="BW710" i="1"/>
  <c r="BW750" i="1"/>
  <c r="BW39" i="1"/>
  <c r="BW133" i="1"/>
  <c r="BW176" i="1"/>
  <c r="BW228" i="1"/>
  <c r="BW315" i="1"/>
  <c r="BW406" i="1"/>
  <c r="BW493" i="1"/>
  <c r="BW583" i="1"/>
  <c r="BW666" i="1"/>
  <c r="BW751" i="1"/>
  <c r="BW86" i="1"/>
  <c r="BW177" i="1"/>
  <c r="BW271" i="1"/>
  <c r="BW362" i="1"/>
  <c r="BW453" i="1"/>
  <c r="BW539" i="1"/>
  <c r="BW624" i="1"/>
  <c r="BW712" i="1"/>
  <c r="BW752" i="1"/>
  <c r="BW87" i="1"/>
  <c r="BW182" i="1"/>
  <c r="BW272" i="1"/>
  <c r="BW363" i="1"/>
  <c r="BW454" i="1"/>
  <c r="BW540" i="1"/>
  <c r="BW625" i="1"/>
  <c r="BW713" i="1"/>
  <c r="BW42" i="1"/>
  <c r="BW136" i="1"/>
  <c r="BW231" i="1"/>
  <c r="BW323" i="1"/>
  <c r="BW409" i="1"/>
  <c r="BW496" i="1"/>
  <c r="BW586" i="1"/>
  <c r="BW669" i="1"/>
  <c r="BW757" i="1"/>
  <c r="BW89" i="1"/>
  <c r="BW184" i="1"/>
  <c r="BW278" i="1"/>
  <c r="BW76" i="1"/>
  <c r="BW122" i="1"/>
  <c r="BW171" i="1"/>
  <c r="BW217" i="1"/>
  <c r="BW265" i="1"/>
  <c r="BW310" i="1"/>
  <c r="BW356" i="1"/>
  <c r="BW397" i="1"/>
  <c r="BW442" i="1"/>
  <c r="BW488" i="1"/>
  <c r="BW529" i="1"/>
  <c r="BW573" i="1"/>
  <c r="BW618" i="1"/>
  <c r="BW661" i="1"/>
  <c r="BW701" i="1"/>
  <c r="BW746" i="1"/>
  <c r="BW398" i="1"/>
  <c r="BW489" i="1"/>
  <c r="BW707" i="1"/>
  <c r="BW747" i="1"/>
  <c r="BW78" i="1"/>
  <c r="BW173" i="1"/>
  <c r="BW312" i="1"/>
  <c r="BW399" i="1"/>
  <c r="BW580" i="1"/>
  <c r="BW620" i="1"/>
  <c r="BW708" i="1"/>
  <c r="BW37" i="1"/>
  <c r="BW131" i="1"/>
  <c r="BW220" i="1"/>
  <c r="BW313" i="1"/>
  <c r="BW400" i="1"/>
  <c r="BW491" i="1"/>
  <c r="BW581" i="1"/>
  <c r="BW664" i="1"/>
  <c r="BW749" i="1"/>
  <c r="BW80" i="1"/>
  <c r="BW175" i="1"/>
  <c r="BW269" i="1"/>
  <c r="BW360" i="1"/>
  <c r="BW451" i="1"/>
  <c r="BW85" i="1"/>
  <c r="BW270" i="1"/>
  <c r="BW361" i="1"/>
  <c r="BW452" i="1"/>
  <c r="BW538" i="1"/>
  <c r="BW623" i="1"/>
  <c r="BW711" i="1"/>
  <c r="BW40" i="1"/>
  <c r="BW134" i="1"/>
  <c r="BW229" i="1"/>
  <c r="BW316" i="1"/>
  <c r="BW407" i="1"/>
  <c r="BW494" i="1"/>
  <c r="BW584" i="1"/>
  <c r="BW667" i="1"/>
  <c r="BW41" i="1"/>
  <c r="BW135" i="1"/>
  <c r="BW230" i="1"/>
  <c r="BW317" i="1"/>
  <c r="BW408" i="1"/>
  <c r="BW495" i="1"/>
  <c r="BW585" i="1"/>
  <c r="BW668" i="1"/>
  <c r="BW753" i="1"/>
  <c r="BW88" i="1"/>
  <c r="BW183" i="1"/>
  <c r="BW273" i="1"/>
  <c r="BW364" i="1"/>
  <c r="BW455" i="1"/>
  <c r="BW541" i="1"/>
  <c r="BW629" i="1"/>
  <c r="BW714" i="1"/>
  <c r="BW43" i="1"/>
  <c r="BW137" i="1"/>
  <c r="BW232" i="1"/>
  <c r="BW324" i="1"/>
  <c r="BW35" i="1"/>
  <c r="BW77" i="1"/>
  <c r="BW123" i="1"/>
  <c r="BW172" i="1"/>
  <c r="BW218" i="1"/>
  <c r="BW266" i="1"/>
  <c r="BW311" i="1"/>
  <c r="BW443" i="1"/>
  <c r="BW579" i="1"/>
  <c r="BW662" i="1"/>
  <c r="BW124" i="1"/>
  <c r="BW358" i="1"/>
  <c r="BW490" i="1"/>
  <c r="BW105" i="1"/>
  <c r="BW169" i="1"/>
  <c r="BW247" i="1"/>
  <c r="BW325" i="1"/>
  <c r="BW380" i="1"/>
  <c r="BW440" i="1"/>
  <c r="BW515" i="1"/>
  <c r="BW569" i="1"/>
  <c r="BW637" i="1"/>
  <c r="BW695" i="1"/>
  <c r="BW381" i="1"/>
  <c r="BW570" i="1"/>
  <c r="BW643" i="1"/>
  <c r="BW517" i="1"/>
  <c r="BW697" i="1"/>
  <c r="BW108" i="1"/>
  <c r="BW250" i="1"/>
  <c r="BW458" i="1"/>
  <c r="BW587" i="1"/>
  <c r="BW645" i="1"/>
  <c r="BW46" i="1"/>
  <c r="BW188" i="1"/>
  <c r="BW329" i="1"/>
  <c r="BW459" i="1"/>
  <c r="BW47" i="1"/>
  <c r="BW252" i="1"/>
  <c r="BW390" i="1"/>
  <c r="BW520" i="1"/>
  <c r="BW48" i="1"/>
  <c r="BW196" i="1"/>
  <c r="BW331" i="1"/>
  <c r="BW461" i="1"/>
  <c r="BW716" i="1"/>
  <c r="BW112" i="1"/>
  <c r="BW260" i="1"/>
  <c r="BW392" i="1"/>
  <c r="BW117" i="1"/>
  <c r="BW333" i="1"/>
  <c r="BW463" i="1"/>
  <c r="BW592" i="1"/>
  <c r="BW718" i="1"/>
  <c r="BW199" i="1"/>
  <c r="BW464" i="1"/>
  <c r="BW593" i="1"/>
  <c r="BW200" i="1"/>
  <c r="BW263" i="1"/>
  <c r="BW597" i="1"/>
  <c r="BW201" i="1"/>
  <c r="BW470" i="1"/>
  <c r="BW653" i="1"/>
  <c r="BW721" i="1"/>
  <c r="BW202" i="1"/>
  <c r="BW471" i="1"/>
  <c r="BW654" i="1"/>
  <c r="BW59" i="1"/>
  <c r="BW342" i="1"/>
  <c r="BW600" i="1"/>
  <c r="BW655" i="1"/>
  <c r="BW204" i="1"/>
  <c r="BW413" i="1"/>
  <c r="BW601" i="1"/>
  <c r="BW656" i="1"/>
  <c r="BW205" i="1"/>
  <c r="BW474" i="1"/>
  <c r="BW602" i="1"/>
  <c r="BW206" i="1"/>
  <c r="BW345" i="1"/>
  <c r="BW475" i="1"/>
  <c r="BW676" i="1"/>
  <c r="BW207" i="1"/>
  <c r="BW476" i="1"/>
  <c r="BW677" i="1"/>
  <c r="BW208" i="1"/>
  <c r="BW347" i="1"/>
  <c r="BW477" i="1"/>
  <c r="BW71" i="1"/>
  <c r="BW348" i="1"/>
  <c r="BW553" i="1"/>
  <c r="BW679" i="1"/>
  <c r="BW72" i="1"/>
  <c r="BW214" i="1"/>
  <c r="BW293" i="1"/>
  <c r="BW424" i="1"/>
  <c r="BW484" i="1"/>
  <c r="BW554" i="1"/>
  <c r="BW612" i="1"/>
  <c r="BW680" i="1"/>
  <c r="BW733" i="1"/>
  <c r="BW73" i="1"/>
  <c r="BW151" i="1"/>
  <c r="BW215" i="1"/>
  <c r="BW294" i="1"/>
  <c r="BW365" i="1"/>
  <c r="BW425" i="1"/>
  <c r="BW555" i="1"/>
  <c r="BW739" i="1"/>
  <c r="BW74" i="1"/>
  <c r="BW233" i="1"/>
  <c r="BW486" i="1"/>
  <c r="BW614" i="1"/>
  <c r="BW234" i="1"/>
  <c r="BW296" i="1"/>
  <c r="BW497" i="1"/>
  <c r="BW91" i="1"/>
  <c r="BW297" i="1"/>
  <c r="BW558" i="1"/>
  <c r="BW684" i="1"/>
  <c r="BW92" i="1"/>
  <c r="BW429" i="1"/>
  <c r="BW156" i="1"/>
  <c r="BW430" i="1"/>
  <c r="BW631" i="1"/>
  <c r="BW164" i="1"/>
  <c r="BW505" i="1"/>
  <c r="BW687" i="1"/>
  <c r="BW165" i="1"/>
  <c r="BW376" i="1"/>
  <c r="BW565" i="1"/>
  <c r="BW102" i="1"/>
  <c r="BW240" i="1"/>
  <c r="BW302" i="1"/>
  <c r="BW377" i="1"/>
  <c r="BW566" i="1"/>
  <c r="BW634" i="1"/>
  <c r="BW103" i="1"/>
  <c r="BW106" i="1"/>
  <c r="BW185" i="1"/>
  <c r="BW248" i="1"/>
  <c r="BW326" i="1"/>
  <c r="BW456" i="1"/>
  <c r="BW516" i="1"/>
  <c r="BW696" i="1"/>
  <c r="BW45" i="1"/>
  <c r="BW388" i="1"/>
  <c r="BW698" i="1"/>
  <c r="BW251" i="1"/>
  <c r="BW519" i="1"/>
  <c r="BW699" i="1"/>
  <c r="BW110" i="1"/>
  <c r="BW330" i="1"/>
  <c r="BW647" i="1"/>
  <c r="BW715" i="1"/>
  <c r="BW111" i="1"/>
  <c r="BW391" i="1"/>
  <c r="BW521" i="1"/>
  <c r="BW648" i="1"/>
  <c r="BW197" i="1"/>
  <c r="BW332" i="1"/>
  <c r="BW522" i="1"/>
  <c r="BW591" i="1"/>
  <c r="BW649" i="1"/>
  <c r="BW717" i="1"/>
  <c r="BW198" i="1"/>
  <c r="BW393" i="1"/>
  <c r="BW650" i="1"/>
  <c r="BW118" i="1"/>
  <c r="BW262" i="1"/>
  <c r="BW394" i="1"/>
  <c r="BW651" i="1"/>
  <c r="BW56" i="1"/>
  <c r="BW395" i="1"/>
  <c r="BW525" i="1"/>
  <c r="BW652" i="1"/>
  <c r="BW57" i="1"/>
  <c r="BW336" i="1"/>
  <c r="BW598" i="1"/>
  <c r="BW138" i="1"/>
  <c r="BW280" i="1"/>
  <c r="BW411" i="1"/>
  <c r="BW599" i="1"/>
  <c r="BW203" i="1"/>
  <c r="BW472" i="1"/>
  <c r="BW60" i="1"/>
  <c r="BW343" i="1"/>
  <c r="BW473" i="1"/>
  <c r="BW67" i="1"/>
  <c r="BW344" i="1"/>
  <c r="BW549" i="1"/>
  <c r="BW728" i="1"/>
  <c r="BW142" i="1"/>
  <c r="BW284" i="1"/>
  <c r="BW603" i="1"/>
  <c r="BW69" i="1"/>
  <c r="BW346" i="1"/>
  <c r="BW551" i="1"/>
  <c r="BW730" i="1"/>
  <c r="BW144" i="1"/>
  <c r="BW422" i="1"/>
  <c r="BW552" i="1"/>
  <c r="BW678" i="1"/>
  <c r="BW209" i="1"/>
  <c r="BW483" i="1"/>
  <c r="BW44" i="1"/>
  <c r="BW107" i="1"/>
  <c r="BW186" i="1"/>
  <c r="BW249" i="1"/>
  <c r="BW327" i="1"/>
  <c r="BW387" i="1"/>
  <c r="BW457" i="1"/>
  <c r="BW571" i="1"/>
  <c r="BW644" i="1"/>
  <c r="BW187" i="1"/>
  <c r="BW328" i="1"/>
  <c r="BW518" i="1"/>
  <c r="BW109" i="1"/>
  <c r="BW389" i="1"/>
  <c r="BW588" i="1"/>
  <c r="BW646" i="1"/>
  <c r="BW189" i="1"/>
  <c r="BW460" i="1"/>
  <c r="BW589" i="1"/>
  <c r="BW253" i="1"/>
  <c r="BW590" i="1"/>
  <c r="BW53" i="1"/>
  <c r="BW462" i="1"/>
  <c r="BW54" i="1"/>
  <c r="BW261" i="1"/>
  <c r="BW523" i="1"/>
  <c r="BW55" i="1"/>
  <c r="BW334" i="1"/>
  <c r="BW524" i="1"/>
  <c r="BW719" i="1"/>
  <c r="BW119" i="1"/>
  <c r="BW335" i="1"/>
  <c r="BW465" i="1"/>
  <c r="BW720" i="1"/>
  <c r="BW120" i="1"/>
  <c r="BW279" i="1"/>
  <c r="BW410" i="1"/>
  <c r="BW526" i="1"/>
  <c r="BW58" i="1"/>
  <c r="BW337" i="1"/>
  <c r="BW527" i="1"/>
  <c r="BW725" i="1"/>
  <c r="BW139" i="1"/>
  <c r="BW281" i="1"/>
  <c r="BW412" i="1"/>
  <c r="BW547" i="1"/>
  <c r="BW726" i="1"/>
  <c r="BW140" i="1"/>
  <c r="BW282" i="1"/>
  <c r="BW548" i="1"/>
  <c r="BW727" i="1"/>
  <c r="BW141" i="1"/>
  <c r="BW283" i="1"/>
  <c r="BW419" i="1"/>
  <c r="BW675" i="1"/>
  <c r="BW68" i="1"/>
  <c r="BW420" i="1"/>
  <c r="BW550" i="1"/>
  <c r="BW729" i="1"/>
  <c r="BW143" i="1"/>
  <c r="BW285" i="1"/>
  <c r="BW421" i="1"/>
  <c r="BW604" i="1"/>
  <c r="BW70" i="1"/>
  <c r="BW291" i="1"/>
  <c r="BW605" i="1"/>
  <c r="BW731" i="1"/>
  <c r="BW149" i="1"/>
  <c r="BW292" i="1"/>
  <c r="BW423" i="1"/>
  <c r="BW611" i="1"/>
  <c r="BW732" i="1"/>
  <c r="BW150" i="1"/>
  <c r="BW349" i="1"/>
  <c r="BW485" i="1"/>
  <c r="BW613" i="1"/>
  <c r="BW152" i="1"/>
  <c r="BW295" i="1"/>
  <c r="BW426" i="1"/>
  <c r="BW682" i="1"/>
  <c r="BW153" i="1"/>
  <c r="BW427" i="1"/>
  <c r="BW557" i="1"/>
  <c r="BW683" i="1"/>
  <c r="BW235" i="1"/>
  <c r="BW368" i="1"/>
  <c r="BW502" i="1"/>
  <c r="BW616" i="1"/>
  <c r="BW236" i="1"/>
  <c r="BW369" i="1"/>
  <c r="BW503" i="1"/>
  <c r="BW685" i="1"/>
  <c r="BW237" i="1"/>
  <c r="BW299" i="1"/>
  <c r="BW560" i="1"/>
  <c r="BW744" i="1"/>
  <c r="BW100" i="1"/>
  <c r="BW375" i="1"/>
  <c r="BW632" i="1"/>
  <c r="BW30" i="1"/>
  <c r="BW301" i="1"/>
  <c r="BW432" i="1"/>
  <c r="BW681" i="1"/>
  <c r="BW366" i="1"/>
  <c r="BW556" i="1"/>
  <c r="BW740" i="1"/>
  <c r="BW90" i="1"/>
  <c r="BW367" i="1"/>
  <c r="BW615" i="1"/>
  <c r="BW741" i="1"/>
  <c r="BW154" i="1"/>
  <c r="BW428" i="1"/>
  <c r="BW742" i="1"/>
  <c r="BW155" i="1"/>
  <c r="BW298" i="1"/>
  <c r="BW559" i="1"/>
  <c r="BW630" i="1"/>
  <c r="BW743" i="1"/>
  <c r="BW99" i="1"/>
  <c r="BW374" i="1"/>
  <c r="BW504" i="1"/>
  <c r="BW686" i="1"/>
  <c r="BW238" i="1"/>
  <c r="BW300" i="1"/>
  <c r="BW431" i="1"/>
  <c r="BW561" i="1"/>
  <c r="BW101" i="1"/>
  <c r="BW239" i="1"/>
  <c r="BW506" i="1"/>
  <c r="BW633" i="1"/>
  <c r="BW688" i="1"/>
  <c r="BW166" i="1"/>
  <c r="BW433" i="1"/>
  <c r="BW507" i="1"/>
  <c r="BW689" i="1"/>
  <c r="BW167" i="1"/>
  <c r="BW241" i="1"/>
  <c r="BW303" i="1"/>
  <c r="BW378" i="1"/>
  <c r="BW438" i="1"/>
  <c r="BW508" i="1"/>
  <c r="BW567" i="1"/>
  <c r="BW635" i="1"/>
  <c r="BW693" i="1"/>
  <c r="BW104" i="1"/>
  <c r="BW168" i="1"/>
  <c r="BW246" i="1"/>
  <c r="BW304" i="1"/>
  <c r="BW379" i="1"/>
  <c r="BW439" i="1"/>
  <c r="BW509" i="1"/>
  <c r="BW568" i="1"/>
  <c r="BW636" i="1"/>
  <c r="BW694" i="1"/>
  <c r="BW27" i="1" l="1" a="1"/>
  <c r="BW27" i="1" s="1"/>
  <c r="BW28" i="1"/>
  <c r="W6" i="11"/>
  <c r="P5" i="1"/>
  <c r="W6" i="11" a="1"/>
  <c r="P5" i="1" a="1"/>
  <c r="W6" i="5"/>
  <c r="P5" i="4"/>
  <c r="W6" i="5" a="1"/>
  <c r="P5" i="4" a="1"/>
  <c r="X6" i="5"/>
  <c r="X6" i="5" a="1"/>
  <c r="X6" i="11"/>
  <c r="X6" i="1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<sst xmlns="http://schemas.openxmlformats.org/spreadsheetml/2006/main" count="32740" uniqueCount="3914">
  <si>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</si>
  <si>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</si>
  <si>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</si>
  <si>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</si>
  <si>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</si>
  <si>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</si>
  <si>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</si>
  <si>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</si>
  <si>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</si>
  <si>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</si>
  <si>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</si>
  <si>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</si>
  <si>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</si>
  <si>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</si>
  <si>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</si>
  <si>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</si>
  <si>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</si>
  <si>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</si>
  <si>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</si>
  <si>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</si>
  <si>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</si>
  <si>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</si>
  <si>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</si>
  <si>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</si>
  <si>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</si>
  <si>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</si>
  <si>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</si>
  <si>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</si>
  <si>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</si>
  <si>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</si>
  <si>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</si>
  <si>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</si>
  <si>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</si>
  <si>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</si>
  <si>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</si>
  <si>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</si>
  <si>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</si>
  <si>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</si>
  <si>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</si>
  <si>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</si>
  <si>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</si>
  <si>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</si>
  <si>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</si>
  <si>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</si>
  <si>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</si>
  <si>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</si>
  <si>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</si>
  <si>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</si>
  <si>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</si>
  <si>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</si>
  <si>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</si>
  <si>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</si>
  <si>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</si>
  <si>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</si>
  <si>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</si>
  <si>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</si>
  <si>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</si>
  <si>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</si>
  <si>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</si>
  <si>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</si>
  <si>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</si>
  <si>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</si>
  <si>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</si>
  <si>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</si>
  <si>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</si>
  <si>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</si>
  <si>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</si>
  <si>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</si>
  <si>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</si>
  <si>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</si>
  <si>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</si>
  <si>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</si>
  <si>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</si>
  <si>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</si>
  <si>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</si>
  <si>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</si>
  <si>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</si>
  <si>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</si>
  <si>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</si>
  <si>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</si>
  <si>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</si>
  <si>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</si>
  <si>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</si>
  <si>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</si>
  <si>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</si>
  <si>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</si>
  <si>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</si>
  <si>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</si>
  <si>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</si>
  <si>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</si>
  <si>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</si>
  <si>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</si>
  <si>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</si>
  <si>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</si>
  <si>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</si>
  <si>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</si>
  <si>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</si>
  <si>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</si>
  <si>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</si>
  <si>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</si>
  <si>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</si>
  <si>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</si>
  <si>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</si>
  <si>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</si>
  <si>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</si>
  <si>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</si>
  <si>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</si>
  <si>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</si>
  <si>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</si>
  <si>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</si>
  <si>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</si>
  <si>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</si>
  <si>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</si>
  <si>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</si>
  <si>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</si>
  <si>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</si>
  <si>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</si>
  <si>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</si>
  <si>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</si>
  <si>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</si>
  <si>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</si>
  <si>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</si>
  <si>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</si>
  <si>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</si>
  <si>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</si>
  <si>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</si>
  <si>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</si>
  <si>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</si>
  <si>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</si>
  <si>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</si>
  <si>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</si>
  <si>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</si>
  <si>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</si>
  <si>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</si>
  <si>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</si>
  <si>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</si>
  <si>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</si>
  <si>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</si>
  <si>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</si>
  <si>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</si>
  <si>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</si>
  <si>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</si>
  <si>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</si>
  <si>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</si>
  <si>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</si>
  <si>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</si>
  <si>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</si>
  <si>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</si>
  <si>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</si>
  <si>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</si>
  <si>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</si>
  <si>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</si>
  <si>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</si>
  <si>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</si>
  <si>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</si>
  <si>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</si>
  <si>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</si>
  <si>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</si>
  <si>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</si>
  <si>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</si>
  <si>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</si>
  <si>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</si>
  <si>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</si>
  <si>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</si>
  <si>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</si>
  <si>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</si>
  <si>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</si>
  <si>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</si>
  <si>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</si>
  <si>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</si>
  <si>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</si>
  <si>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</si>
  <si>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</si>
  <si>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</si>
  <si>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</si>
  <si>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</si>
  <si>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</si>
  <si>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</si>
  <si>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</si>
  <si>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</si>
  <si>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</si>
  <si>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</si>
  <si>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</si>
  <si>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</si>
  <si>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</si>
  <si>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</si>
  <si>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</si>
  <si>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</si>
  <si>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</si>
  <si>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</si>
  <si>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</si>
  <si>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</si>
  <si>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</si>
  <si>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</si>
  <si>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</si>
  <si>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</si>
  <si>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</si>
  <si>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</si>
  <si>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</si>
  <si>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</si>
  <si>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</si>
  <si>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</si>
  <si>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</si>
  <si>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</si>
  <si>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</si>
  <si>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</si>
  <si>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</si>
  <si>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</si>
  <si>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</si>
  <si>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</si>
  <si>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</si>
  <si>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</si>
  <si>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</si>
  <si>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</si>
  <si>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</si>
  <si>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</si>
  <si>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</si>
  <si>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</si>
  <si>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</si>
  <si>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</si>
  <si>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</si>
  <si>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</si>
  <si>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</si>
  <si>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</si>
  <si>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</si>
  <si>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</si>
  <si>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</si>
  <si>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</si>
  <si>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</si>
  <si>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</si>
  <si>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</si>
  <si>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</si>
  <si>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</si>
  <si>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</si>
  <si>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</si>
  <si>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</si>
  <si>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</si>
  <si>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</si>
  <si>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</si>
  <si>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</si>
  <si>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</si>
  <si>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</si>
  <si>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</si>
  <si>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</si>
  <si>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</si>
  <si>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</si>
  <si>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</si>
  <si>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</si>
  <si>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</si>
  <si>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</si>
  <si>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</si>
  <si>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</si>
  <si>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</si>
  <si>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</si>
  <si>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</si>
  <si>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</si>
  <si>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</si>
  <si>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</si>
  <si>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</si>
  <si>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</si>
  <si>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</si>
  <si>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</si>
  <si>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</si>
  <si>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</si>
  <si>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</si>
  <si>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</si>
  <si>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</si>
  <si>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</si>
  <si>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</si>
  <si>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</si>
  <si>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</si>
  <si>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</si>
  <si>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</si>
  <si>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</si>
  <si>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</si>
  <si>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</si>
  <si>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</si>
  <si>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</si>
  <si>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</si>
  <si>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</si>
  <si>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</si>
  <si>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</si>
  <si>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</si>
  <si>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</si>
  <si>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</si>
  <si>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</si>
  <si>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</si>
  <si>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</si>
  <si>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</si>
  <si>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</si>
  <si>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</si>
  <si>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</si>
  <si>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</si>
  <si>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</si>
  <si>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</si>
  <si>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</si>
  <si>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</si>
  <si>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</si>
  <si>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</si>
  <si>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</si>
  <si>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</si>
  <si>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</si>
  <si>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</si>
  <si>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</si>
  <si>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</si>
  <si>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</si>
  <si>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</si>
  <si>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</si>
  <si>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</si>
  <si>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</si>
  <si>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</si>
  <si>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</si>
  <si>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</si>
  <si>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</si>
  <si>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</si>
  <si>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</si>
  <si>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</si>
  <si>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</si>
  <si>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</si>
  <si>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</si>
  <si>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</si>
  <si>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</si>
  <si>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</si>
  <si>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</si>
  <si>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</si>
  <si>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</si>
  <si>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</si>
  <si>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</si>
  <si>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</si>
  <si>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</si>
  <si>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</si>
  <si>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</si>
  <si>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</si>
  <si>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</si>
  <si>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</si>
  <si>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</si>
  <si>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</si>
  <si>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</si>
  <si>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</si>
  <si>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</si>
  <si>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</si>
  <si>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</si>
  <si>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</si>
  <si>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</si>
  <si>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</si>
  <si>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</si>
  <si>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</si>
  <si>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</si>
  <si>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</si>
  <si>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</si>
  <si>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</si>
  <si>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</si>
  <si>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</si>
  <si>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</si>
  <si>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</si>
  <si>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</si>
  <si>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</si>
  <si>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</si>
  <si>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</si>
  <si>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</si>
  <si>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</si>
  <si>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</si>
  <si>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</si>
  <si>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</si>
  <si>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</si>
  <si>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</si>
  <si>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</si>
  <si>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</si>
  <si>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</si>
  <si>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</si>
  <si>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</si>
  <si>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</si>
  <si>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</si>
  <si>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</si>
  <si>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</si>
  <si>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</si>
  <si>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</si>
  <si>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</si>
  <si>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</si>
  <si>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</si>
  <si>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</si>
  <si>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</si>
  <si>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</si>
  <si>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</si>
  <si>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</si>
  <si>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</si>
  <si>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</si>
  <si>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</si>
  <si>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</si>
  <si>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</si>
  <si>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</si>
  <si>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</si>
  <si>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</si>
  <si>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</si>
  <si>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</si>
  <si>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</si>
  <si>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</si>
  <si>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</si>
  <si>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</si>
  <si>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</si>
  <si>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</si>
  <si>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</si>
  <si>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</si>
  <si>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</si>
  <si>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</si>
  <si>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</si>
  <si>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</si>
  <si>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</si>
  <si>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</si>
  <si>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</si>
  <si>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</si>
  <si>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</si>
  <si>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</si>
  <si>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</si>
  <si>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</si>
  <si>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</si>
  <si>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</si>
  <si>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</si>
  <si>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</si>
  <si>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</si>
  <si>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</si>
  <si>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</si>
  <si>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</si>
  <si>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</si>
  <si>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</si>
  <si>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</si>
  <si>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</si>
  <si>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</si>
  <si>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</si>
  <si>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</si>
  <si>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</si>
  <si>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</si>
  <si>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</si>
  <si>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</si>
  <si>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</si>
  <si>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</si>
  <si>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</si>
  <si>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</si>
  <si>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</si>
  <si>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</si>
  <si>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</si>
  <si>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</si>
  <si>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</si>
  <si>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</si>
  <si>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</si>
  <si>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</si>
  <si>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</si>
  <si>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</si>
  <si>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</si>
  <si>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</si>
  <si>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</si>
  <si>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</si>
  <si>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</si>
  <si>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</si>
  <si>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</si>
  <si>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</si>
  <si>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</si>
  <si>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</si>
  <si>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</si>
  <si>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</si>
  <si>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</si>
  <si>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</si>
  <si>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</si>
  <si>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</si>
  <si>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</si>
  <si>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</si>
  <si>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</si>
  <si>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</si>
  <si>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</si>
  <si>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</si>
  <si>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</si>
  <si>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</si>
  <si>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</si>
  <si>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</si>
  <si>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</si>
  <si>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</si>
  <si>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</si>
  <si>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</si>
  <si>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</si>
  <si>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</si>
  <si>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</si>
  <si>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</si>
  <si>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</si>
  <si>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</si>
  <si>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</si>
  <si>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</si>
  <si>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</si>
  <si>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</si>
  <si>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</si>
  <si>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</si>
  <si>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</si>
  <si>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</si>
  <si>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</si>
  <si>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</si>
  <si>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</si>
  <si>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</si>
  <si>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</si>
  <si>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</si>
  <si>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</si>
  <si>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</si>
  <si>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</si>
  <si>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</si>
  <si>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</si>
  <si>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</si>
  <si>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</si>
  <si>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</si>
  <si>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</si>
  <si>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</si>
  <si>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</si>
  <si>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</si>
  <si>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</si>
  <si>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</si>
  <si>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</si>
  <si>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</si>
  <si>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</si>
  <si>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</si>
  <si>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</si>
  <si>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</si>
  <si>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</si>
  <si>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</si>
  <si>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</si>
  <si>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</si>
  <si>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</si>
  <si>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</si>
  <si>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</si>
  <si>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</si>
  <si>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</si>
  <si>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</si>
  <si>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</si>
  <si>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</si>
  <si>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</si>
  <si>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</si>
  <si>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</si>
  <si>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</si>
  <si>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</si>
  <si>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</si>
  <si>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</si>
  <si>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</si>
  <si>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</si>
  <si>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</si>
  <si>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</si>
  <si>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</si>
  <si>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</si>
  <si>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</si>
  <si>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</si>
  <si>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</si>
  <si>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</si>
  <si>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</si>
  <si>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</si>
  <si>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</si>
  <si>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</si>
  <si>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</si>
  <si>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</si>
  <si>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</si>
  <si>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</si>
  <si>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</si>
  <si>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</si>
  <si>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</si>
  <si>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</si>
  <si>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</si>
  <si>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</si>
  <si>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</si>
  <si>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</si>
  <si>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</si>
  <si>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</si>
  <si>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</si>
  <si>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</si>
  <si>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</si>
  <si>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</si>
  <si>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</si>
  <si>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</si>
  <si>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</si>
  <si>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</si>
  <si>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</si>
  <si>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</si>
  <si>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</si>
  <si>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</si>
  <si>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</si>
  <si>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</si>
  <si>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</si>
  <si>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</si>
  <si>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</si>
  <si>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</si>
  <si>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</si>
  <si>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</si>
  <si>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</si>
  <si>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</si>
  <si>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</si>
  <si>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</si>
  <si>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</si>
  <si>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</si>
  <si>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</si>
  <si>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</si>
  <si>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</si>
  <si>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</si>
  <si>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</si>
  <si>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</si>
  <si>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</si>
  <si>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</si>
  <si>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</si>
  <si>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</si>
  <si>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</si>
  <si>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</si>
  <si>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</si>
  <si>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</si>
  <si>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</si>
  <si>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</si>
  <si>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</si>
  <si>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</si>
  <si>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</si>
  <si>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</si>
  <si>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</si>
  <si>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</si>
  <si>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</si>
  <si>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</si>
  <si>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</si>
  <si>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</si>
  <si>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</si>
  <si>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</si>
  <si>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</si>
  <si>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</si>
  <si>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</si>
  <si>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</si>
  <si>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</si>
  <si>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</si>
  <si>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</si>
  <si>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</si>
  <si>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</si>
  <si>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</si>
  <si>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</si>
  <si>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</si>
  <si>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</si>
  <si>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</si>
  <si>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</si>
  <si>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</si>
  <si>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</si>
  <si>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</si>
  <si>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</si>
  <si>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</si>
  <si>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</si>
  <si>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</si>
  <si>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</si>
  <si>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</si>
  <si>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</si>
  <si>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</si>
  <si>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</si>
  <si>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</si>
  <si>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</si>
  <si>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</si>
  <si>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</si>
  <si>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</si>
  <si>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</si>
  <si>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</si>
  <si>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</si>
  <si>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</si>
  <si>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</si>
  <si>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</si>
  <si>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</si>
  <si>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</si>
  <si>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</si>
  <si>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</si>
  <si>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</si>
  <si>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</si>
  <si>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</si>
  <si>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</si>
  <si>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</si>
  <si>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</si>
  <si>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</si>
  <si>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</si>
  <si>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</si>
  <si>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</si>
  <si>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</si>
  <si>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</si>
  <si>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</si>
  <si>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</si>
  <si>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</si>
  <si>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</si>
  <si>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</si>
  <si>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</si>
  <si>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</si>
  <si>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</si>
  <si>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</si>
  <si>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</si>
  <si>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</si>
  <si>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</si>
  <si>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</si>
  <si>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</si>
  <si>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</si>
  <si>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</si>
  <si>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</si>
  <si>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</si>
  <si>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</si>
  <si>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</si>
  <si>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</si>
  <si>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</si>
  <si>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</si>
  <si>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</si>
  <si>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</si>
  <si>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</si>
  <si>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</si>
  <si>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</si>
  <si>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</si>
  <si>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</si>
  <si>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</si>
  <si>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</si>
  <si>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</si>
  <si>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</si>
  <si>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</si>
  <si>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</si>
  <si>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</si>
  <si>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</si>
  <si>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</si>
  <si>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</si>
  <si>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</si>
  <si>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</si>
  <si>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</si>
  <si>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</si>
  <si>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</si>
  <si>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</si>
  <si>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</si>
  <si>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</si>
  <si>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</si>
  <si>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</si>
  <si>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</si>
  <si>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</si>
  <si>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</si>
  <si>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</si>
  <si>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</si>
  <si>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</si>
  <si>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</si>
  <si>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</si>
  <si>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</si>
  <si>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</si>
  <si>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</si>
  <si>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</si>
  <si>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</si>
  <si>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</si>
  <si>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</si>
  <si>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</si>
  <si>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</si>
  <si>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</si>
  <si>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</si>
  <si>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</si>
  <si>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</si>
  <si>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</si>
  <si>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</si>
  <si>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</si>
  <si>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</si>
  <si>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</si>
  <si>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</si>
  <si>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</si>
  <si>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</si>
  <si>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</si>
  <si>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</si>
  <si>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</si>
  <si>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</si>
  <si>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</si>
  <si>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</si>
  <si>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</si>
  <si>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</si>
  <si>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</si>
  <si>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</si>
  <si>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</si>
  <si>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</si>
  <si>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</si>
  <si>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</si>
  <si>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</si>
  <si>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</si>
  <si>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</si>
  <si>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</si>
  <si>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</si>
  <si>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</si>
  <si>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</si>
  <si>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</si>
  <si>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</si>
  <si>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</si>
  <si>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</si>
  <si>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</si>
  <si>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</si>
  <si>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</si>
  <si>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</si>
  <si>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</si>
  <si>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</si>
  <si>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</si>
  <si>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</si>
  <si>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</si>
  <si>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</si>
  <si>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</si>
  <si>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</si>
  <si>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</si>
  <si>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</si>
  <si>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</si>
  <si>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</si>
  <si>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</si>
  <si>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</si>
  <si>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</si>
  <si>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</si>
  <si>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</si>
  <si>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</si>
  <si>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</si>
  <si>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</si>
  <si>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</si>
  <si>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</si>
  <si>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</si>
  <si>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</si>
  <si>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</si>
  <si>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</si>
  <si>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</si>
  <si>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</si>
  <si>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</si>
  <si>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</si>
  <si>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</si>
  <si>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</si>
  <si>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</si>
  <si>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</si>
  <si>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</si>
  <si>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</si>
  <si>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</si>
  <si>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</si>
  <si>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</si>
  <si>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</si>
  <si>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</si>
  <si>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</si>
  <si>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</si>
  <si>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</si>
  <si>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</si>
  <si>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</si>
  <si>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</si>
  <si>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</si>
  <si>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</si>
  <si>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</si>
  <si>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</si>
  <si>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</si>
  <si>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</si>
  <si>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</si>
  <si>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</si>
  <si>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</si>
  <si>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</si>
  <si>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</si>
  <si>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</si>
  <si>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</si>
  <si>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</si>
  <si>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</si>
  <si>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</si>
  <si>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</si>
  <si>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</si>
  <si>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</si>
  <si>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</si>
  <si>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</si>
  <si>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</si>
  <si>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</si>
  <si>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</si>
  <si>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</si>
  <si>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</si>
  <si>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</si>
  <si>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</si>
  <si>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</si>
  <si>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</si>
  <si>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</si>
  <si>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</si>
  <si>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</si>
  <si>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</si>
  <si>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</si>
  <si>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</si>
  <si>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</si>
  <si>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</si>
  <si>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</si>
  <si>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</si>
  <si>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</si>
  <si>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</si>
  <si>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</si>
  <si>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</si>
  <si>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</si>
  <si>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</si>
  <si>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</si>
  <si>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</si>
  <si>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</si>
  <si>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</si>
  <si>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</si>
  <si>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</si>
  <si>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</si>
  <si>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</si>
  <si>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</si>
  <si>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</si>
  <si>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</si>
  <si>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</si>
  <si>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</si>
  <si>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</si>
  <si>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</si>
  <si>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</si>
  <si>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</si>
  <si>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</si>
  <si>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</si>
  <si>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</si>
  <si>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</si>
  <si>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</si>
  <si>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</si>
  <si>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</si>
  <si>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</si>
  <si>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</si>
  <si>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</si>
  <si>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</si>
  <si>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</si>
  <si>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</si>
  <si>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</si>
  <si>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</si>
  <si>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</si>
  <si>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</si>
  <si>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</si>
  <si>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</si>
  <si>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</si>
  <si>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</si>
  <si>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</si>
  <si>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</si>
  <si>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</si>
  <si>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</si>
  <si>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</si>
  <si>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</si>
  <si>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</si>
  <si>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</si>
  <si>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</si>
  <si>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</si>
  <si>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</si>
  <si>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</si>
  <si>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</si>
  <si>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</si>
  <si>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</si>
  <si>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</si>
  <si>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</si>
  <si>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</si>
  <si>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</si>
  <si>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</si>
  <si>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</si>
  <si>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</si>
  <si>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</si>
  <si>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</si>
  <si>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</si>
  <si>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</si>
  <si>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</si>
  <si>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</si>
  <si>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</si>
  <si>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</si>
  <si>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</si>
  <si>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</si>
  <si>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</si>
  <si>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</si>
  <si>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</si>
  <si>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</si>
  <si>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</si>
  <si>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</si>
  <si>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</si>
  <si>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</si>
  <si>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</si>
  <si>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</si>
  <si>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</si>
  <si>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</si>
  <si>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</si>
  <si>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</si>
  <si>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</si>
  <si>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</si>
  <si>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</si>
  <si>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</si>
  <si>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</si>
  <si>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</si>
  <si>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</si>
  <si>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</si>
  <si>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</si>
  <si>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</si>
  <si>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</si>
  <si>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</si>
  <si>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</si>
  <si>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</si>
  <si>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</si>
  <si>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</si>
  <si>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</si>
  <si>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</si>
  <si>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</si>
  <si>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</si>
  <si>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</si>
  <si>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</si>
  <si>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</si>
  <si>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</si>
  <si>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</si>
  <si>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</si>
  <si>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</si>
  <si>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</si>
  <si>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</si>
  <si>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</si>
  <si>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</si>
  <si>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</si>
  <si>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</si>
  <si>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</si>
  <si>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</si>
  <si>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</si>
  <si>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</si>
  <si>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</si>
  <si>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</si>
  <si>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</si>
  <si>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</si>
  <si>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</si>
  <si>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</si>
  <si>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</si>
  <si>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</si>
  <si>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</si>
  <si>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</si>
  <si>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</si>
  <si>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</si>
  <si>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</si>
  <si>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</si>
  <si>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</si>
  <si>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</si>
  <si>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</si>
  <si>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</si>
  <si>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</si>
  <si>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</si>
  <si>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</si>
  <si>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</si>
  <si>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</si>
  <si>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</si>
  <si>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</si>
  <si>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</si>
  <si>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</si>
  <si>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</si>
  <si>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</si>
  <si>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</si>
  <si>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</si>
  <si>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</si>
  <si>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</si>
  <si>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</si>
  <si>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</si>
  <si>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</si>
  <si>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</si>
  <si>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</si>
  <si>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</si>
  <si>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</si>
  <si>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</si>
  <si>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</si>
  <si>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</si>
  <si>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</si>
  <si>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</si>
  <si>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</si>
  <si>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</si>
  <si>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</si>
  <si>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</si>
  <si>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</si>
  <si>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</si>
  <si>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</si>
  <si>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</si>
  <si>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</si>
  <si>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</si>
  <si>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</si>
  <si>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</si>
  <si>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</si>
  <si>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</si>
  <si>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</si>
  <si>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</si>
  <si>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</si>
  <si>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</si>
  <si>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</si>
  <si>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</si>
  <si>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</si>
  <si>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</si>
  <si>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</si>
  <si>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</si>
  <si>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</si>
  <si>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</si>
  <si>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</si>
  <si>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</si>
  <si>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</si>
  <si>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</si>
  <si>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</si>
  <si>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</si>
  <si>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</si>
  <si>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</si>
  <si>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</si>
  <si>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</si>
  <si>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</si>
  <si>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</si>
  <si>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</si>
  <si>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</si>
  <si>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</si>
  <si>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</si>
  <si>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</si>
  <si>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</si>
  <si>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</si>
  <si>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</si>
  <si>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</si>
  <si>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</si>
  <si>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</si>
  <si>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</si>
  <si>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</si>
  <si>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</si>
  <si>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</si>
  <si>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</si>
  <si>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</si>
  <si>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</si>
  <si>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</si>
  <si>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</si>
  <si>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</si>
  <si>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</si>
  <si>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</si>
  <si>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</si>
  <si>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</si>
  <si>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</si>
  <si>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</si>
  <si>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</si>
  <si>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</si>
  <si>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</si>
  <si>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</si>
  <si>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</si>
  <si>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</si>
  <si>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</si>
  <si>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</si>
  <si>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</si>
  <si>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</si>
  <si>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</si>
  <si>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</si>
  <si>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</si>
  <si>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</si>
  <si>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</si>
  <si>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</si>
  <si>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</si>
  <si>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</si>
  <si>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</si>
  <si>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</si>
  <si>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</si>
  <si>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</si>
  <si>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</si>
  <si>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</si>
  <si>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</si>
  <si>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</si>
  <si>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</si>
  <si>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</si>
  <si>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</si>
  <si>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</si>
  <si>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</si>
  <si>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</si>
  <si>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</si>
  <si>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</si>
  <si>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</si>
  <si>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</si>
  <si>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</si>
  <si>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</si>
  <si>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</si>
  <si>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</si>
  <si>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</si>
  <si>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</si>
  <si>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</si>
  <si>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</si>
  <si>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</si>
  <si>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</si>
  <si>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</si>
  <si>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</si>
  <si>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</si>
  <si>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</si>
  <si>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</si>
  <si>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</si>
  <si>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</si>
  <si>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</si>
  <si>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</si>
  <si>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</si>
  <si>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</si>
  <si>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</si>
  <si>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</si>
  <si>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</si>
  <si>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</si>
  <si>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</si>
  <si>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</si>
  <si>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</si>
  <si>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</si>
  <si>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</si>
  <si>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</si>
  <si>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</si>
  <si>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</si>
  <si>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</si>
  <si>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</si>
  <si>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</si>
  <si>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</si>
  <si>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</si>
  <si>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</si>
  <si>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</si>
  <si>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</si>
  <si>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</si>
  <si>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</si>
  <si>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</si>
  <si>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</si>
  <si>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</si>
  <si>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</si>
  <si>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</si>
  <si>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</si>
  <si>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</si>
  <si>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</si>
  <si>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</si>
  <si>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</si>
  <si>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</si>
  <si>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</si>
  <si>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</si>
  <si>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</si>
  <si>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</si>
  <si>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</si>
  <si>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</si>
  <si>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</si>
  <si>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</si>
  <si>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</si>
  <si>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</si>
  <si>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</si>
  <si>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</si>
  <si>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</si>
  <si>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</si>
  <si>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</si>
  <si>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</si>
  <si>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</si>
  <si>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</si>
  <si>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</si>
  <si>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</si>
  <si>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</si>
  <si>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</si>
  <si>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</si>
  <si>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</si>
  <si>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</si>
  <si>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</si>
  <si>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</si>
  <si>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</si>
  <si>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</si>
  <si>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</si>
  <si>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</si>
  <si>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</si>
  <si>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</si>
  <si>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</si>
  <si>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</si>
  <si>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</si>
  <si>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</si>
  <si>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</si>
  <si>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</si>
  <si>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</si>
  <si>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</si>
  <si>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</si>
  <si>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</si>
  <si>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</si>
  <si>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</si>
  <si>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</si>
  <si>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</si>
  <si>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</si>
  <si>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</si>
  <si>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</si>
  <si>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</si>
  <si>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</si>
  <si>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</si>
  <si>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</si>
  <si>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</si>
  <si>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</si>
  <si>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</si>
  <si>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</si>
  <si>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</si>
  <si>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</si>
  <si>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</si>
  <si>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</si>
  <si>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</si>
  <si>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</si>
  <si>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</si>
  <si>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</si>
  <si>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</si>
  <si>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</si>
  <si>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</si>
  <si>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</si>
  <si>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</si>
  <si>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</si>
  <si>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</si>
  <si>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</si>
  <si>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</si>
  <si>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</si>
  <si>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</si>
  <si>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</si>
  <si>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</si>
  <si>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</si>
  <si>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</si>
  <si>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</si>
  <si>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</si>
  <si>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</si>
  <si>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</si>
  <si>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</si>
  <si>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</si>
  <si>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</si>
  <si>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</si>
  <si>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</si>
  <si>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</si>
  <si>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</si>
  <si>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</si>
  <si>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</si>
  <si>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</si>
  <si>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</si>
  <si>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</si>
  <si>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</si>
  <si>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</si>
  <si>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</si>
  <si>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</si>
  <si>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</si>
  <si>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</si>
  <si>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</si>
  <si>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</si>
  <si>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</si>
  <si>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</si>
  <si>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</si>
  <si>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</si>
  <si>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</si>
  <si>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</si>
  <si>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</si>
  <si>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</si>
  <si>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</si>
  <si>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</si>
  <si>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</si>
  <si>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</si>
  <si>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</si>
  <si>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</si>
  <si>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</si>
  <si>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</si>
  <si>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</si>
  <si>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</si>
  <si>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</si>
  <si>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</si>
  <si>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</si>
  <si>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</si>
  <si>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</si>
  <si>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</si>
  <si>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</si>
  <si>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</si>
  <si>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</si>
  <si>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</si>
  <si>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</si>
  <si>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</si>
  <si>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</si>
  <si>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</si>
  <si>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</si>
  <si>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</si>
  <si>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</si>
  <si>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</si>
  <si>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</si>
  <si>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</si>
  <si>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</si>
  <si>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</si>
  <si>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</si>
  <si>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</si>
  <si>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</si>
  <si>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</si>
  <si>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</si>
  <si>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</si>
  <si>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</si>
  <si>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</si>
  <si>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</si>
  <si>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</si>
  <si>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</si>
  <si>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</si>
  <si>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</si>
  <si>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</si>
  <si>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</si>
  <si>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</si>
  <si>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</si>
  <si>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</si>
  <si>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</si>
  <si>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</si>
  <si>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</si>
  <si>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</si>
  <si>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</si>
  <si>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</si>
  <si>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</si>
  <si>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</si>
  <si>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</si>
  <si>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</si>
  <si>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</si>
  <si>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</si>
  <si>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</si>
  <si>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</si>
  <si>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</si>
  <si>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</si>
  <si>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</si>
  <si>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</si>
  <si>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</si>
  <si>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</si>
  <si>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</si>
  <si>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</si>
  <si>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</si>
  <si>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</si>
  <si>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</si>
  <si>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</si>
  <si>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</si>
  <si>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</si>
  <si>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</si>
  <si>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</si>
  <si>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</si>
  <si>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</si>
  <si>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</si>
  <si>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</si>
  <si>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</si>
  <si>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</si>
  <si>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</si>
  <si>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</si>
  <si>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</si>
  <si>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</si>
  <si>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</si>
  <si>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</si>
  <si>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</si>
  <si>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</si>
  <si>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</si>
  <si>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</si>
  <si>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</si>
  <si>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</si>
  <si>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</si>
  <si>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</si>
  <si>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</si>
  <si>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</si>
  <si>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</si>
  <si>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</si>
  <si>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</si>
  <si>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</si>
  <si>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</si>
  <si>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</si>
  <si>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</si>
  <si>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</si>
  <si>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</si>
  <si>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</si>
  <si>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</si>
  <si>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</si>
  <si>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</si>
  <si>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</si>
  <si>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</si>
  <si>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</si>
  <si>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</si>
  <si>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</si>
  <si>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</si>
  <si>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</si>
  <si>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</si>
  <si>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</si>
  <si>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</si>
  <si>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</si>
  <si>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</si>
  <si>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</si>
  <si>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</si>
  <si>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</si>
  <si>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</si>
  <si>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</si>
  <si>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</si>
  <si>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</si>
  <si>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</si>
  <si>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</si>
  <si>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</si>
  <si>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</si>
  <si>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</si>
  <si>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</si>
  <si>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</si>
  <si>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</si>
  <si>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</si>
  <si>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</si>
  <si>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</si>
  <si>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</si>
  <si>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</si>
  <si>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</si>
  <si>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</si>
  <si>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</si>
  <si>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</si>
  <si>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</si>
  <si>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</si>
  <si>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</si>
  <si>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</si>
  <si>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</si>
  <si>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</si>
  <si>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</si>
  <si>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</si>
  <si>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</si>
  <si>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</si>
  <si>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</si>
  <si>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</si>
  <si>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</si>
  <si>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</si>
  <si>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</si>
  <si>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</si>
  <si>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</si>
  <si>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</si>
  <si>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</si>
  <si>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</si>
  <si>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</si>
  <si>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</si>
  <si>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</si>
  <si>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</si>
  <si>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</si>
  <si>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</si>
  <si>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</si>
  <si>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</si>
  <si>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</si>
  <si>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</si>
  <si>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</si>
  <si>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</si>
  <si>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</si>
  <si>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</si>
  <si>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</si>
  <si>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</si>
  <si>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</si>
  <si>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</si>
  <si>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</si>
  <si>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</si>
  <si>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</si>
  <si>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</si>
  <si>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</si>
  <si>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</si>
  <si>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</si>
  <si>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</si>
  <si>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</si>
  <si>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</si>
  <si>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</si>
  <si>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</si>
  <si>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</si>
  <si>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</si>
  <si>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</si>
  <si>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</si>
  <si>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</si>
  <si>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</si>
  <si>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</si>
  <si>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</si>
  <si>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</si>
  <si>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</si>
  <si>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</si>
  <si>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</si>
  <si>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</si>
  <si>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</si>
  <si>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</si>
  <si>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</si>
  <si>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</si>
  <si>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</si>
  <si>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</si>
  <si>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</si>
  <si>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</si>
  <si>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</si>
  <si>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</si>
  <si>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</si>
  <si>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</si>
  <si>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</si>
  <si>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</si>
  <si>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</si>
  <si>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</si>
  <si>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</si>
  <si>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</si>
  <si>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</si>
  <si>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</si>
  <si>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</si>
  <si>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</si>
  <si>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</si>
  <si>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</si>
  <si>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</si>
  <si>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</si>
  <si>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</si>
  <si>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</si>
  <si>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</si>
  <si>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</si>
  <si>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</si>
  <si>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</si>
  <si>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</si>
  <si>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</si>
  <si>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</si>
  <si>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</si>
  <si>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</si>
  <si>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</si>
  <si>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</si>
  <si>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</si>
  <si>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</si>
  <si>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</si>
  <si>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</si>
  <si>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</si>
  <si>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</si>
  <si>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</si>
  <si>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</si>
  <si>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</si>
  <si>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</si>
  <si>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</si>
  <si>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</si>
  <si>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</si>
  <si>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</si>
  <si>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</si>
  <si>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</si>
  <si>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</si>
  <si>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</si>
  <si>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</si>
  <si>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</si>
  <si>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</si>
  <si>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</si>
  <si>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</si>
  <si>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</si>
  <si>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</si>
  <si>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</si>
  <si>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</si>
  <si>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</si>
  <si>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</si>
  <si>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</si>
  <si>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</si>
  <si>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</si>
  <si>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</si>
  <si>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</si>
  <si>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</si>
  <si>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</si>
  <si>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</si>
  <si>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</si>
  <si>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</si>
  <si>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</si>
  <si>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</si>
  <si>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</si>
  <si>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</si>
  <si>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</si>
  <si>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</si>
  <si>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</si>
  <si>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</si>
  <si>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</si>
  <si>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</si>
  <si>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</si>
  <si>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</si>
  <si>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</si>
  <si>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</si>
  <si>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</si>
  <si>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</si>
  <si>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</si>
  <si>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</si>
  <si>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</si>
  <si>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</si>
  <si>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</si>
  <si>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</si>
  <si>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</si>
  <si>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</si>
  <si>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</si>
  <si>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</si>
  <si>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</si>
  <si>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</si>
  <si>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</si>
  <si>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</si>
  <si>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</si>
  <si>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</si>
  <si>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</si>
  <si>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</si>
  <si>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</si>
  <si>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</si>
  <si>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</si>
  <si>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</si>
  <si>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</si>
  <si>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</si>
  <si>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</si>
  <si>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</si>
  <si>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</si>
  <si>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</si>
  <si>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</si>
  <si>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</si>
  <si>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</si>
  <si>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</si>
  <si>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</si>
  <si>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</si>
  <si>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</si>
  <si>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</si>
  <si>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</si>
  <si>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</si>
  <si>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</si>
  <si>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</si>
  <si>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</si>
  <si>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</si>
  <si>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</si>
  <si>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</si>
  <si>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</si>
  <si>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</si>
  <si>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</si>
  <si>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</si>
  <si>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</si>
  <si>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</si>
  <si>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</si>
  <si>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</si>
  <si>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</si>
  <si>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</si>
  <si>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</si>
  <si>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</si>
  <si>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</si>
  <si>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</si>
  <si>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</si>
  <si>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</si>
  <si>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</si>
  <si>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</si>
  <si>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</si>
  <si>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</si>
  <si>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</si>
  <si>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</si>
  <si>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</si>
  <si>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</si>
  <si>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</si>
  <si>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</si>
  <si>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</si>
  <si>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</si>
  <si>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</si>
  <si>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</si>
  <si>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</si>
  <si>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</si>
  <si>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</si>
  <si>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</si>
  <si>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</si>
  <si>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</si>
  <si>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</si>
  <si>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</si>
  <si>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</si>
  <si>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</si>
  <si>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</si>
  <si>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</si>
  <si>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</si>
  <si>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</si>
  <si>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</si>
  <si>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</si>
  <si>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</si>
  <si>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</si>
  <si>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</si>
  <si>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</si>
  <si>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</si>
  <si>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</si>
  <si>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</si>
  <si>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</si>
  <si>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</si>
  <si>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</si>
  <si>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</si>
  <si>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</si>
  <si>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</si>
  <si>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</si>
  <si>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</si>
  <si>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</si>
  <si>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</si>
  <si>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</si>
  <si>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</si>
  <si>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</si>
  <si>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</si>
  <si>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</si>
  <si>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</si>
  <si>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</si>
  <si>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</si>
  <si>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</si>
  <si>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</si>
  <si>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</si>
  <si>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</si>
  <si>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</si>
  <si>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</si>
  <si>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</si>
  <si>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</si>
  <si>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</si>
  <si>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</si>
  <si>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</si>
  <si>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</si>
  <si>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</si>
  <si>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</si>
  <si>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</si>
  <si>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</si>
  <si>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</si>
  <si>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</si>
  <si>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</si>
  <si>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</si>
  <si>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</si>
  <si>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</si>
  <si>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</si>
  <si>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</si>
  <si>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</si>
  <si>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</si>
  <si>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</si>
  <si>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</si>
  <si>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</si>
  <si>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</si>
  <si>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</si>
  <si>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</si>
  <si>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</si>
  <si>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</si>
  <si>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</si>
  <si>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</si>
  <si>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</si>
  <si>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</si>
  <si>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</si>
  <si>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</si>
  <si>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</si>
  <si>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</si>
  <si>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</si>
  <si>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</si>
  <si>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</si>
  <si>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</si>
  <si>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</si>
  <si>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</si>
  <si>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</si>
  <si>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</si>
  <si>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</si>
  <si>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</si>
  <si>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</si>
  <si>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</si>
  <si>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</si>
  <si>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</si>
  <si>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</si>
  <si>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</si>
  <si>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</si>
  <si>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</si>
  <si>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</si>
  <si>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</si>
  <si>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</si>
  <si>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</si>
  <si>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</si>
  <si>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</si>
  <si>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</si>
  <si>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</si>
  <si>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</si>
  <si>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</si>
  <si>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</si>
  <si>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</si>
  <si>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</si>
  <si>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</si>
  <si>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</si>
  <si>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</si>
  <si>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</si>
  <si>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</si>
  <si>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</si>
  <si>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</si>
  <si>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</si>
  <si>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</si>
  <si>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</si>
  <si>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</si>
  <si>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</si>
  <si>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</si>
  <si>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</si>
  <si>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</si>
  <si>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</si>
  <si>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</si>
  <si>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</si>
  <si>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</si>
  <si>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</si>
  <si>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</si>
  <si>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</si>
  <si>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</si>
  <si>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</si>
  <si>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</si>
  <si>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</si>
  <si>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</si>
  <si>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</si>
  <si>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</si>
  <si>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</si>
  <si>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</si>
  <si>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</si>
  <si>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</si>
  <si>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</si>
  <si>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</si>
  <si>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</si>
  <si>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</si>
  <si>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</si>
  <si>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</si>
  <si>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</si>
  <si>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</si>
  <si>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</si>
  <si>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</si>
  <si>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</si>
  <si>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</si>
  <si>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</si>
  <si>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</si>
  <si>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</si>
  <si>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</si>
  <si>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</si>
  <si>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</si>
  <si>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</si>
  <si>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</si>
  <si>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</si>
  <si>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</si>
  <si>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</si>
  <si>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</si>
  <si>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</si>
  <si>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</si>
  <si>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</si>
  <si>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</si>
  <si>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</si>
  <si>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</si>
  <si>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</si>
  <si>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</si>
  <si>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</si>
  <si>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</si>
  <si>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</si>
  <si>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</si>
  <si>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</si>
  <si>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</si>
  <si>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</si>
  <si>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</si>
  <si>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</si>
  <si>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</si>
  <si>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</si>
  <si>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</si>
  <si>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</si>
  <si>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</si>
  <si>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</si>
  <si>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</si>
  <si>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</si>
  <si>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</si>
  <si>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</si>
  <si>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</si>
  <si>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</si>
  <si>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</si>
  <si>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</si>
  <si>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</si>
  <si>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</si>
  <si>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</si>
  <si>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</si>
  <si>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</si>
  <si>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</si>
  <si>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</si>
  <si>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</si>
  <si>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</si>
  <si>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</si>
  <si>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</si>
  <si>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</si>
  <si>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</si>
  <si>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</si>
  <si>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</si>
  <si>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</si>
  <si>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</si>
  <si>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</si>
  <si>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</si>
  <si>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</si>
  <si>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</si>
  <si>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</si>
  <si>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</si>
  <si>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</si>
  <si>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</si>
  <si>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</si>
  <si>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</si>
  <si>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</si>
  <si>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</si>
  <si>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</si>
  <si>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</si>
  <si>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</si>
  <si>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</si>
  <si>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</si>
  <si>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</si>
  <si>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</si>
  <si>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</si>
  <si>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</si>
  <si>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</si>
  <si>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</si>
  <si>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</si>
  <si>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</si>
  <si>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</si>
  <si>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</si>
  <si>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</si>
  <si>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</si>
  <si>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</si>
  <si>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</si>
  <si>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</si>
  <si>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</si>
  <si>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</si>
  <si>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</si>
  <si>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</si>
  <si>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</si>
  <si>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</si>
  <si>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</si>
  <si>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</si>
  <si>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</si>
  <si>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</si>
  <si>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</si>
  <si>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</si>
  <si>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</si>
  <si>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</si>
  <si>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</si>
  <si>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</si>
  <si>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</si>
  <si>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</si>
  <si>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</si>
  <si>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</si>
  <si>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</si>
  <si>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</si>
  <si>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</si>
  <si>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</si>
  <si>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</si>
  <si>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</si>
  <si>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</si>
  <si>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</si>
  <si>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</si>
  <si>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</si>
  <si>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</si>
  <si>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</si>
  <si>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</si>
  <si>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</si>
  <si>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</si>
  <si>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</si>
  <si>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</si>
  <si>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</si>
  <si>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</si>
  <si>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</si>
  <si>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</si>
  <si>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</si>
  <si>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</si>
  <si>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</si>
  <si>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</si>
  <si>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</si>
  <si>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</si>
  <si>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</si>
  <si>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</si>
  <si>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</si>
  <si>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</si>
  <si>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</si>
  <si>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</si>
  <si>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</si>
  <si>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</si>
  <si>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</si>
  <si>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</si>
  <si>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</si>
  <si>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</si>
  <si>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</si>
  <si>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</si>
  <si>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</si>
  <si>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</si>
  <si>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</si>
  <si>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</si>
  <si>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</si>
  <si>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</si>
  <si>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</si>
  <si>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</si>
  <si>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</si>
  <si>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</si>
  <si>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</si>
  <si>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</si>
  <si>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</si>
  <si>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</si>
  <si>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</si>
  <si>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</si>
  <si>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</si>
  <si>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</si>
  <si>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</si>
  <si>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</si>
  <si>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</si>
  <si>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</si>
  <si>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</si>
  <si>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</si>
  <si>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</si>
  <si>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</si>
  <si>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</si>
  <si>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</si>
  <si>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</si>
  <si>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</si>
  <si>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</si>
  <si>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</si>
  <si>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</si>
  <si>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</si>
  <si>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</si>
  <si>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</si>
  <si>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</si>
  <si>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</si>
  <si>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</si>
  <si>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</si>
  <si>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</si>
  <si>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</si>
  <si>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</si>
  <si>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</si>
  <si>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</si>
  <si>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</si>
  <si>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</si>
  <si>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</si>
  <si>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</si>
  <si>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</si>
  <si>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</si>
  <si>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</si>
  <si>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</si>
  <si>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</si>
  <si>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</si>
  <si>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</si>
  <si>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</si>
  <si>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</si>
  <si>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</si>
  <si>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</si>
  <si>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</si>
  <si>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</si>
  <si>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</si>
  <si>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</si>
  <si>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</si>
  <si>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</si>
  <si>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</si>
  <si>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</si>
  <si>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</si>
  <si>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</si>
  <si>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</si>
  <si>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</si>
  <si>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</si>
  <si>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</si>
  <si>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</si>
  <si>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</si>
  <si>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</si>
  <si>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</si>
  <si>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</si>
  <si>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</si>
  <si>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</si>
  <si>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</si>
  <si>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</si>
  <si>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</si>
  <si>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</si>
  <si>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</si>
  <si>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</si>
  <si>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</si>
  <si>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</si>
  <si>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</si>
  <si>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</si>
  <si>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</si>
  <si>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</si>
  <si>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</si>
  <si>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</si>
  <si>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</si>
  <si>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</si>
  <si>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</si>
  <si>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</si>
  <si>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</si>
  <si>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</si>
  <si>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</si>
  <si>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</si>
  <si>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</si>
  <si>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</si>
  <si>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</si>
  <si>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</si>
  <si>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</si>
  <si>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</si>
  <si>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</si>
  <si>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</si>
  <si>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</si>
  <si>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</si>
  <si>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</si>
  <si>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</si>
  <si>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</si>
  <si>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</si>
  <si>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</si>
  <si>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</si>
  <si>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</si>
  <si>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</si>
  <si>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</si>
  <si>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</si>
  <si>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</si>
  <si>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</si>
  <si>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</si>
  <si>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</si>
  <si>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</si>
  <si>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</si>
  <si>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</si>
  <si>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</si>
  <si>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</si>
  <si>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</si>
  <si>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</si>
  <si>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</si>
  <si>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</si>
  <si>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</si>
  <si>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</si>
  <si>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</si>
  <si>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</si>
  <si>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</si>
  <si>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</si>
  <si>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</si>
  <si>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</si>
  <si>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</si>
  <si>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</si>
  <si>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</si>
  <si>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</si>
  <si>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</si>
  <si>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</si>
  <si>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</si>
  <si>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</si>
  <si>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</si>
  <si>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</si>
  <si>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</si>
  <si>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</si>
  <si>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</si>
  <si>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</si>
  <si>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</si>
  <si>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</si>
  <si>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</si>
  <si>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</si>
  <si>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</si>
  <si>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</si>
  <si>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</si>
  <si>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</si>
  <si>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</si>
  <si>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</si>
  <si>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</si>
  <si>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</si>
  <si>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</si>
  <si>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</si>
  <si>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</si>
  <si>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</si>
  <si>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</si>
  <si>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</si>
  <si>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</si>
  <si>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</si>
  <si>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</si>
  <si>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</si>
  <si>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</si>
  <si>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</si>
  <si>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</si>
  <si>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</si>
  <si>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</si>
  <si>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</si>
  <si>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</si>
  <si>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</si>
  <si>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</si>
  <si>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</si>
  <si>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</si>
  <si>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</si>
  <si>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</si>
  <si>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</si>
  <si>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</si>
  <si>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</si>
  <si>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</si>
  <si>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</si>
  <si>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</si>
  <si>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</si>
  <si>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</si>
  <si>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</si>
  <si>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</si>
  <si>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</si>
  <si>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</si>
  <si>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</si>
  <si>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</si>
  <si>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</si>
  <si>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</si>
  <si>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</si>
  <si>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</si>
  <si>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</si>
  <si>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</si>
  <si>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</si>
  <si>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</si>
  <si>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</si>
  <si>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</si>
  <si>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</si>
  <si>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</si>
  <si>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</si>
  <si>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</si>
  <si>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</si>
  <si>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</si>
  <si>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</si>
  <si>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</si>
  <si>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</si>
  <si>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</si>
  <si>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</si>
  <si>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</si>
  <si>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</si>
  <si>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</si>
  <si>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</si>
  <si>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</si>
  <si>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</si>
  <si>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</si>
  <si>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</si>
  <si>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</si>
  <si>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</si>
  <si>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</si>
  <si>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</si>
  <si>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</si>
  <si>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</si>
  <si>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</si>
  <si>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</si>
  <si>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</si>
  <si>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</si>
  <si>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</si>
  <si>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</si>
  <si>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</si>
  <si>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</si>
  <si>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</si>
  <si>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</si>
  <si>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</si>
  <si>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</si>
  <si>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</si>
  <si>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</si>
  <si>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</si>
  <si>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</si>
  <si>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</si>
  <si>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</si>
  <si>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</si>
  <si>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</si>
  <si>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</si>
  <si>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</si>
  <si>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</si>
  <si>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</si>
  <si>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</si>
  <si>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</si>
  <si>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</si>
  <si>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</si>
  <si>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</si>
  <si>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</si>
  <si>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</si>
  <si>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</si>
  <si>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</si>
  <si>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</si>
  <si>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</si>
  <si>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</si>
  <si>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</si>
  <si>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</si>
  <si>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</si>
  <si>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</si>
  <si>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</si>
  <si>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</si>
  <si>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</si>
  <si>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</si>
  <si>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</si>
  <si>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</si>
  <si>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</si>
  <si>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</si>
  <si>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</si>
  <si>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</si>
  <si>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</si>
  <si>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</si>
  <si>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</si>
  <si>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</si>
  <si>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</si>
  <si>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</si>
  <si>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</si>
  <si>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</si>
  <si>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</si>
  <si>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</si>
  <si>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</si>
  <si>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</si>
  <si>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</si>
  <si>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</si>
  <si>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</si>
  <si>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</si>
  <si>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</si>
  <si>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</si>
  <si>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</si>
  <si>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</si>
  <si>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</si>
  <si>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</si>
  <si>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</si>
  <si>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</si>
  <si>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</si>
  <si>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</si>
  <si>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</si>
  <si>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</si>
  <si>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</si>
  <si>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</si>
  <si>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</si>
  <si>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</si>
  <si>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</si>
  <si>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</si>
  <si>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</si>
  <si>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</si>
  <si>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</si>
  <si>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</si>
  <si>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</si>
  <si>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</si>
  <si>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</si>
  <si>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</si>
  <si>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</si>
  <si>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</si>
  <si>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</si>
  <si>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</si>
  <si>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</si>
  <si>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</si>
  <si>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</si>
  <si>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</si>
  <si>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</si>
  <si>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</si>
  <si>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</si>
  <si>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</si>
  <si>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</si>
  <si>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</si>
  <si>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</si>
  <si>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</si>
  <si>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</si>
  <si>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</si>
  <si>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</si>
  <si>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</si>
  <si>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</si>
  <si>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</si>
  <si>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</si>
  <si>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</si>
  <si>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</si>
  <si>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</si>
  <si>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</si>
  <si>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</si>
  <si>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</si>
  <si>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</si>
  <si>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</si>
  <si>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</si>
  <si>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</si>
  <si>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</si>
  <si>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</si>
  <si>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</si>
  <si>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</si>
  <si>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</si>
  <si>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</si>
  <si>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</si>
  <si>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</si>
  <si>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</si>
  <si>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</si>
  <si>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</si>
  <si>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</si>
  <si>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</si>
  <si>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</si>
  <si>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</si>
  <si>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</si>
  <si>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</si>
  <si>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</si>
  <si>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</si>
  <si>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</si>
  <si>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</si>
  <si>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</si>
  <si>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</si>
  <si>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</si>
  <si>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</si>
  <si>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</si>
  <si>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</si>
  <si>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</si>
  <si>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</si>
  <si>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</si>
  <si>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</si>
  <si>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</si>
  <si>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</si>
  <si>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</si>
  <si>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</si>
  <si>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</si>
  <si>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</si>
  <si>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</si>
  <si>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</si>
  <si>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</si>
  <si>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</si>
  <si>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</si>
  <si>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</si>
  <si>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</si>
  <si>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</si>
  <si>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</si>
  <si>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</si>
  <si>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</si>
  <si>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</si>
  <si>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</si>
  <si>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</si>
  <si>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</si>
  <si>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</si>
  <si>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</si>
  <si>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</si>
  <si>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</si>
  <si>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</si>
  <si>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</si>
  <si>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</si>
  <si>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</si>
  <si>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</si>
  <si>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</si>
  <si>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</si>
  <si>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</si>
  <si>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</si>
  <si>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</si>
  <si>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</si>
  <si>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</si>
  <si>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</si>
  <si>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</si>
  <si>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</si>
  <si>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</si>
  <si>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</si>
  <si>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</si>
  <si>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</si>
  <si>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</si>
  <si>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</si>
  <si>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</si>
  <si>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</si>
  <si>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</si>
  <si>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</si>
  <si>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</si>
  <si>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</si>
  <si>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</si>
  <si>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</si>
  <si>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</si>
  <si>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</si>
  <si>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</si>
  <si>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</si>
  <si>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</si>
  <si>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</si>
  <si>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</si>
  <si>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</si>
  <si>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</si>
  <si>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</si>
  <si>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</si>
  <si>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</si>
  <si>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</si>
  <si>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</si>
  <si>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</si>
  <si>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</si>
  <si>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</si>
  <si>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</si>
  <si>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</si>
  <si>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</si>
  <si>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</si>
  <si>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</si>
  <si>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</si>
  <si>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</si>
  <si>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</si>
  <si>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</si>
  <si>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</si>
  <si>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</si>
  <si>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</si>
  <si>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</si>
  <si>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</si>
  <si>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</si>
  <si>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</si>
  <si>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</si>
  <si>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</si>
  <si>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</si>
  <si>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</si>
  <si>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</si>
  <si>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</si>
  <si>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</si>
  <si>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</si>
  <si>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</si>
  <si>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</si>
  <si>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</si>
  <si>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</si>
  <si>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</si>
  <si>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</si>
  <si>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</si>
  <si>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</si>
  <si>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</si>
  <si>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</si>
  <si>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</si>
  <si>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</si>
  <si>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</si>
  <si>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</si>
  <si>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</si>
  <si>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</si>
  <si>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</si>
  <si>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</si>
  <si>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</si>
  <si>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</si>
  <si>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</si>
  <si>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</si>
  <si>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</si>
  <si>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</si>
  <si>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</si>
  <si>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</si>
  <si>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</si>
  <si>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</si>
  <si>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</si>
  <si>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</si>
  <si>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</si>
  <si>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</si>
  <si>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</si>
  <si>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</si>
  <si>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</si>
  <si>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</si>
  <si>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</si>
  <si>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</si>
  <si>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</si>
  <si>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</si>
  <si>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</si>
  <si>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</si>
  <si>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</si>
  <si>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</si>
  <si>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</si>
  <si>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</si>
  <si>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</si>
  <si>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</si>
  <si>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</si>
  <si>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</si>
  <si>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</si>
  <si>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</si>
  <si>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</si>
  <si>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</si>
  <si>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</si>
  <si>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</si>
  <si>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</si>
  <si>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</si>
  <si>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</si>
  <si>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</si>
  <si>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</si>
  <si>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</si>
  <si>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</si>
  <si>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</si>
  <si>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</si>
  <si>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</si>
  <si>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</si>
  <si>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</si>
  <si>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</si>
  <si>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</si>
  <si>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</si>
  <si>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</si>
  <si>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</si>
  <si>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</si>
  <si>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</si>
  <si>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</si>
  <si>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</si>
  <si>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</si>
  <si>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</si>
  <si>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</si>
  <si>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</si>
  <si>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</si>
  <si>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</si>
  <si>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</si>
  <si>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</si>
  <si>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</si>
  <si>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</si>
  <si>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</si>
  <si>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</si>
  <si>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</si>
  <si>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</si>
  <si>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</si>
  <si>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</si>
  <si>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</si>
  <si>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</si>
  <si>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</si>
  <si>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</si>
  <si>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</si>
  <si>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</si>
  <si>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</si>
  <si>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</si>
  <si>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</si>
  <si>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</si>
  <si>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</si>
  <si>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</si>
  <si>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</si>
  <si>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</si>
  <si>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</si>
  <si>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</si>
  <si>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</si>
  <si>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</si>
  <si>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</si>
  <si>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</si>
  <si>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</si>
  <si>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</si>
  <si>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</si>
  <si>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</si>
  <si>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</si>
  <si>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</si>
  <si>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</si>
  <si>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</si>
  <si>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</si>
  <si>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</si>
  <si>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</si>
  <si>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</si>
  <si>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</si>
  <si>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</si>
  <si>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</si>
  <si>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</si>
  <si>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</si>
  <si>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</si>
  <si>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</si>
  <si>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</si>
  <si>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</si>
  <si>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</si>
  <si>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</si>
  <si>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</si>
  <si>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</si>
  <si>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</si>
  <si>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</si>
  <si>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</si>
  <si>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</si>
  <si>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</si>
  <si>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</si>
  <si>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</si>
  <si>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</si>
  <si>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</si>
  <si>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</si>
  <si>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</si>
  <si>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</si>
  <si>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</si>
  <si>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</si>
  <si>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</si>
  <si>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</si>
  <si>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</si>
  <si>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</si>
  <si>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</si>
  <si>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</si>
  <si>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</si>
  <si>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</si>
  <si>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</si>
  <si>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</si>
  <si>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</si>
  <si>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</si>
  <si>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</si>
  <si>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</si>
  <si>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</si>
  <si>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</si>
  <si>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</si>
  <si>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</si>
  <si>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</si>
  <si>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</si>
  <si>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</si>
  <si>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</si>
  <si>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</si>
  <si>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</si>
  <si>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</si>
  <si>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</si>
  <si>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</si>
  <si>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</si>
  <si>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</si>
  <si>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</si>
  <si>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</si>
  <si>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</si>
  <si>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</si>
  <si>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</si>
  <si>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</si>
  <si>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</si>
  <si>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</si>
  <si>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</si>
  <si>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</si>
  <si>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</si>
  <si>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</si>
  <si>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</si>
  <si>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</si>
  <si>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</si>
  <si>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</si>
  <si>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</si>
  <si>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</si>
  <si>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</si>
  <si>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</si>
  <si>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</si>
  <si>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</si>
  <si>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</si>
  <si>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</si>
  <si>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</si>
  <si>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</si>
  <si>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</si>
  <si>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</si>
  <si>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</si>
  <si>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</si>
  <si>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</si>
  <si>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</si>
  <si>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</si>
  <si>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</si>
  <si>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</si>
  <si>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</si>
  <si>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</si>
  <si>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</si>
  <si>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</si>
  <si>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</si>
  <si>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</si>
  <si>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</si>
  <si>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</si>
  <si>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</si>
  <si>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</si>
  <si>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</si>
  <si>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</si>
  <si>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</si>
  <si>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</si>
  <si>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</si>
  <si>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</si>
  <si>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</si>
  <si>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</si>
  <si>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</si>
  <si>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</si>
  <si>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</si>
  <si>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</si>
  <si>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</si>
  <si>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</si>
  <si>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</si>
  <si>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</si>
  <si>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</si>
  <si>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</si>
  <si>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</si>
  <si>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</si>
  <si>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</si>
  <si>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</si>
  <si>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</si>
  <si>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</si>
  <si>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</si>
  <si>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</si>
  <si>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</si>
  <si>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</si>
  <si>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</si>
  <si>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</si>
  <si>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</si>
  <si>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</si>
  <si>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</si>
  <si>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</si>
  <si>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</si>
  <si>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</si>
  <si>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</si>
  <si>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</si>
  <si>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</si>
  <si>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</si>
  <si>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</si>
  <si>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</si>
  <si>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</si>
  <si>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</si>
  <si>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</si>
  <si>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</si>
  <si>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</si>
  <si>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</si>
  <si>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</si>
  <si>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</si>
  <si>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</si>
  <si>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</si>
  <si>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</si>
  <si>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</si>
  <si>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</si>
  <si>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</si>
  <si>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</si>
  <si>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</si>
  <si>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</si>
  <si>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</si>
  <si>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</si>
  <si>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</si>
  <si>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</si>
  <si>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</si>
  <si>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</si>
  <si>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</si>
  <si>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</si>
  <si>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</si>
  <si>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</si>
  <si>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</si>
  <si>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</si>
  <si>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</si>
  <si>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</si>
  <si>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</si>
  <si>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</si>
  <si>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</si>
  <si>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</si>
  <si>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</si>
  <si>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</si>
  <si>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</si>
  <si>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</si>
  <si>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</si>
  <si>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</si>
  <si>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</si>
  <si>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</si>
  <si>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</si>
  <si>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</si>
  <si>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</si>
  <si>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</si>
  <si>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</si>
  <si>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</si>
  <si>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</si>
  <si>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</si>
  <si>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</si>
  <si>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</si>
  <si>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</si>
  <si>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</si>
  <si>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</si>
  <si>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</si>
  <si>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</si>
  <si>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</si>
  <si>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</si>
  <si>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</si>
  <si>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</si>
  <si>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</si>
  <si>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</si>
  <si>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</si>
  <si>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</si>
  <si>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</si>
  <si>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</si>
  <si>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</si>
  <si>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</si>
  <si>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</si>
  <si>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</si>
  <si>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</si>
  <si>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</si>
  <si>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</si>
  <si>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</si>
  <si>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</si>
  <si>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</si>
  <si>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</si>
  <si>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</si>
  <si>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</si>
  <si>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</si>
  <si>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</si>
  <si>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</si>
  <si>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</si>
  <si>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</si>
  <si>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</si>
  <si>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</si>
  <si>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</si>
  <si>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</si>
  <si>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</si>
  <si>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</si>
  <si>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</si>
  <si>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</si>
  <si>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</si>
  <si>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</si>
  <si>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</si>
  <si>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</si>
  <si>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</si>
  <si>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</si>
  <si>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</si>
  <si>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</si>
  <si>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</si>
  <si>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</si>
  <si>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</si>
  <si>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</si>
  <si>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</si>
  <si>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</si>
  <si>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</si>
  <si>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</si>
  <si>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</si>
  <si>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</si>
  <si>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</si>
  <si>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</si>
  <si>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</si>
  <si>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</si>
  <si>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</si>
  <si>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</si>
  <si>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</si>
  <si>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</si>
  <si>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</si>
  <si>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</si>
  <si>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</si>
  <si>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</si>
  <si>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</si>
  <si>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</si>
  <si>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</si>
  <si>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</si>
  <si>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</si>
  <si>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</si>
  <si>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</si>
  <si>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</si>
  <si>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</si>
  <si>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</si>
  <si>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</si>
  <si>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</si>
  <si>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</si>
  <si>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</si>
  <si>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</si>
  <si>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</si>
  <si>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</si>
  <si>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</si>
  <si>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</si>
  <si>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</si>
  <si>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</si>
  <si>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</si>
  <si>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</si>
  <si>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</si>
  <si>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</si>
  <si>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</si>
  <si>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</si>
  <si>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</si>
  <si>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</si>
  <si>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</si>
  <si>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</si>
  <si>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</si>
  <si>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</si>
  <si>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</si>
  <si>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</si>
  <si>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</si>
  <si>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</si>
  <si>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</si>
  <si>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</si>
  <si>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</si>
  <si>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</si>
  <si>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</si>
  <si>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</si>
  <si>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</si>
  <si>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</si>
  <si>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</si>
  <si>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</si>
  <si>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</si>
  <si>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</si>
  <si>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</si>
  <si>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</si>
  <si>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</si>
  <si>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</si>
  <si>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</si>
  <si>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</si>
  <si>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</si>
  <si>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</si>
  <si>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</si>
  <si>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</si>
  <si>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</si>
  <si>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</si>
  <si>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</si>
  <si>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</si>
  <si>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</si>
  <si>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</si>
  <si>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</si>
  <si>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</si>
  <si>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</si>
  <si>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</si>
  <si>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</si>
  <si>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</si>
  <si>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</si>
  <si>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</si>
  <si>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</si>
  <si>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</si>
  <si>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</si>
  <si>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</si>
  <si>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</si>
  <si>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</si>
  <si>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</si>
  <si>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</si>
  <si>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</si>
  <si>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</si>
  <si>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</si>
  <si>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</si>
  <si>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</si>
  <si>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</si>
  <si>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</si>
  <si>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</si>
  <si>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</si>
  <si>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</si>
  <si>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</si>
  <si>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</si>
  <si>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</si>
  <si>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</si>
  <si>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</si>
  <si>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</si>
  <si>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</si>
  <si>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</si>
  <si>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</si>
  <si>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</si>
  <si>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</si>
  <si>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</si>
  <si>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</si>
  <si>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</si>
  <si>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</si>
  <si>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</si>
  <si>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</si>
  <si>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</si>
  <si>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</si>
  <si>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</si>
  <si>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</si>
  <si>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</si>
  <si>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</si>
  <si>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</si>
  <si>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</si>
  <si>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</si>
  <si>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</si>
  <si>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</si>
  <si>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</si>
  <si>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</si>
  <si>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</si>
  <si>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</si>
  <si>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</si>
  <si>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</si>
  <si>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</si>
  <si>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</si>
  <si>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</si>
  <si>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</si>
  <si>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</si>
  <si>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</si>
  <si>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</si>
  <si>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</si>
  <si>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</si>
  <si>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</si>
  <si>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</si>
  <si>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</si>
  <si>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</si>
  <si>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</si>
  <si>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</si>
  <si>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</si>
  <si>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</si>
  <si>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</si>
  <si>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</si>
  <si>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</si>
  <si>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</si>
  <si>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</si>
  <si>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</si>
  <si>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</si>
  <si>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</si>
  <si>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</si>
  <si>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</si>
  <si>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</si>
  <si>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</si>
  <si>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</si>
  <si>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</si>
  <si>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</si>
  <si>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</si>
  <si>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</si>
  <si>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</si>
  <si>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</si>
  <si>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</si>
  <si>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</si>
  <si>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</si>
  <si>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</si>
  <si>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</si>
  <si>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</si>
  <si>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</si>
  <si>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</si>
  <si>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</si>
  <si>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</si>
  <si>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</si>
  <si>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</si>
  <si>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</si>
  <si>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</si>
  <si>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</si>
  <si>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</si>
  <si>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</si>
  <si>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</si>
  <si>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</si>
  <si>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</si>
  <si>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</si>
  <si>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</si>
  <si>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</si>
  <si>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</si>
  <si>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</si>
  <si>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</si>
  <si>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</si>
  <si>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</si>
  <si>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</si>
  <si>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</si>
  <si>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</si>
  <si>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</si>
  <si>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</si>
  <si>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</si>
  <si>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</si>
  <si>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</si>
  <si>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</si>
  <si>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</si>
  <si>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</si>
  <si>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</si>
  <si>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</si>
  <si>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</si>
  <si>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</si>
  <si>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</si>
  <si>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</si>
  <si>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</si>
  <si>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</si>
  <si>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</si>
  <si>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</si>
  <si>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</si>
  <si>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</si>
  <si>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</si>
  <si>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</si>
  <si>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</si>
  <si>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</si>
  <si>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</si>
  <si>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</si>
  <si>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</si>
  <si>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</si>
  <si>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</si>
  <si>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</si>
  <si>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</si>
  <si>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</si>
  <si>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</si>
  <si>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</si>
  <si>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</si>
  <si>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</si>
  <si>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</si>
  <si>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</si>
  <si>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</si>
  <si>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</si>
  <si>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</si>
  <si>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</si>
  <si>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</si>
  <si>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</si>
  <si>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</si>
  <si>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</si>
  <si>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</si>
  <si>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</si>
  <si>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</si>
  <si>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</si>
  <si>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</si>
  <si>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</si>
  <si>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</si>
  <si>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</si>
  <si>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</si>
  <si>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</si>
  <si>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</si>
  <si>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</si>
  <si>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</si>
  <si>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</si>
  <si>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</si>
  <si>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</si>
  <si>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</si>
  <si>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</si>
  <si>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</si>
  <si>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</si>
  <si>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</si>
  <si>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</si>
  <si>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</si>
  <si>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</si>
  <si>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</si>
  <si>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</si>
  <si>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</si>
  <si>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</si>
  <si>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</si>
  <si>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</si>
  <si>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</si>
  <si>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</si>
  <si>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</si>
  <si>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</si>
  <si>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</si>
  <si>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</si>
  <si>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</si>
  <si>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</si>
  <si>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</si>
  <si>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</si>
  <si>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</si>
  <si>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</si>
  <si>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</si>
  <si>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</si>
  <si>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</si>
  <si>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</si>
  <si>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</si>
  <si>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</si>
  <si>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</si>
  <si>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</si>
  <si>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</si>
  <si>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</si>
  <si>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</si>
  <si>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</si>
  <si>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</si>
  <si>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</si>
  <si>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</si>
  <si>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</si>
  <si>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</si>
  <si>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</si>
  <si>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</si>
  <si>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</si>
  <si>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</si>
  <si>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</si>
  <si>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</si>
  <si>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</si>
  <si>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</si>
  <si>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</si>
  <si>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</si>
  <si>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</si>
  <si>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</si>
  <si>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</si>
  <si>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</si>
  <si>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</si>
  <si>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</si>
  <si>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</si>
  <si>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</si>
  <si>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</si>
  <si>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</si>
  <si>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</si>
  <si>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</si>
  <si>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</si>
  <si>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</si>
  <si>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</si>
  <si>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</si>
  <si>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</si>
  <si>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</si>
  <si>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</si>
  <si>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</si>
  <si>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</si>
  <si>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</si>
  <si>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</si>
  <si>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</si>
  <si>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</si>
  <si>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</si>
  <si>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</si>
  <si>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</si>
  <si>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</si>
  <si>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</si>
  <si>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</si>
  <si>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</si>
  <si>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</si>
  <si>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</si>
  <si>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</si>
  <si>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</si>
  <si>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</si>
  <si>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</si>
  <si>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</si>
  <si>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</si>
  <si>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</si>
  <si>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</si>
  <si>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</si>
  <si>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</si>
  <si>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</si>
  <si>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</si>
  <si>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</si>
  <si>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</si>
  <si>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</si>
  <si>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</si>
  <si>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</si>
  <si>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</si>
  <si>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</si>
  <si>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</si>
  <si>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</si>
  <si>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</si>
  <si>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</si>
  <si>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</si>
  <si>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</si>
  <si>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</si>
  <si>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</si>
  <si>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</si>
  <si>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</si>
  <si>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</si>
  <si>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</si>
  <si>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</si>
  <si>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</si>
  <si>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</si>
  <si>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</si>
  <si>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</si>
  <si>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</si>
  <si>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</si>
  <si>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</si>
  <si>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</si>
  <si>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</si>
  <si>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</si>
  <si>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</si>
  <si>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</si>
  <si>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</si>
  <si>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</si>
  <si>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</si>
  <si>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</si>
  <si>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</si>
  <si>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</si>
  <si>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</si>
  <si>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</si>
  <si>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</si>
  <si>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</si>
  <si>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</si>
  <si>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</si>
  <si>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</si>
  <si>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</si>
  <si>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</si>
  <si>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</si>
  <si>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</si>
  <si>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</si>
  <si>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</si>
  <si>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</si>
  <si>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</si>
  <si>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</si>
  <si>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</si>
  <si>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</si>
  <si>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</si>
  <si>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</si>
  <si>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</si>
  <si>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</si>
  <si>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</si>
  <si>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</si>
  <si>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</si>
  <si>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</si>
  <si>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</si>
  <si>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</si>
  <si>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</si>
  <si>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</si>
  <si>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</si>
  <si>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</si>
  <si>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</si>
  <si>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</si>
  <si>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</si>
  <si>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</si>
  <si>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</si>
  <si>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</si>
  <si>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</si>
  <si>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</si>
  <si>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</si>
  <si>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</si>
  <si>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</si>
  <si>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</si>
  <si>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</si>
  <si>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</si>
  <si>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</si>
  <si>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</si>
  <si>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</si>
  <si>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</si>
  <si>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</si>
  <si>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</si>
  <si>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</si>
  <si>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</si>
  <si>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</si>
  <si>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</si>
  <si>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</si>
  <si>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</si>
  <si>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</si>
  <si>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</si>
  <si>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</si>
  <si>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</si>
  <si>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</si>
  <si>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</si>
  <si>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</si>
  <si>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</si>
  <si>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</si>
  <si>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</si>
  <si>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</si>
  <si>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</si>
  <si>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</si>
  <si>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</si>
  <si>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</si>
  <si>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</si>
  <si>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</si>
  <si>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</si>
  <si>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</si>
  <si>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</si>
  <si>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</si>
  <si>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</si>
  <si>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</si>
  <si>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</si>
  <si>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</si>
  <si>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</si>
  <si>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</si>
  <si>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</si>
  <si>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</si>
  <si>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</si>
  <si>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</si>
  <si>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</si>
  <si>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</si>
  <si>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</si>
  <si>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</si>
  <si>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</si>
  <si>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</si>
  <si>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</si>
  <si>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</si>
  <si>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</si>
  <si>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</si>
  <si>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</si>
  <si>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</si>
  <si>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</si>
  <si>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</si>
  <si>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</si>
  <si>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</si>
  <si>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</si>
  <si>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</si>
  <si>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</si>
  <si>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</si>
  <si>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</si>
  <si>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</si>
  <si>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</si>
  <si>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</si>
  <si>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</si>
  <si>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</si>
  <si>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</si>
  <si>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</si>
  <si>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</si>
  <si>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</si>
  <si>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</si>
  <si>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</si>
  <si>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</si>
  <si>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</si>
  <si>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</si>
  <si>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</si>
  <si>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</si>
  <si>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</si>
  <si>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</si>
  <si>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</si>
  <si>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</si>
  <si>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</si>
  <si>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</si>
  <si>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</si>
  <si>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</si>
  <si>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</si>
  <si>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</si>
  <si>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</si>
  <si>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</si>
  <si>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</si>
  <si>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</si>
  <si>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</si>
  <si>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</si>
  <si>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</si>
  <si>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</si>
  <si>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</si>
  <si>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</si>
  <si>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</si>
  <si>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</si>
  <si>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</si>
  <si>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</si>
  <si>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</si>
  <si>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</si>
  <si>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</si>
  <si>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</si>
  <si>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</si>
  <si>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</si>
  <si>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</si>
  <si>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</si>
  <si>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</si>
  <si>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</si>
  <si>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</si>
  <si>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</si>
  <si>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</si>
  <si>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</si>
  <si>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</si>
  <si>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</si>
  <si>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</si>
  <si>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</si>
  <si>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</si>
  <si>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</si>
  <si>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</si>
  <si>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</si>
  <si>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</si>
  <si>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</si>
  <si>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</si>
  <si>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</si>
  <si>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</si>
  <si>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</si>
  <si>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</si>
  <si>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</si>
  <si>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</si>
  <si>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</si>
  <si>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</si>
  <si>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</si>
  <si>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</si>
  <si>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</si>
  <si>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</si>
  <si>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</si>
  <si>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</si>
  <si>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</si>
  <si>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</si>
  <si>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</si>
  <si>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</si>
  <si>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</si>
  <si>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</si>
  <si>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</si>
  <si>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</si>
  <si>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</si>
  <si>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</si>
  <si>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</si>
  <si>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</si>
  <si>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</si>
  <si>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</si>
  <si>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</si>
  <si>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</si>
  <si>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</si>
  <si>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</si>
  <si>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</si>
  <si>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</si>
  <si>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</si>
  <si>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</si>
  <si>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</si>
  <si>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</si>
  <si>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</si>
  <si>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</si>
  <si>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</si>
  <si>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</si>
  <si>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</si>
  <si>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</si>
  <si>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</si>
  <si>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</si>
  <si>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</si>
  <si>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</si>
  <si>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</si>
  <si>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</si>
  <si>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</si>
  <si>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</si>
  <si>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</si>
  <si>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</si>
  <si>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</si>
  <si>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</si>
  <si>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</si>
  <si>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</si>
  <si>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</si>
  <si>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</si>
  <si>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</si>
  <si>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</si>
  <si>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</si>
  <si>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</si>
  <si>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</si>
  <si>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</si>
  <si>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</si>
  <si>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</si>
  <si>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</si>
  <si>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</si>
  <si>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</si>
  <si>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</si>
  <si>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</si>
  <si>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</si>
  <si>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</si>
  <si>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</si>
  <si>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</si>
  <si>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</si>
  <si>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</si>
  <si>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</si>
  <si>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</si>
  <si>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</si>
  <si>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</si>
  <si>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</si>
  <si>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</si>
  <si>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</si>
  <si>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</si>
  <si>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</si>
  <si>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</si>
  <si>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</si>
  <si>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</si>
  <si>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</si>
  <si>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</si>
  <si>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</si>
  <si>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</si>
  <si>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</si>
  <si>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</si>
  <si>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</si>
  <si>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</si>
  <si>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</si>
  <si>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</si>
  <si>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</si>
  <si>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</si>
  <si>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</si>
  <si>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</si>
  <si>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</si>
  <si>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</si>
  <si>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</si>
  <si>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</si>
  <si>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</si>
  <si>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</si>
  <si>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</si>
  <si>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</si>
  <si>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</si>
  <si>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</si>
  <si>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</si>
  <si>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</si>
  <si>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</si>
  <si>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</si>
  <si>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</si>
  <si>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</si>
  <si>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</si>
  <si>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</si>
  <si>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</si>
  <si>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</si>
  <si>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</si>
  <si>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</si>
  <si>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</si>
  <si>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</si>
  <si>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</si>
  <si>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</si>
  <si>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</si>
  <si>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</si>
  <si>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</si>
  <si>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</si>
  <si>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</si>
  <si>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</si>
  <si>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</si>
  <si>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</si>
  <si>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</si>
  <si>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</si>
  <si>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</si>
  <si>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</si>
  <si>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</si>
  <si>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</si>
  <si>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</si>
  <si>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</si>
  <si>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</si>
  <si>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</si>
  <si>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</si>
  <si>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</si>
  <si>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</si>
  <si>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</si>
  <si>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</si>
  <si>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</si>
  <si>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</si>
  <si>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</si>
  <si>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</si>
  <si>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</si>
  <si>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</si>
  <si>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</si>
  <si>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</si>
  <si>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</si>
  <si>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</si>
  <si>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</si>
  <si>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</si>
  <si>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</si>
  <si>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</si>
  <si>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</si>
  <si>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</si>
  <si>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</si>
  <si>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</si>
  <si>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</si>
  <si>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</si>
  <si>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</si>
  <si>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</si>
  <si>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</si>
  <si>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</si>
  <si>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</si>
  <si>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</si>
  <si>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</si>
  <si>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</si>
  <si>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</si>
  <si>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</si>
  <si>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</si>
  <si>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</si>
  <si>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</si>
  <si>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</si>
  <si>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</si>
  <si>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</si>
  <si>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</si>
  <si>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</si>
  <si>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</si>
  <si>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</si>
  <si>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</si>
  <si>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</si>
  <si>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</si>
  <si>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</si>
  <si>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</si>
  <si>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</si>
  <si>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</si>
  <si>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</si>
  <si>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</si>
  <si>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</si>
  <si>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</si>
  <si>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</si>
  <si>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</si>
  <si>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</si>
  <si>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</si>
  <si>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</si>
  <si>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</si>
  <si>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</si>
  <si>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</si>
  <si>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</si>
  <si>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</si>
  <si>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</si>
  <si>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</si>
  <si>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</si>
  <si>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</si>
  <si>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</si>
  <si>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</si>
  <si>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</si>
  <si>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</si>
  <si>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</si>
  <si>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</si>
  <si>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</si>
  <si>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</si>
  <si>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</si>
  <si>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</si>
  <si>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</si>
  <si>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</si>
  <si>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</si>
  <si>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</si>
  <si>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</si>
  <si>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</si>
  <si>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</si>
  <si>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</si>
  <si>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</si>
  <si>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</si>
  <si>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</si>
  <si>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</si>
  <si>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</si>
  <si>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</si>
  <si>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</si>
  <si>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</si>
  <si>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</si>
  <si>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</si>
  <si>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</si>
  <si>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</si>
  <si>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</si>
  <si>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</si>
  <si>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</si>
  <si>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</si>
  <si>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</si>
  <si>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</si>
  <si>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</si>
  <si>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</si>
  <si>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</si>
  <si>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</si>
  <si>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</si>
  <si>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</si>
  <si>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</si>
  <si>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</si>
  <si>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</si>
  <si>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</si>
  <si>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</si>
  <si>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</si>
  <si>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</si>
  <si>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</si>
  <si>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</si>
  <si>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</si>
  <si>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</si>
  <si>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</si>
  <si>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</si>
  <si>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</si>
  <si>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</si>
  <si>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</si>
  <si>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</si>
  <si>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</si>
  <si>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</si>
  <si>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</si>
  <si>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</si>
  <si>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</si>
  <si>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</si>
  <si>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</si>
  <si>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</si>
  <si>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</si>
  <si>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</si>
  <si>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</si>
  <si>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</si>
  <si>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</si>
  <si>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</si>
  <si>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</si>
  <si>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</si>
  <si>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</si>
  <si>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</si>
  <si>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</si>
  <si>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</si>
  <si>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</si>
  <si>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</si>
  <si>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</si>
  <si>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</si>
  <si>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</si>
  <si>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</si>
  <si>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</si>
  <si>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</si>
  <si>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</si>
  <si>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</si>
  <si>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</si>
  <si>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</si>
  <si>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</si>
  <si>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</si>
  <si>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</si>
  <si>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</si>
  <si>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</si>
  <si>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</si>
  <si>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</si>
  <si>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</si>
  <si>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</si>
  <si>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</si>
  <si>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</si>
  <si>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</si>
  <si>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</si>
  <si>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</si>
  <si>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</si>
  <si>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</si>
  <si>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</si>
  <si>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</si>
  <si>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</si>
  <si>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</si>
  <si>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</si>
  <si>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</si>
  <si>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</si>
  <si>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</si>
  <si>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</si>
  <si>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</si>
  <si>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</si>
  <si>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</si>
  <si>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</si>
  <si>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</si>
  <si>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</si>
  <si>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</si>
  <si>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</si>
  <si>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</si>
  <si>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</si>
  <si>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</si>
  <si>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</si>
  <si>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</si>
  <si>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</si>
  <si>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</si>
  <si>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</si>
  <si>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</si>
  <si>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</si>
  <si>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</si>
  <si>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</si>
  <si>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</si>
  <si>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</si>
  <si>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</si>
  <si>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</si>
  <si>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</si>
  <si>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</si>
  <si>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</si>
  <si>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</si>
  <si>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</si>
  <si>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</si>
  <si>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</si>
  <si>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</si>
  <si>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</si>
  <si>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</si>
  <si>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</si>
  <si>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</si>
  <si>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</si>
  <si>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</si>
  <si>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</si>
  <si>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</si>
  <si>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</si>
  <si>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</si>
  <si>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</si>
  <si>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</si>
  <si>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</si>
  <si>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</si>
  <si>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</si>
  <si>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</si>
  <si>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</si>
  <si>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</si>
  <si>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</si>
  <si>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</si>
  <si>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</si>
  <si>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</si>
  <si>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</si>
  <si>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</si>
  <si>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</si>
  <si>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</si>
  <si>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</si>
  <si>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</si>
  <si>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</si>
  <si>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</si>
  <si>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</si>
  <si>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</si>
  <si>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</si>
  <si>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</si>
  <si>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</si>
  <si>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</si>
  <si>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</si>
  <si>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</si>
  <si>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</si>
  <si>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</si>
  <si>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</si>
  <si>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</si>
  <si>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</si>
  <si>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</si>
  <si>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</si>
  <si>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</si>
  <si>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</si>
  <si>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</si>
  <si>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</si>
  <si>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</si>
  <si>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</si>
  <si>
    <t>COR-2-P-8004</t>
  </si>
  <si>
    <t>Item Name  / Tên Hạng mục    : CO Catalyst</t>
  </si>
  <si>
    <r>
      <t xml:space="preserve">Document No. / Số Tài liệu     : </t>
    </r>
    <r>
      <rPr>
        <b/>
        <sz val="9"/>
        <color rgb="FFFF0000"/>
        <rFont val="Arial"/>
        <family val="2"/>
      </rPr>
      <t>U284-16-APL-001</t>
    </r>
  </si>
  <si>
    <t>Date: 11-May-2026</t>
  </si>
  <si>
    <t>Basic Drawing Number</t>
  </si>
  <si>
    <t>Scope</t>
  </si>
  <si>
    <t>Unit Area (m2)</t>
  </si>
  <si>
    <t>Rev.1
(11/05/2026)</t>
  </si>
  <si>
    <t>Rev.2
(xx/xx/2026)</t>
  </si>
  <si>
    <t>2B</t>
  </si>
  <si>
    <t>15</t>
  </si>
  <si>
    <t>V17566-CVXD-7016</t>
  </si>
  <si>
    <t>V17566-CVND-0001</t>
  </si>
  <si>
    <t xml:space="preserve">CVF-1 </t>
  </si>
  <si>
    <t xml:space="preserve">RECTANGLE PIPE </t>
  </si>
  <si>
    <t xml:space="preserve">(470x2854x11430) </t>
  </si>
  <si>
    <t>CVF-1</t>
  </si>
  <si>
    <t>PL10*114</t>
  </si>
  <si>
    <t>AMC 2</t>
  </si>
  <si>
    <t>PLATE WASHER</t>
  </si>
  <si>
    <t>SUS304</t>
  </si>
  <si>
    <t>NUT</t>
  </si>
  <si>
    <t>NUT-1</t>
  </si>
  <si>
    <t>Purschasing</t>
  </si>
  <si>
    <t>PL6*86</t>
  </si>
  <si>
    <t>PL6*35</t>
  </si>
  <si>
    <t>PX-1</t>
  </si>
  <si>
    <t>PL6*2828.7</t>
  </si>
  <si>
    <t>PL6*11430.4</t>
  </si>
  <si>
    <t>RECTANGLE PIPE</t>
  </si>
  <si>
    <t>Q-1</t>
  </si>
  <si>
    <t>RHS254*102*8</t>
  </si>
  <si>
    <t>Tổ hợp từ tôn tấm với mối hàn vát. Đơn vị cân đối có khoan lỗ trước hay không.</t>
  </si>
  <si>
    <t>Q-3</t>
  </si>
  <si>
    <t>RHS254*51*8</t>
  </si>
  <si>
    <t>Q-5</t>
  </si>
  <si>
    <t>Q-7</t>
  </si>
  <si>
    <t>RHS76*38*3</t>
  </si>
  <si>
    <t>Q-8</t>
  </si>
  <si>
    <t>Q-10</t>
  </si>
  <si>
    <t>QY-2</t>
  </si>
  <si>
    <t>STUD-1</t>
  </si>
  <si>
    <t>WS-1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</si>
</sst>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25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 wrapText="1"/>
      <protection locked="0"/>
    </xf>
    <xf numFmtId="0" fontId="23" fillId="0" borderId="0" xfId="7" applyFont="1" applyAlignment="1" applyProtection="1">
      <alignment horizontal="right" vertical="center"/>
      <protection locked="0"/>
    </xf>
    <xf numFmtId="0" fontId="18" fillId="4" borderId="34" xfId="0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left" vertical="center" wrapText="1" indent="1"/>
      <protection locked="0"/>
    </xf>
    <xf numFmtId="0" fontId="20" fillId="0" borderId="24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136778.69999999998</v>
          </cell>
        </row>
        <row r="7">
          <cell r="BH7">
            <v>124848.79999999999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ColWidth="9"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267742.13999999996</v>
      </c>
      <c r="G3" s="178">
        <f>SUM(G4:G23)</f>
        <v>7044.9799999999814</v>
      </c>
      <c r="H3" s="178">
        <f>SUM(H4:H23)</f>
        <v>267742.13999999996</v>
      </c>
      <c r="I3" s="179">
        <f>IFERROR(F3/E3," ")</f>
        <v>0.97436204433453799</v>
      </c>
      <c r="J3" s="178">
        <f>SUM(J4:J23)</f>
        <v>261627.49999999997</v>
      </c>
      <c r="K3" s="180">
        <f>SUM(K4:K23)</f>
        <v>7874.8199999999488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144653.51999999993</v>
      </c>
      <c r="G4" s="184">
        <f>+E4-F4</f>
        <v>421.07999999998719</v>
      </c>
      <c r="H4" s="184">
        <f>F4</f>
        <v>144653.51999999993</v>
      </c>
      <c r="I4" s="185">
        <f t="shared" ref="I4:I23" si="0">IFERROR(F4/E4," ")</f>
        <v>0.99709749328965935</v>
      </c>
      <c r="J4" s="184">
        <f>[2]Progress!$BH$6</f>
        <v>136778.69999999998</v>
      </c>
      <c r="K4" s="186">
        <f>IF(H4-J4&lt;0,0,H4-J4)</f>
        <v>7874.8199999999488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123088.62000000002</v>
      </c>
      <c r="G5" s="184">
        <f t="shared" ref="G5:G22" si="1">+E5-F5</f>
        <v>6623.8999999999942</v>
      </c>
      <c r="H5" s="184">
        <f>F5</f>
        <v>123088.62000000002</v>
      </c>
      <c r="I5" s="185">
        <f t="shared" si="0"/>
        <v>0.94893399650241939</v>
      </c>
      <c r="J5" s="184">
        <f>[2]Progress!$BH$7</f>
        <v>124848.79999999999</v>
      </c>
      <c r="K5" s="186">
        <f t="shared" ref="K5:K23" si="2">IF(H5-J5&lt;0,0,H5-J5)</f>
        <v>0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H769"/>
  <sheetViews>
    <sheetView zoomScaleNormal="100" workbookViewId="0">
      <pane xSplit="13" ySplit="29" topLeftCell="BQ30" activePane="bottomRight" state="frozen"/>
      <selection activeCell="V16" sqref="V16"/>
      <selection pane="topRight" activeCell="V16" sqref="V16"/>
      <selection pane="bottomLeft" activeCell="V16" sqref="V16"/>
      <selection pane="bottomRight" activeCell="BW767" sqref="BW76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73" width="7.375" style="3" customWidth="1"/>
    <col min="74" max="74" width="7.25" style="3" customWidth="1"/>
    <col min="75" max="75" width="8.625" style="3" customWidth="1"/>
    <col min="76" max="76" width="9.875" style="3" customWidth="1"/>
    <col min="77" max="77" width="8.625" style="3" customWidth="1"/>
    <col min="78" max="78" width="8.75" style="3" customWidth="1"/>
    <col min="79" max="79" width="7.5" style="3" customWidth="1"/>
    <col min="80" max="82" width="9" style="3" customWidth="1"/>
    <col min="83" max="83" width="8.75" style="3" customWidth="1"/>
    <col min="84" max="84" width="8.625" style="3" customWidth="1"/>
    <col min="85" max="86" width="9" style="3" customWidth="1"/>
    <col min="87" max="16384" width="8.75" style="3"/>
  </cols>
  <sheetData>
    <row r="1" spans="4:74" ht="19.5">
      <c r="D1" s="1" t="s">
        <v>0</v>
      </c>
      <c r="E1" s="2"/>
      <c r="F1" s="2"/>
      <c r="G1" s="2"/>
      <c r="H1" s="2"/>
    </row>
    <row r="2" spans="4:74" ht="13.5" thickBot="1"/>
    <row r="3" spans="4:74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</row>
    <row r="4" spans="4:74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5"/>
    </row>
    <row r="5" spans="4:74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SUMPRODUCT(--($C$30:$C$764=$D5),$L$30:$L$764)</f>
        <v>1190</v>
      </c>
      <c r="H5" s="26" cm="1">
        <f t="array" ref="H5">SUMPRODUCT(--($C$30:$C$764=$D5),$L$30:$L$764,$J$30:$J$764)</f>
        <v>109028.49999999996</v>
      </c>
      <c r="I5" s="26" cm="1">
        <f t="array" ref="I5">SUMPRODUCT(--($C$30:$C$764=$D5),$M$30:$M$764)</f>
        <v>0</v>
      </c>
      <c r="J5" s="27" cm="1">
        <f t="array" ref="J5">SUMPRODUCT(--($C$30:$C$764=$D5),$M$30:$M$764,$J$30:$J$764)</f>
        <v>0</v>
      </c>
      <c r="L5" s="28" t="s">
        <v>13</v>
      </c>
      <c r="M5" s="29">
        <f>G8</f>
        <v>4207</v>
      </c>
      <c r="N5" s="30">
        <f>H8</f>
        <v>144653.51999999993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</row>
    <row r="6" spans="4:74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SUMPRODUCT(--($C$30:$C$764=$D6),$L$30:$L$764)</f>
        <v>3017</v>
      </c>
      <c r="H6" s="26" cm="1">
        <f t="array" ref="H6">SUMPRODUCT(--($C$30:$C$764=$D6),$L$30:$L$764,$J$30:$J$764)</f>
        <v>35625.019999999982</v>
      </c>
      <c r="I6" s="26" cm="1">
        <f t="array" ref="I6">SUMPRODUCT(--($C$30:$C$764=$D6),$M$30:$M$764)</f>
        <v>2</v>
      </c>
      <c r="J6" s="27" cm="1">
        <f t="array" ref="J6">SUMPRODUCT(--($C$30:$C$764=$D6),$M$30:$M$764,$J$30:$J$764)</f>
        <v>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</row>
    <row r="7" spans="4:74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SUMPRODUCT(--($C$30:$C$764=$D7),$L$30:$L$764)</f>
        <v>0</v>
      </c>
      <c r="H7" s="26" cm="1">
        <f t="array" ref="H7">SUMPRODUCT(--($C$30:$C$764=$D7),$L$30:$L$764,$J$30:$J$764)</f>
        <v>0</v>
      </c>
      <c r="I7" s="26" cm="1">
        <f t="array" ref="I7">SUMPRODUCT(--($C$30:$C$764=$D7),$M$30:$M$764)</f>
        <v>11084</v>
      </c>
      <c r="J7" s="27" cm="1">
        <f t="array" ref="J7">SUMPRODUCT(--($C$30:$C$764=$D7),$M$30:$M$764,$J$30:$J$764)</f>
        <v>420.08</v>
      </c>
    </row>
    <row r="8" spans="4:74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4207</v>
      </c>
      <c r="H8" s="41">
        <f t="shared" si="0"/>
        <v>144653.51999999993</v>
      </c>
      <c r="I8" s="41">
        <f t="shared" si="0"/>
        <v>11086</v>
      </c>
      <c r="J8" s="42">
        <f>J5+J6+J7</f>
        <v>421.08</v>
      </c>
    </row>
    <row r="9" spans="4:74" ht="13.5" hidden="1" outlineLevel="1" thickTop="1"/>
    <row r="10" spans="4:74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4" ht="23.25" hidden="1" customHeight="1" outlineLevel="1" thickTop="1">
      <c r="D11" s="45" t="s">
        <v>12</v>
      </c>
      <c r="E11" s="46" t="e" cm="1" vm="1">
        <f t="array" ref="E11">TRANSPOSE(_xlfn._xlws.SORT(_xlfn.UNIQUE(_xlfn._xlws.FILTER(E30:E764,(C30:C764=$D$11)*(M30:M764&lt;&gt;0))),,1))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</row>
    <row r="12" spans="4:74" ht="28.9" hidden="1" customHeight="1" outlineLevel="2">
      <c r="D12" s="49" t="s">
        <v>17</v>
      </c>
      <c r="E12" s="50" t="e" cm="1" vm="2">
        <f t="array" ref="E12">SUMPRODUCT(--($C$30:$C$764=$D$11),--($E$30:$E$764=E$11),$I$30:$I$764,$G$30:$G$764)</f>
        <v>#VALUE!</v>
      </c>
      <c r="F12" s="50" cm="1">
        <f t="array" ref="F12">SUMPRODUCT(--($C$30:$C$764=$D$11),--($E$30:$E$764=F$11),$I$30:$I$764,$G$30:$G$764)</f>
        <v>0</v>
      </c>
      <c r="G12" s="50" cm="1">
        <f t="array" ref="G12">SUMPRODUCT(--($C$30:$C$764=$D$11),--($E$30:$E$764=G$11),$I$30:$I$764,$G$30:$G$764)</f>
        <v>0</v>
      </c>
      <c r="H12" s="50" cm="1">
        <f t="array" ref="H12">SUMPRODUCT(--($C$30:$C$764=$D$11),--($E$30:$E$764=H$11),$I$30:$I$764,$G$30:$G$764)</f>
        <v>0</v>
      </c>
      <c r="I12" s="50" cm="1">
        <f t="array" ref="I12">SUMPRODUCT(--($C$30:$C$764=$D$11),--($E$30:$E$764=I$11),$I$30:$I$764,$G$30:$G$764)</f>
        <v>0</v>
      </c>
      <c r="J12" s="50" cm="1">
        <f t="array" ref="J12">SUMPRODUCT(--($C$30:$C$764=$D$11),--($E$30:$E$764=J$11),$I$30:$I$764,$G$30:$G$764)</f>
        <v>0</v>
      </c>
      <c r="K12" s="50" cm="1">
        <f t="array" ref="K12">SUMPRODUCT(--($C$30:$C$764=$D$11),--($E$30:$E$764=K$11),$I$30:$I$764,$G$30:$G$764)</f>
        <v>0</v>
      </c>
      <c r="L12" s="50" cm="1">
        <f t="array" ref="L12">SUMPRODUCT(--($C$30:$C$764=$D$11),--($E$30:$E$764=L$11),$I$30:$I$764,$G$30:$G$764)</f>
        <v>0</v>
      </c>
      <c r="M12" s="50" cm="1">
        <f t="array" ref="M12">SUMPRODUCT(--($C$30:$C$764=$D$11),--($E$30:$E$764=M$11),$I$30:$I$764,$G$30:$G$764)</f>
        <v>0</v>
      </c>
      <c r="N12" s="50" cm="1">
        <f t="array" ref="N12">SUMPRODUCT(--($C$30:$C$764=$D$11),--($E$30:$E$764=N$11),$I$30:$I$764,$G$30:$G$764)</f>
        <v>0</v>
      </c>
      <c r="O12" s="50" cm="1">
        <f t="array" ref="O12">SUMPRODUCT(--($C$30:$C$764=$D$11),--($E$30:$E$764=O$11),$I$30:$I$764,$G$30:$G$764)</f>
        <v>0</v>
      </c>
      <c r="P12" s="50" cm="1">
        <f t="array" ref="P12">SUMPRODUCT(--($C$30:$C$764=$D$11),--($E$30:$E$764=P$11),$I$30:$I$764,$G$30:$G$764)</f>
        <v>0</v>
      </c>
      <c r="Q12" s="50" cm="1">
        <f t="array" ref="Q12">SUMPRODUCT(--($C$30:$C$764=$D$11),--($E$30:$E$764=Q$11),$I$30:$I$764,$G$30:$G$764)</f>
        <v>0</v>
      </c>
      <c r="R12" s="51" cm="1">
        <f t="array" ref="R12">SUMPRODUCT(--($C$30:$C$764=$D$11),--($E$30:$E$764=R$11),$I$30:$I$764,$G$30:$G$764)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</row>
    <row r="13" spans="4:74" ht="15" hidden="1" customHeight="1" outlineLevel="2">
      <c r="D13" s="49" t="s">
        <v>18</v>
      </c>
      <c r="E13" s="53" t="e" cm="1" vm="2">
        <f t="array" ref="E13">SUMPRODUCT(--($C$30:$C$764=$D$11),--($E$30:$E$764=E$11),$I$30:$I$764)</f>
        <v>#VALUE!</v>
      </c>
      <c r="F13" s="53" cm="1">
        <f t="array" ref="F13">SUMPRODUCT(--($C$30:$C$764=$D$11),--($E$30:$E$764=F$11),$I$30:$I$764)</f>
        <v>0</v>
      </c>
      <c r="G13" s="53" cm="1">
        <f t="array" ref="G13">SUMPRODUCT(--($C$30:$C$764=$D$11),--($E$30:$E$764=G$11),$I$30:$I$764)</f>
        <v>0</v>
      </c>
      <c r="H13" s="53" cm="1">
        <f t="array" ref="H13">SUMPRODUCT(--($C$30:$C$764=$D$11),--($E$30:$E$764=H$11),$I$30:$I$764)</f>
        <v>0</v>
      </c>
      <c r="I13" s="53" cm="1">
        <f t="array" ref="I13">SUMPRODUCT(--($C$30:$C$764=$D$11),--($E$30:$E$764=I$11),$I$30:$I$764)</f>
        <v>0</v>
      </c>
      <c r="J13" s="53" cm="1">
        <f t="array" ref="J13">SUMPRODUCT(--($C$30:$C$764=$D$11),--($E$30:$E$764=J$11),$I$30:$I$764)</f>
        <v>0</v>
      </c>
      <c r="K13" s="53" cm="1">
        <f t="array" ref="K13">SUMPRODUCT(--($C$30:$C$764=$D$11),--($E$30:$E$764=K$11),$I$30:$I$764)</f>
        <v>0</v>
      </c>
      <c r="L13" s="53" cm="1">
        <f t="array" ref="L13">SUMPRODUCT(--($C$30:$C$764=$D$11),--($E$30:$E$764=L$11),$I$30:$I$764)</f>
        <v>0</v>
      </c>
      <c r="M13" s="53" cm="1">
        <f t="array" ref="M13">SUMPRODUCT(--($C$30:$C$764=$D$11),--($E$30:$E$764=M$11),$I$30:$I$764)</f>
        <v>0</v>
      </c>
      <c r="N13" s="53" cm="1">
        <f t="array" ref="N13">SUMPRODUCT(--($C$30:$C$764=$D$11),--($E$30:$E$764=N$11),$I$30:$I$764)</f>
        <v>0</v>
      </c>
      <c r="O13" s="53" cm="1">
        <f t="array" ref="O13">SUMPRODUCT(--($C$30:$C$764=$D$11),--($E$30:$E$764=O$11),$I$30:$I$764)</f>
        <v>0</v>
      </c>
      <c r="P13" s="53" cm="1">
        <f t="array" ref="P13">SUMPRODUCT(--($C$30:$C$764=$D$11),--($E$30:$E$764=P$11),$I$30:$I$764)</f>
        <v>0</v>
      </c>
      <c r="Q13" s="53" cm="1">
        <f t="array" ref="Q13">SUMPRODUCT(--($C$30:$C$764=$D$11),--($E$30:$E$764=Q$11),$I$30:$I$764)</f>
        <v>0</v>
      </c>
      <c r="R13" s="54" cm="1">
        <f t="array" ref="R13">SUMPRODUCT(--($C$30:$C$764=$D$11),--($E$30:$E$764=R$11),$I$30:$I$764)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</row>
    <row r="14" spans="4:74" ht="13.5" hidden="1" outlineLevel="2" thickTop="1">
      <c r="D14" s="56" t="s">
        <v>19</v>
      </c>
      <c r="E14" s="50" t="e" cm="1" vm="2">
        <f t="array" ref="E14">SUMPRODUCT(--($C$30:$C$764=$D$11),--($E$30:$E$764=E$11),$L$30:$L$764,$G$30:$G$764)</f>
        <v>#VALUE!</v>
      </c>
      <c r="F14" s="50" cm="1">
        <f t="array" ref="F14">SUMPRODUCT(--($C$30:$C$764=$D$11),--($E$30:$E$764=F$11),$L$30:$L$764,$G$30:$G$764)</f>
        <v>0</v>
      </c>
      <c r="G14" s="50" cm="1">
        <f t="array" ref="G14">SUMPRODUCT(--($C$30:$C$764=$D$11),--($E$30:$E$764=G$11),$L$30:$L$764,$G$30:$G$764)</f>
        <v>0</v>
      </c>
      <c r="H14" s="50" cm="1">
        <f t="array" ref="H14">SUMPRODUCT(--($C$30:$C$764=$D$11),--($E$30:$E$764=H$11),$L$30:$L$764,$G$30:$G$764)</f>
        <v>0</v>
      </c>
      <c r="I14" s="50" cm="1">
        <f t="array" ref="I14">SUMPRODUCT(--($C$30:$C$764=$D$11),--($E$30:$E$764=I$11),$L$30:$L$764,$G$30:$G$764)</f>
        <v>0</v>
      </c>
      <c r="J14" s="50" cm="1">
        <f t="array" ref="J14">SUMPRODUCT(--($C$30:$C$764=$D$11),--($E$30:$E$764=J$11),$L$30:$L$764,$G$30:$G$764)</f>
        <v>0</v>
      </c>
      <c r="K14" s="50" cm="1">
        <f t="array" ref="K14">SUMPRODUCT(--($C$30:$C$764=$D$11),--($E$30:$E$764=K$11),$L$30:$L$764,$G$30:$G$764)</f>
        <v>0</v>
      </c>
      <c r="L14" s="50" cm="1">
        <f t="array" ref="L14">SUMPRODUCT(--($C$30:$C$764=$D$11),--($E$30:$E$764=L$11),$L$30:$L$764,$G$30:$G$764)</f>
        <v>0</v>
      </c>
      <c r="M14" s="50" cm="1">
        <f t="array" ref="M14">SUMPRODUCT(--($C$30:$C$764=$D$11),--($E$30:$E$764=M$11),$L$30:$L$764,$G$30:$G$764)</f>
        <v>0</v>
      </c>
      <c r="N14" s="50" cm="1">
        <f t="array" ref="N14">SUMPRODUCT(--($C$30:$C$764=$D$11),--($E$30:$E$764=N$11),$L$30:$L$764,$G$30:$G$764)</f>
        <v>0</v>
      </c>
      <c r="O14" s="50" cm="1">
        <f t="array" ref="O14">SUMPRODUCT(--($C$30:$C$764=$D$11),--($E$30:$E$764=O$11),$L$30:$L$764,$G$30:$G$764)</f>
        <v>0</v>
      </c>
      <c r="P14" s="50" cm="1">
        <f t="array" ref="P14">SUMPRODUCT(--($C$30:$C$764=$D$11),--($E$30:$E$764=P$11),$L$30:$L$764,$G$30:$G$764)</f>
        <v>0</v>
      </c>
      <c r="Q14" s="50" cm="1">
        <f t="array" ref="Q14">SUMPRODUCT(--($C$30:$C$764=$D$11),--($E$30:$E$764=Q$11),$L$30:$L$764,$G$30:$G$764)</f>
        <v>0</v>
      </c>
      <c r="R14" s="51" cm="1">
        <f t="array" ref="R14">SUMPRODUCT(--($C$30:$C$764=$D$11),--($E$30:$E$764=R$11),$L$30:$L$764,$G$30:$G$764)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</row>
    <row r="15" spans="4:74" ht="13.5" hidden="1" outlineLevel="2" thickTop="1">
      <c r="D15" s="56" t="s">
        <v>20</v>
      </c>
      <c r="E15" s="53" t="e" cm="1" vm="2">
        <f t="array" ref="E15">SUMPRODUCT(--($C$30:$C$764=$D$11),--($E$30:$E$764=E$11),$L$30:$L$764)</f>
        <v>#VALUE!</v>
      </c>
      <c r="F15" s="53" cm="1">
        <f t="array" ref="F15">SUMPRODUCT(--($C$30:$C$764=$D$11),--($E$30:$E$764=F$11),$L$30:$L$764)</f>
        <v>0</v>
      </c>
      <c r="G15" s="53" cm="1">
        <f t="array" ref="G15">SUMPRODUCT(--($C$30:$C$764=$D$11),--($E$30:$E$764=G$11),$L$30:$L$764)</f>
        <v>0</v>
      </c>
      <c r="H15" s="53" cm="1">
        <f t="array" ref="H15">SUMPRODUCT(--($C$30:$C$764=$D$11),--($E$30:$E$764=H$11),$L$30:$L$764)</f>
        <v>0</v>
      </c>
      <c r="I15" s="53" cm="1">
        <f t="array" ref="I15">SUMPRODUCT(--($C$30:$C$764=$D$11),--($E$30:$E$764=I$11),$L$30:$L$764)</f>
        <v>0</v>
      </c>
      <c r="J15" s="53" cm="1">
        <f t="array" ref="J15">SUMPRODUCT(--($C$30:$C$764=$D$11),--($E$30:$E$764=J$11),$L$30:$L$764)</f>
        <v>0</v>
      </c>
      <c r="K15" s="53" cm="1">
        <f t="array" ref="K15">SUMPRODUCT(--($C$30:$C$764=$D$11),--($E$30:$E$764=K$11),$L$30:$L$764)</f>
        <v>0</v>
      </c>
      <c r="L15" s="53" cm="1">
        <f t="array" ref="L15">SUMPRODUCT(--($C$30:$C$764=$D$11),--($E$30:$E$764=L$11),$L$30:$L$764)</f>
        <v>0</v>
      </c>
      <c r="M15" s="53" cm="1">
        <f t="array" ref="M15">SUMPRODUCT(--($C$30:$C$764=$D$11),--($E$30:$E$764=M$11),$L$30:$L$764)</f>
        <v>0</v>
      </c>
      <c r="N15" s="53" cm="1">
        <f t="array" ref="N15">SUMPRODUCT(--($C$30:$C$764=$D$11),--($E$30:$E$764=N$11),$L$30:$L$764)</f>
        <v>0</v>
      </c>
      <c r="O15" s="53" cm="1">
        <f t="array" ref="O15">SUMPRODUCT(--($C$30:$C$764=$D$11),--($E$30:$E$764=O$11),$L$30:$L$764)</f>
        <v>0</v>
      </c>
      <c r="P15" s="53" cm="1">
        <f t="array" ref="P15">SUMPRODUCT(--($C$30:$C$764=$D$11),--($E$30:$E$764=P$11),$L$30:$L$764)</f>
        <v>0</v>
      </c>
      <c r="Q15" s="53" cm="1">
        <f t="array" ref="Q15">SUMPRODUCT(--($C$30:$C$764=$D$11),--($E$30:$E$764=Q$11),$L$30:$L$764)</f>
        <v>0</v>
      </c>
      <c r="R15" s="54" cm="1">
        <f t="array" ref="R15">SUMPRODUCT(--($C$30:$C$764=$D$11),--($E$30:$E$764=R$11),$L$30:$L$764)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</row>
    <row r="16" spans="4:74" ht="13.5" hidden="1" outlineLevel="2" thickTop="1">
      <c r="D16" s="56" t="s">
        <v>21</v>
      </c>
      <c r="E16" s="50" t="e" cm="1" vm="2">
        <f t="array" ref="E16">SUMPRODUCT(--($C$30:$C$764=$D$11),--($E$30:$E$764=E$11),$M$30:$M$764,$G$30:$G$764)</f>
        <v>#VALUE!</v>
      </c>
      <c r="F16" s="50" cm="1">
        <f t="array" ref="F16">SUMPRODUCT(--($C$30:$C$764=$D$11),--($E$30:$E$764=F$11),$M$30:$M$764,$G$30:$G$764)</f>
        <v>0</v>
      </c>
      <c r="G16" s="50" cm="1">
        <f t="array" ref="G16">SUMPRODUCT(--($C$30:$C$764=$D$11),--($E$30:$E$764=G$11),$M$30:$M$764,$G$30:$G$764)</f>
        <v>0</v>
      </c>
      <c r="H16" s="50" cm="1">
        <f t="array" ref="H16">SUMPRODUCT(--($C$30:$C$764=$D$11),--($E$30:$E$764=H$11),$M$30:$M$764,$G$30:$G$764)</f>
        <v>0</v>
      </c>
      <c r="I16" s="50" cm="1">
        <f t="array" ref="I16">SUMPRODUCT(--($C$30:$C$764=$D$11),--($E$30:$E$764=I$11),$M$30:$M$764,$G$30:$G$764)</f>
        <v>0</v>
      </c>
      <c r="J16" s="50" cm="1">
        <f t="array" ref="J16">SUMPRODUCT(--($C$30:$C$764=$D$11),--($E$30:$E$764=J$11),$M$30:$M$764,$G$30:$G$764)</f>
        <v>0</v>
      </c>
      <c r="K16" s="50" cm="1">
        <f t="array" ref="K16">SUMPRODUCT(--($C$30:$C$764=$D$11),--($E$30:$E$764=K$11),$M$30:$M$764,$G$30:$G$764)</f>
        <v>0</v>
      </c>
      <c r="L16" s="50" cm="1">
        <f t="array" ref="L16">SUMPRODUCT(--($C$30:$C$764=$D$11),--($E$30:$E$764=L$11),$M$30:$M$764,$G$30:$G$764)</f>
        <v>0</v>
      </c>
      <c r="M16" s="50" cm="1">
        <f t="array" ref="M16">SUMPRODUCT(--($C$30:$C$764=$D$11),--($E$30:$E$764=M$11),$M$30:$M$764,$G$30:$G$764)</f>
        <v>0</v>
      </c>
      <c r="N16" s="50" cm="1">
        <f t="array" ref="N16">SUMPRODUCT(--($C$30:$C$764=$D$11),--($E$30:$E$764=N$11),$M$30:$M$764,$G$30:$G$764)</f>
        <v>0</v>
      </c>
      <c r="O16" s="50" cm="1">
        <f t="array" ref="O16">SUMPRODUCT(--($C$30:$C$764=$D$11),--($E$30:$E$764=O$11),$M$30:$M$764,$G$30:$G$764)</f>
        <v>0</v>
      </c>
      <c r="P16" s="50" cm="1">
        <f t="array" ref="P16">SUMPRODUCT(--($C$30:$C$764=$D$11),--($E$30:$E$764=P$11),$M$30:$M$764,$G$30:$G$764)</f>
        <v>0</v>
      </c>
      <c r="Q16" s="50" cm="1">
        <f t="array" ref="Q16">SUMPRODUCT(--($C$30:$C$764=$D$11),--($E$30:$E$764=Q$11),$M$30:$M$764,$G$30:$G$764)</f>
        <v>0</v>
      </c>
      <c r="R16" s="51" cm="1">
        <f t="array" ref="R16">SUMPRODUCT(--($C$30:$C$764=$D$11),--($E$30:$E$764=R$11),$M$30:$M$764,$G$30:$G$764)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</row>
    <row r="17" spans="3:86" ht="13.5" hidden="1" outlineLevel="2" thickTop="1">
      <c r="D17" s="57" t="s">
        <v>22</v>
      </c>
      <c r="E17" s="58" t="e" cm="1" vm="2">
        <f t="array" ref="E17">SUMPRODUCT(--($C$30:$C$764=$D$11),--($E$30:$E$764=E$11),$M$30:$M$764)</f>
        <v>#VALUE!</v>
      </c>
      <c r="F17" s="58" cm="1">
        <f t="array" ref="F17">SUMPRODUCT(--($C$30:$C$764=$D$11),--($E$30:$E$764=F$11),$M$30:$M$764)</f>
        <v>0</v>
      </c>
      <c r="G17" s="58" cm="1">
        <f t="array" ref="G17">SUMPRODUCT(--($C$30:$C$764=$D$11),--($E$30:$E$764=G$11),$M$30:$M$764)</f>
        <v>0</v>
      </c>
      <c r="H17" s="58" cm="1">
        <f t="array" ref="H17">SUMPRODUCT(--($C$30:$C$764=$D$11),--($E$30:$E$764=H$11),$M$30:$M$764)</f>
        <v>0</v>
      </c>
      <c r="I17" s="58" cm="1">
        <f t="array" ref="I17">SUMPRODUCT(--($C$30:$C$764=$D$11),--($E$30:$E$764=I$11),$M$30:$M$764)</f>
        <v>0</v>
      </c>
      <c r="J17" s="58" cm="1">
        <f t="array" ref="J17">SUMPRODUCT(--($C$30:$C$764=$D$11),--($E$30:$E$764=J$11),$M$30:$M$764)</f>
        <v>0</v>
      </c>
      <c r="K17" s="58" cm="1">
        <f t="array" ref="K17">SUMPRODUCT(--($C$30:$C$764=$D$11),--($E$30:$E$764=K$11),$M$30:$M$764)</f>
        <v>0</v>
      </c>
      <c r="L17" s="58" cm="1">
        <f t="array" ref="L17">SUMPRODUCT(--($C$30:$C$764=$D$11),--($E$30:$E$764=L$11),$M$30:$M$764)</f>
        <v>0</v>
      </c>
      <c r="M17" s="58" cm="1">
        <f t="array" ref="M17">SUMPRODUCT(--($C$30:$C$764=$D$11),--($E$30:$E$764=M$11),$M$30:$M$764)</f>
        <v>0</v>
      </c>
      <c r="N17" s="58" cm="1">
        <f t="array" ref="N17">SUMPRODUCT(--($C$30:$C$764=$D$11),--($E$30:$E$764=N$11),$M$30:$M$764)</f>
        <v>0</v>
      </c>
      <c r="O17" s="58" cm="1">
        <f t="array" ref="O17">SUMPRODUCT(--($C$30:$C$764=$D$11),--($E$30:$E$764=O$11),$M$30:$M$764)</f>
        <v>0</v>
      </c>
      <c r="P17" s="58" cm="1">
        <f t="array" ref="P17">SUMPRODUCT(--($C$30:$C$764=$D$11),--($E$30:$E$764=P$11),$M$30:$M$764)</f>
        <v>0</v>
      </c>
      <c r="Q17" s="58" cm="1">
        <f t="array" ref="Q17">SUMPRODUCT(--($C$30:$C$764=$D$11),--($E$30:$E$764=Q$11),$M$30:$M$764)</f>
        <v>0</v>
      </c>
      <c r="R17" s="59" cm="1">
        <f t="array" ref="R17">SUMPRODUCT(--($C$30:$C$764=$D$11),--($E$30:$E$764=R$11),$M$30:$M$764)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</row>
    <row r="18" spans="3:86" ht="14.25" hidden="1" outlineLevel="1" collapsed="1" thickTop="1" thickBot="1">
      <c r="D18" s="60" t="s">
        <v>23</v>
      </c>
      <c r="E18" s="61" t="e" cm="1" vm="2">
        <f t="array" ref="E18">SUMPRODUCT(--($C$30:$C$764=$D$11),--($E$30:$E$764=E$11),$M$30:$M$764,$J$30:$J$764)</f>
        <v>#VALUE!</v>
      </c>
      <c r="F18" s="61" cm="1">
        <f t="array" ref="F18">SUMPRODUCT(--($C$30:$C$764=$D$11),--($E$30:$E$764=F$11),$M$30:$M$764,$J$30:$J$764)</f>
        <v>0</v>
      </c>
      <c r="G18" s="61" cm="1">
        <f t="array" ref="G18">SUMPRODUCT(--($C$30:$C$764=$D$11),--($E$30:$E$764=G$11),$M$30:$M$764,$J$30:$J$764)</f>
        <v>0</v>
      </c>
      <c r="H18" s="61" cm="1">
        <f t="array" ref="H18">SUMPRODUCT(--($C$30:$C$764=$D$11),--($E$30:$E$764=H$11),$M$30:$M$764,$J$30:$J$764)</f>
        <v>0</v>
      </c>
      <c r="I18" s="61" cm="1">
        <f t="array" ref="I18">SUMPRODUCT(--($C$30:$C$764=$D$11),--($E$30:$E$764=I$11),$M$30:$M$764,$J$30:$J$764)</f>
        <v>0</v>
      </c>
      <c r="J18" s="61" cm="1">
        <f t="array" ref="J18">SUMPRODUCT(--($C$30:$C$764=$D$11),--($E$30:$E$764=J$11),$M$30:$M$764,$J$30:$J$764)</f>
        <v>0</v>
      </c>
      <c r="K18" s="61" cm="1">
        <f t="array" ref="K18">SUMPRODUCT(--($C$30:$C$764=$D$11),--($E$30:$E$764=K$11),$M$30:$M$764,$J$30:$J$764)</f>
        <v>0</v>
      </c>
      <c r="L18" s="61" cm="1">
        <f t="array" ref="L18">SUMPRODUCT(--($C$30:$C$764=$D$11),--($E$30:$E$764=L$11),$M$30:$M$764,$J$30:$J$764)</f>
        <v>0</v>
      </c>
      <c r="M18" s="61" cm="1">
        <f t="array" ref="M18">SUMPRODUCT(--($C$30:$C$764=$D$11),--($E$30:$E$764=M$11),$M$30:$M$764,$J$30:$J$764)</f>
        <v>0</v>
      </c>
      <c r="N18" s="61" cm="1">
        <f t="array" ref="N18">SUMPRODUCT(--($C$30:$C$764=$D$11),--($E$30:$E$764=N$11),$M$30:$M$764,$J$30:$J$764)</f>
        <v>0</v>
      </c>
      <c r="O18" s="61" cm="1">
        <f t="array" ref="O18">SUMPRODUCT(--($C$30:$C$764=$D$11),--($E$30:$E$764=O$11),$M$30:$M$764,$J$30:$J$764)</f>
        <v>0</v>
      </c>
      <c r="P18" s="61" cm="1">
        <f t="array" ref="P18">SUMPRODUCT(--($C$30:$C$764=$D$11),--($E$30:$E$764=P$11),$M$30:$M$764,$J$30:$J$764)</f>
        <v>0</v>
      </c>
      <c r="Q18" s="61" cm="1">
        <f t="array" ref="Q18">SUMPRODUCT(--($C$30:$C$764=$D$11),--($E$30:$E$764=Q$11),$M$30:$M$764,$J$30:$J$764)</f>
        <v>0</v>
      </c>
      <c r="R18" s="62" cm="1">
        <f t="array" ref="R18">SUMPRODUCT(--($C$30:$C$764=$D$11),--($E$30:$E$764=R$11),$M$30:$M$764,$J$30:$J$764)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</row>
    <row r="19" spans="3:86" ht="13.5" hidden="1" outlineLevel="1" thickTop="1"/>
    <row r="20" spans="3:86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6" ht="13.5" hidden="1" outlineLevel="1" thickTop="1">
      <c r="D21" s="63" t="s">
        <v>14</v>
      </c>
      <c r="E21" s="64" t="str" cm="1">
        <f t="array" ref="E21">_xlfn._xlws.SORT(MID(TRANSPOSE(_xlfn.UNIQUE(_xlfn._xlws.FILTER(BY30:BY764,(C30:C764=$D$21)*(M30:M764&lt;&gt;0)))),3,3),,1)</f>
        <v>2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</row>
    <row r="22" spans="3:86" ht="30.75" hidden="1" customHeight="1" outlineLevel="2">
      <c r="D22" s="66" t="s">
        <v>25</v>
      </c>
      <c r="E22" s="67" cm="1">
        <f t="array" ref="E22">SUMPRODUCT(--($C$30:$C$764=$D$21),--($BY$30:$BY$764="PL"&amp;E$21),$J$30:$J$764,$I$30:$I$764)/(7.85*E$21)</f>
        <v>90.464968152866248</v>
      </c>
      <c r="F22" s="67" t="e" cm="1">
        <f t="array" ref="F22">SUMPRODUCT(--($C$30:$C$764=$D$21),--($BY$30:$BY$764="PL"&amp;F$21),$J$30:$J$764,$I$30:$I$764)/(7.85*F$21)</f>
        <v>#DIV/0!</v>
      </c>
      <c r="G22" s="67" t="e" cm="1">
        <f t="array" ref="G22">SUMPRODUCT(--($C$30:$C$764=$D$21),--($BY$30:$BY$764="PL"&amp;G$21),$J$30:$J$764,$I$30:$I$764)/(7.85*G$21)</f>
        <v>#DIV/0!</v>
      </c>
      <c r="H22" s="67" t="e" cm="1">
        <f t="array" ref="H22">SUMPRODUCT(--($C$30:$C$764=$D$21),--($BY$30:$BY$764="PL"&amp;H$21),$J$30:$J$764,$I$30:$I$764)/(7.85*H$21)</f>
        <v>#DIV/0!</v>
      </c>
      <c r="I22" s="67" t="e" cm="1">
        <f t="array" ref="I22">SUMPRODUCT(--($C$30:$C$764=$D$21),--($BY$30:$BY$764="PL"&amp;I$21),$J$30:$J$764,$I$30:$I$764)/(7.85*I$21)</f>
        <v>#DIV/0!</v>
      </c>
      <c r="J22" s="67" t="e" cm="1">
        <f t="array" ref="J22">SUMPRODUCT(--($C$30:$C$764=$D$21),--($BY$30:$BY$764="PL"&amp;J$21),$J$30:$J$764,$I$30:$I$764)/(7.85*J$21)</f>
        <v>#DIV/0!</v>
      </c>
      <c r="K22" s="67" t="e" cm="1">
        <f t="array" ref="K22">SUMPRODUCT(--($C$30:$C$764=$D$21),--($BY$30:$BY$764="PL"&amp;K$21),$J$30:$J$764,$I$30:$I$764)/(7.85*K$21)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  <c r="BV22" s="68"/>
    </row>
    <row r="23" spans="3:86" ht="21" hidden="1" customHeight="1" outlineLevel="2">
      <c r="D23" s="66" t="s">
        <v>18</v>
      </c>
      <c r="E23" s="69" cm="1">
        <f t="array" ref="E23">SUMPRODUCT(--($C$30:$C$764=$D$21),--($BY$30:$BY$764="PL"&amp;E$21),$I$30:$I$764)</f>
        <v>276</v>
      </c>
      <c r="F23" s="69" cm="1">
        <f t="array" ref="F23">SUMPRODUCT(--($C$30:$C$764=$D$21),--($BY$30:$BY$764="PL"&amp;F$21),$I$30:$I$764)</f>
        <v>0</v>
      </c>
      <c r="G23" s="69" cm="1">
        <f t="array" ref="G23">SUMPRODUCT(--($C$30:$C$764=$D$21),--($BY$30:$BY$764="PL"&amp;G$21),$I$30:$I$764)</f>
        <v>0</v>
      </c>
      <c r="H23" s="69" cm="1">
        <f t="array" ref="H23">SUMPRODUCT(--($C$30:$C$764=$D$21),--($BY$30:$BY$764="PL"&amp;H$21),$I$30:$I$764)</f>
        <v>0</v>
      </c>
      <c r="I23" s="69" cm="1">
        <f t="array" ref="I23">SUMPRODUCT(--($C$30:$C$764=$D$21),--($BY$30:$BY$764="PL"&amp;I$21),$I$30:$I$764)</f>
        <v>0</v>
      </c>
      <c r="J23" s="69" cm="1">
        <f t="array" ref="J23">SUMPRODUCT(--($C$30:$C$764=$D$21),--($BY$30:$BY$764="PL"&amp;J$21),$I$30:$I$764)</f>
        <v>0</v>
      </c>
      <c r="K23" s="69" cm="1">
        <f t="array" ref="K23">SUMPRODUCT(--($C$30:$C$764=$D$21),--($BY$30:$BY$764="PL"&amp;K$21),$I$30:$I$764)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</row>
    <row r="24" spans="3:86" ht="25.9" hidden="1" customHeight="1" outlineLevel="2">
      <c r="D24" s="66" t="s">
        <v>26</v>
      </c>
      <c r="E24" s="67" cm="1">
        <f t="array" ref="E24">SUMPRODUCT(--($C$30:$C$764=$D$21),--($BY$30:$BY$764="PL"&amp;E$21),$J$30:$J$764,$M$30:$M$764)/(7.85*E$21)</f>
        <v>6.3694267515923567E-2</v>
      </c>
      <c r="F24" s="67" t="e" cm="1">
        <f t="array" ref="F24">SUMPRODUCT(--($C$30:$C$764=$D$21),--($BY$30:$BY$764="PL"&amp;F$21),$J$30:$J$764,$M$30:$M$764)/(7.85*F$21)</f>
        <v>#DIV/0!</v>
      </c>
      <c r="G24" s="67" t="e" cm="1">
        <f t="array" ref="G24">SUMPRODUCT(--($C$30:$C$764=$D$21),--($BY$30:$BY$764="PL"&amp;G$21),$J$30:$J$764,$M$30:$M$764)/(7.85*G$21)</f>
        <v>#DIV/0!</v>
      </c>
      <c r="H24" s="67" t="e" cm="1">
        <f t="array" ref="H24">SUMPRODUCT(--($C$30:$C$764=$D$21),--($BY$30:$BY$764="PL"&amp;H$21),$J$30:$J$764,$M$30:$M$764)/(7.85*H$21)</f>
        <v>#DIV/0!</v>
      </c>
      <c r="I24" s="67" t="e" cm="1">
        <f t="array" ref="I24">SUMPRODUCT(--($C$30:$C$764=$D$21),--($BY$30:$BY$764="PL"&amp;I$21),$J$30:$J$764,$M$30:$M$764)/(7.85*I$21)</f>
        <v>#DIV/0!</v>
      </c>
      <c r="J24" s="67" t="e" cm="1">
        <f t="array" ref="J24">SUMPRODUCT(--($C$30:$C$764=$D$21),--($BY$30:$BY$764="PL"&amp;J$21),$J$30:$J$764,$M$30:$M$764)/(7.85*J$21)</f>
        <v>#DIV/0!</v>
      </c>
      <c r="K24" s="67" t="e" cm="1">
        <f t="array" ref="K24">SUMPRODUCT(--($C$30:$C$764=$D$21),--($BY$30:$BY$764="PL"&amp;K$21),$J$30:$J$764,$M$30:$M$764)/(7.85*K$21)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  <c r="BV24" s="68"/>
    </row>
    <row r="25" spans="3:86" ht="19.5" hidden="1" customHeight="1" outlineLevel="2">
      <c r="D25" s="71" t="s">
        <v>27</v>
      </c>
      <c r="E25" s="69" cm="1">
        <f t="array" ref="E25">SUMPRODUCT(--($C$30:$C$764=$D$21),--($BY$30:$BY$764="PL"&amp;E$21),$M$30:$M$764)</f>
        <v>2</v>
      </c>
      <c r="F25" s="69" cm="1">
        <f t="array" ref="F25">SUMPRODUCT(--($C$30:$C$764=$D$21),--($BY$30:$BY$764="PL"&amp;F$21),$M$30:$M$764)</f>
        <v>0</v>
      </c>
      <c r="G25" s="69" cm="1">
        <f t="array" ref="G25">SUMPRODUCT(--($C$30:$C$764=$D$21),--($BY$30:$BY$764="PL"&amp;G$21),$M$30:$M$764)</f>
        <v>0</v>
      </c>
      <c r="H25" s="69" cm="1">
        <f t="array" ref="H25">SUMPRODUCT(--($C$30:$C$764=$D$21),--($BY$30:$BY$764="PL"&amp;H$21),$M$30:$M$764)</f>
        <v>0</v>
      </c>
      <c r="I25" s="69" cm="1">
        <f t="array" ref="I25">SUMPRODUCT(--($C$30:$C$764=$D$21),--($BY$30:$BY$764="PL"&amp;I$21),$M$30:$M$764)</f>
        <v>0</v>
      </c>
      <c r="J25" s="69" cm="1">
        <f t="array" ref="J25">SUMPRODUCT(--($C$30:$C$764=$D$21),--($BY$30:$BY$764="PL"&amp;J$21),$M$30:$M$764)</f>
        <v>0</v>
      </c>
      <c r="K25" s="69" cm="1">
        <f t="array" ref="K25">SUMPRODUCT(--($C$30:$C$764=$D$21),--($BY$30:$BY$764="PL"&amp;K$21),$M$30:$M$764)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</row>
    <row r="26" spans="3:86" ht="25.9" hidden="1" customHeight="1" outlineLevel="1" collapsed="1" thickBot="1">
      <c r="D26" s="72" t="s">
        <v>28</v>
      </c>
      <c r="E26" s="67" cm="1">
        <f t="array" ref="E26">SUMPRODUCT(--($C$30:$C$764=$D$21),--($BY$30:$BY$764="PL"&amp;E$21),$J$30:$J$764,$M$30:$M$764)</f>
        <v>1</v>
      </c>
      <c r="F26" s="67" cm="1">
        <f t="array" ref="F26">SUMPRODUCT(--($C$30:$C$764=$D$21),--($BY$30:$BY$764="PL"&amp;F$21),$J$30:$J$764,$M$30:$M$764)</f>
        <v>0</v>
      </c>
      <c r="G26" s="67" cm="1">
        <f t="array" ref="G26">SUMPRODUCT(--($C$30:$C$764=$D$21),--($BY$30:$BY$764="PL"&amp;G$21),$J$30:$J$764,$M$30:$M$764)</f>
        <v>0</v>
      </c>
      <c r="H26" s="67" cm="1">
        <f t="array" ref="H26">SUMPRODUCT(--($C$30:$C$764=$D$21),--($BY$30:$BY$764="PL"&amp;H$21),$J$30:$J$764,$M$30:$M$764)</f>
        <v>0</v>
      </c>
      <c r="I26" s="67" cm="1">
        <f t="array" ref="I26">SUMPRODUCT(--($C$30:$C$764=$D$21),--($BY$30:$BY$764="PL"&amp;I$21),$J$30:$J$764,$M$30:$M$764)</f>
        <v>0</v>
      </c>
      <c r="J26" s="67" cm="1">
        <f t="array" ref="J26">SUMPRODUCT(--($C$30:$C$764=$D$21),--($BY$30:$BY$764="PL"&amp;J$21),$J$30:$J$764,$M$30:$M$764)</f>
        <v>0</v>
      </c>
      <c r="K26" s="67" cm="1">
        <f t="array" ref="K26">SUMPRODUCT(--($C$30:$C$764=$D$21),--($BY$30:$BY$764="PL"&amp;K$21),$J$30:$J$764,$M$30:$M$764)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  <c r="BV26" s="68"/>
    </row>
    <row r="27" spans="3:86" ht="13.5" collapsed="1" thickTop="1">
      <c r="N27" s="73" cm="1">
        <f t="array" ref="N27">SUMPRODUCT($J$30:$J$764,N30:N764,--(N30:N764&lt;&gt;""))</f>
        <v>8197.7999999999956</v>
      </c>
      <c r="O27" s="73" cm="1">
        <f t="array" ref="O27">SUMPRODUCT($J$30:$J$764,O30:O764,--(O30:O764&lt;&gt;""))</f>
        <v>98.399999999999991</v>
      </c>
      <c r="P27" s="73" cm="1">
        <f t="array" ref="P27">SUMPRODUCT($J$30:$J$764,P30:P764,--(P30:P764&lt;&gt;""))</f>
        <v>2040.4000000000003</v>
      </c>
      <c r="Q27" s="73" cm="1">
        <f t="array" ref="Q27">SUMPRODUCT($J$30:$J$764,Q30:Q764,--(Q30:Q764&lt;&gt;""))</f>
        <v>906.4</v>
      </c>
      <c r="R27" s="73" cm="1">
        <f t="array" ref="R27">SUMPRODUCT($J$30:$J$764,R30:R764,--(R30:R764&lt;&gt;""))</f>
        <v>344.79999999999995</v>
      </c>
      <c r="S27" s="73" cm="1">
        <f t="array" ref="S27">SUMPRODUCT($J$30:$J$764,S30:S764,--(S30:S764&lt;&gt;""))</f>
        <v>7.9</v>
      </c>
      <c r="T27" s="73" cm="1">
        <f t="array" ref="T27">SUMPRODUCT($J$30:$J$764,T30:T764,--(T30:T764&lt;&gt;""))</f>
        <v>44000.4</v>
      </c>
      <c r="U27" s="73" cm="1">
        <f t="array" ref="U27">SUMPRODUCT($J$30:$J$764,U30:U764,--(U30:U764&lt;&gt;""))</f>
        <v>943.4</v>
      </c>
      <c r="V27" s="73" cm="1">
        <f t="array" ref="V27">SUMPRODUCT($J$30:$J$764,V30:V764,--(V30:V764&lt;&gt;""))</f>
        <v>1032.5999999999999</v>
      </c>
      <c r="W27" s="73" cm="1">
        <f t="array" ref="W27">SUMPRODUCT($J$30:$J$764,W30:W764,--(W30:W764&lt;&gt;""))</f>
        <v>3630.4447294139604</v>
      </c>
      <c r="X27" s="73" cm="1">
        <f t="array" ref="X27">SUMPRODUCT($J$30:$J$764,X30:X764,--(X30:X764&lt;&gt;""))</f>
        <v>1139.3446201994886</v>
      </c>
      <c r="Y27" s="73" cm="1">
        <f t="array" ref="Y27">SUMPRODUCT($J$30:$J$764,Y30:Y764,--(Y30:Y764&lt;&gt;""))</f>
        <v>1738.1000000000004</v>
      </c>
      <c r="Z27" s="73" cm="1">
        <f t="array" ref="Z27">SUMPRODUCT($J$30:$J$764,Z30:Z764,--(Z30:Z764&lt;&gt;""))</f>
        <v>733.2</v>
      </c>
      <c r="AA27" s="73" cm="1">
        <f t="array" ref="AA27">SUMPRODUCT($J$30:$J$764,AA30:AA764,--(AA30:AA764&lt;&gt;""))</f>
        <v>135.60000000000002</v>
      </c>
      <c r="AB27" s="73" cm="1">
        <f t="array" ref="AB27">SUMPRODUCT($J$30:$J$764,AB30:AB764,--(AB30:AB764&lt;&gt;""))</f>
        <v>4273.2999999999993</v>
      </c>
      <c r="AC27" s="73" cm="1">
        <f t="array" ref="AC27">SUMPRODUCT($J$30:$J$764,AC30:AC764,--(AC30:AC764&lt;&gt;""))</f>
        <v>32918.705846116674</v>
      </c>
      <c r="AD27" s="73" cm="1">
        <f t="array" ref="AD27">SUMPRODUCT($J$30:$J$764,AD30:AD764,--(AD30:AD764&lt;&gt;""))</f>
        <v>274.19999999999993</v>
      </c>
      <c r="AE27" s="73" cm="1">
        <f t="array" ref="AE27">SUMPRODUCT($J$30:$J$764,AE30:AE764,--(AE30:AE764&lt;&gt;""))</f>
        <v>15625.2</v>
      </c>
      <c r="AF27" s="73" cm="1">
        <f t="array" ref="AF27">SUMPRODUCT($J$30:$J$764,AF30:AF764,--(AF30:AF764&lt;&gt;""))</f>
        <v>151</v>
      </c>
      <c r="AG27" s="73" cm="1">
        <f t="array" ref="AG27">SUMPRODUCT($J$30:$J$764,AG30:AG764,--(AG30:AG764&lt;&gt;""))</f>
        <v>19.2</v>
      </c>
      <c r="AH27" s="73" cm="1">
        <f t="array" ref="AH27">SUMPRODUCT($J$30:$J$764,AH30:AH764,--(AH30:AH764&lt;&gt;""))</f>
        <v>375.2</v>
      </c>
      <c r="AI27" s="73" cm="1">
        <f t="array" ref="AI27">SUMPRODUCT($J$30:$J$764,AI30:AI764,--(AI30:AI764&lt;&gt;""))</f>
        <v>19.299999999999997</v>
      </c>
      <c r="AJ27" s="73" cm="1">
        <f t="array" ref="AJ27">SUMPRODUCT($J$30:$J$764,AJ30:AJ764,--(AJ30:AJ764&lt;&gt;""))</f>
        <v>991.8</v>
      </c>
      <c r="AK27" s="73" cm="1">
        <f t="array" ref="AK27">SUMPRODUCT($J$30:$J$764,AK30:AK764,--(AK30:AK764&lt;&gt;""))</f>
        <v>125.8</v>
      </c>
      <c r="AL27" s="73" cm="1">
        <f t="array" ref="AL27">SUMPRODUCT($J$30:$J$764,AL30:AL764,--(AL30:AL764&lt;&gt;""))</f>
        <v>250.79999999999998</v>
      </c>
      <c r="AM27" s="73" cm="1">
        <f t="array" ref="AM27">SUMPRODUCT($J$30:$J$764,AM30:AM764,--(AM30:AM764&lt;&gt;""))</f>
        <v>461.79999999999995</v>
      </c>
      <c r="AN27" s="73" cm="1">
        <f t="array" ref="AN27">SUMPRODUCT($J$30:$J$764,AN30:AN764,--(AN30:AN764&lt;&gt;""))</f>
        <v>52.038834951456309</v>
      </c>
      <c r="AO27" s="73" cm="1">
        <f t="array" ref="AO27">SUMPRODUCT($J$30:$J$764,AO30:AO764,--(AO30:AO764&lt;&gt;""))</f>
        <v>1271.7</v>
      </c>
      <c r="AP27" s="73" cm="1">
        <f t="array" ref="AP27">SUMPRODUCT($J$30:$J$764,AP30:AP764,--(AP30:AP764&lt;&gt;""))</f>
        <v>1283.6999999999998</v>
      </c>
      <c r="AQ27" s="73" cm="1">
        <f t="array" ref="AQ27">SUMPRODUCT($J$30:$J$764,AQ30:AQ764,--(AQ30:AQ764&lt;&gt;""))</f>
        <v>8277</v>
      </c>
      <c r="AR27" s="73" cm="1">
        <f t="array" ref="AR27">SUMPRODUCT($J$30:$J$764,AR30:AR764,--(AR30:AR764&lt;&gt;""))</f>
        <v>483.8</v>
      </c>
      <c r="AS27" s="73" cm="1">
        <f t="array" ref="AS27">SUMPRODUCT($J$30:$J$764,AS30:AS764,--(AS30:AS764&lt;&gt;""))</f>
        <v>15575.2</v>
      </c>
      <c r="AT27" s="73" cm="1">
        <f t="array" ref="AT27">SUMPRODUCT($J$30:$J$764,AT30:AT764,--(AT30:AT764&lt;&gt;""))</f>
        <v>29.400000000000002</v>
      </c>
      <c r="AU27" s="73" cm="1">
        <f t="array" ref="AU27">SUMPRODUCT($J$30:$J$764,AU30:AU764,--(AU30:AU764&lt;&gt;""))</f>
        <v>2269.7999999999997</v>
      </c>
      <c r="AV27" s="73" cm="1">
        <f t="array" ref="AV27">SUMPRODUCT($J$30:$J$764,AV30:AV764,--(AV30:AV764&lt;&gt;""))</f>
        <v>466.03883495145629</v>
      </c>
      <c r="AW27" s="73" cm="1">
        <f t="array" ref="AW27">SUMPRODUCT($J$30:$J$764,AW30:AW764,--(AW30:AW764&lt;&gt;""))</f>
        <v>366</v>
      </c>
      <c r="AX27" s="73" cm="1">
        <f t="array" ref="AX27">SUMPRODUCT($J$30:$J$764,AX30:AX764,--(AX30:AX764&lt;&gt;""))</f>
        <v>13.8</v>
      </c>
      <c r="AY27" s="73" cm="1">
        <f t="array" ref="AY27">SUMPRODUCT($J$30:$J$764,AY30:AY764,--(AY30:AY764&lt;&gt;""))</f>
        <v>1.7000000000000002</v>
      </c>
      <c r="AZ27" s="73" cm="1">
        <f t="array" ref="AZ27">SUMPRODUCT($J$30:$J$764,AZ30:AZ764,--(AZ30:AZ764&lt;&gt;""))</f>
        <v>8302.7999999999993</v>
      </c>
      <c r="BA27" s="73" cm="1">
        <f t="array" ref="BA27">SUMPRODUCT($J$30:$J$764,BA30:BA764,--(BA30:BA764&lt;&gt;""))</f>
        <v>817.40000000000032</v>
      </c>
      <c r="BB27" s="73" cm="1">
        <f t="array" ref="BB27">SUMPRODUCT($J$30:$J$764,BB30:BB764,--(BB30:BB764&lt;&gt;""))</f>
        <v>8503.7999999999993</v>
      </c>
      <c r="BC27" s="73" cm="1">
        <f t="array" ref="BC27">SUMPRODUCT($J$30:$J$764,BC30:BC764,--(BC30:BC764&lt;&gt;""))</f>
        <v>139.19999999999999</v>
      </c>
      <c r="BD27" s="73" cm="1">
        <f t="array" ref="BD27">SUMPRODUCT($J$30:$J$764,BD30:BD764,--(BD30:BD764&lt;&gt;""))</f>
        <v>453.90000000000003</v>
      </c>
      <c r="BE27" s="73" cm="1">
        <f t="array" ref="BE27">SUMPRODUCT($J$30:$J$764,BE30:BE764,--(BE30:BE764&lt;&gt;""))</f>
        <v>93.100000000000009</v>
      </c>
      <c r="BF27" s="73" cm="1">
        <f t="array" ref="BF27">SUMPRODUCT($J$30:$J$764,BF30:BF764,--(BF30:BF764&lt;&gt;""))</f>
        <v>307.20000000000005</v>
      </c>
      <c r="BG27" s="73" cm="1">
        <f t="array" ref="BG27">SUMPRODUCT($J$30:$J$764,BG30:BG764,--(BG30:BG764&lt;&gt;""))</f>
        <v>0</v>
      </c>
      <c r="BH27" s="73" cm="1">
        <f t="array" ref="BH27">SUMPRODUCT($J$30:$J$764,BH30:BH764,--(BH30:BH764&lt;&gt;""))</f>
        <v>18.200000000000003</v>
      </c>
      <c r="BI27" s="73" cm="1">
        <f t="array" ref="BI27">SUMPRODUCT($J$30:$J$764,BI30:BI764,--(BI30:BI764&lt;&gt;""))</f>
        <v>327.29999999999995</v>
      </c>
      <c r="BJ27" s="73" cm="1">
        <f t="array" ref="BJ27">SUMPRODUCT($J$30:$J$764,BJ30:BJ764,--(BJ30:BJ764&lt;&gt;""))</f>
        <v>3270.1000000000004</v>
      </c>
      <c r="BK27" s="73" cm="1">
        <f t="array" ref="BK27">SUMPRODUCT($J$30:$J$764,BK30:BK764,--(BK30:BK764&lt;&gt;""))</f>
        <v>5</v>
      </c>
      <c r="BL27" s="73" cm="1">
        <f t="array" ref="BL27">SUMPRODUCT($J$30:$J$764,BL30:BL764,--(BL30:BL764&lt;&gt;""))</f>
        <v>156.5</v>
      </c>
      <c r="BM27" s="73" cm="1">
        <f t="array" ref="BM27">SUMPRODUCT($J$30:$J$764,BM30:BM764,--(BM30:BM764&lt;&gt;""))</f>
        <v>14</v>
      </c>
      <c r="BN27" s="73" cm="1">
        <f t="array" ref="BN27">SUMPRODUCT($J$30:$J$764,BN30:BN764,--(BN30:BN764&lt;&gt;""))</f>
        <v>8.4</v>
      </c>
      <c r="BO27" s="73" cm="1">
        <f t="array" ref="BO27">SUMPRODUCT($J$30:$J$764,BO30:BO764,--(BO30:BO764&lt;&gt;""))</f>
        <v>87.719999999999985</v>
      </c>
      <c r="BP27" s="73" cm="1">
        <f t="array" ref="BP27">SUMPRODUCT($J$30:$J$764,BP30:BP764,--(BP30:BP764&lt;&gt;""))</f>
        <v>16.800000000000004</v>
      </c>
      <c r="BQ27" s="73" cm="1">
        <f t="array" ref="BQ27">SUMPRODUCT($J$30:$J$764,BQ30:BQ764,--(BQ30:BQ764&lt;&gt;""))</f>
        <v>356.8</v>
      </c>
      <c r="BR27" s="73" cm="1">
        <f t="array" ref="BR27">SUMPRODUCT($J$30:$J$764,BR30:BR764,--(BR30:BR764&lt;&gt;""))</f>
        <v>6.8000000000000007</v>
      </c>
      <c r="BS27" s="73" cm="1">
        <f t="array" ref="BS27">SUMPRODUCT($J$30:$J$764,BS30:BS764,--(BS30:BS764&lt;&gt;""))</f>
        <v>50.2</v>
      </c>
      <c r="BT27" s="73" cm="1">
        <f t="array" ref="BT27">SUMPRODUCT($J$30:$J$764,BT30:BT764,--(BT30:BT764&lt;&gt;""))</f>
        <v>8.3000000000000007</v>
      </c>
      <c r="BU27" s="73" cm="1">
        <f t="array" ref="BU27">SUMPRODUCT($J$30:$J$764,BU30:BU764,--(BU30:BU764&lt;&gt;""))</f>
        <v>3.4</v>
      </c>
      <c r="BV27" s="73" cm="1">
        <f t="array" ref="BV27">SUMPRODUCT($J$30:$J$764,BV30:BV764,--(BV30:BV764&lt;&gt;""))</f>
        <v>29703.371999999999</v>
      </c>
      <c r="BW27" s="73" t="e" cm="1">
        <f t="array" ref="BW27">SUMPRODUCT($J$30:$J$764,BW30:BW764,--(BW30:BW764&lt;&gt;""))</f>
        <v>#VALUE!</v>
      </c>
    </row>
    <row r="28" spans="3:8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W28" si="1">SUM(N30:N764)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SUM(AQ30:AQ764)</f>
        <v>310</v>
      </c>
      <c r="AR28" s="75">
        <f t="shared" si="2"/>
        <v>58</v>
      </c>
      <c r="AS28" s="75">
        <f t="shared" ref="AS28:AX28" si="3">SUM(AS30:AS764)</f>
        <v>7</v>
      </c>
      <c r="AT28" s="75">
        <f t="shared" si="3"/>
        <v>14</v>
      </c>
      <c r="AU28" s="75">
        <f t="shared" si="3"/>
        <v>737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SUM(AY30:AY764)</f>
        <v>17</v>
      </c>
      <c r="AZ28" s="75">
        <f t="shared" si="4"/>
        <v>60</v>
      </c>
      <c r="BA28" s="75">
        <f t="shared" ref="BA28:BB28" si="5">SUM(BA30:BA764)</f>
        <v>426</v>
      </c>
      <c r="BB28" s="75">
        <f t="shared" si="5"/>
        <v>14</v>
      </c>
      <c r="BC28" s="75">
        <f t="shared" ref="BC28:BD28" si="6">SUM(BC30:BC764)</f>
        <v>16</v>
      </c>
      <c r="BD28" s="75">
        <f t="shared" si="6"/>
        <v>217</v>
      </c>
      <c r="BE28" s="75">
        <f t="shared" ref="BE28:BF28" si="7">SUM(BE30:BE764)</f>
        <v>19</v>
      </c>
      <c r="BF28" s="75">
        <f t="shared" si="7"/>
        <v>96</v>
      </c>
      <c r="BG28" s="75">
        <f t="shared" ref="BG28:BH28" si="8">SUM(BG30:BG764)</f>
        <v>94</v>
      </c>
      <c r="BH28" s="75">
        <f t="shared" si="8"/>
        <v>14</v>
      </c>
      <c r="BI28" s="75">
        <f t="shared" ref="BI28:BJ28" si="9">SUM(BI30:BI764)</f>
        <v>158</v>
      </c>
      <c r="BJ28" s="75">
        <f t="shared" si="9"/>
        <v>9</v>
      </c>
      <c r="BK28" s="75">
        <f t="shared" ref="BK28:BL28" si="10">SUM(BK30:BK764)</f>
        <v>10</v>
      </c>
      <c r="BL28" s="75">
        <f t="shared" si="10"/>
        <v>1</v>
      </c>
      <c r="BM28" s="75">
        <f t="shared" ref="BM28:BN28" si="11">SUM(BM30:BM764)</f>
        <v>1</v>
      </c>
      <c r="BN28" s="75">
        <f t="shared" si="11"/>
        <v>6</v>
      </c>
      <c r="BO28" s="75">
        <f t="shared" ref="BO28:BP28" si="12">SUM(BO30:BO764)</f>
        <v>112</v>
      </c>
      <c r="BP28" s="75">
        <f t="shared" si="12"/>
        <v>24</v>
      </c>
      <c r="BQ28" s="75">
        <f t="shared" ref="BQ28:BR28" si="13">SUM(BQ30:BQ764)</f>
        <v>16</v>
      </c>
      <c r="BR28" s="75">
        <f t="shared" si="13"/>
        <v>16</v>
      </c>
      <c r="BS28" s="75">
        <f t="shared" ref="BS28:BT28" si="14">SUM(BS30:BS764)</f>
        <v>26</v>
      </c>
      <c r="BT28" s="75">
        <f t="shared" si="14"/>
        <v>11</v>
      </c>
      <c r="BU28" s="75">
        <f t="shared" ref="BU28" si="15">SUM(BU30:BU764)</f>
        <v>1</v>
      </c>
      <c r="BV28" s="75">
        <f t="shared" si="1"/>
        <v>13.239999999999998</v>
      </c>
      <c r="BW28" s="75" t="e">
        <f t="shared" si="1"/>
        <v>#VALUE!</v>
      </c>
      <c r="BX28" s="74"/>
      <c r="BY28" s="74"/>
    </row>
    <row r="29" spans="3:86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9">
        <v>46311</v>
      </c>
      <c r="BP29" s="79">
        <v>46314</v>
      </c>
      <c r="BQ29" s="79">
        <v>46317</v>
      </c>
      <c r="BR29" s="79">
        <v>46318</v>
      </c>
      <c r="BS29" s="79">
        <v>46322</v>
      </c>
      <c r="BT29" s="79">
        <v>46323</v>
      </c>
      <c r="BU29" s="79">
        <v>46326</v>
      </c>
      <c r="BV29" s="78" t="s">
        <v>35</v>
      </c>
      <c r="BW29" s="77" t="s">
        <v>36</v>
      </c>
      <c r="BX29" s="77" t="s">
        <v>37</v>
      </c>
      <c r="BY29" s="77" t="s">
        <v>38</v>
      </c>
      <c r="BZ29" s="80" t="s">
        <v>39</v>
      </c>
      <c r="CA29" s="80" t="s">
        <v>40</v>
      </c>
      <c r="CB29" s="80" t="s">
        <v>41</v>
      </c>
      <c r="CC29" s="80" t="s">
        <v>42</v>
      </c>
      <c r="CD29" s="80" t="s">
        <v>43</v>
      </c>
      <c r="CE29" s="80" t="s">
        <v>44</v>
      </c>
      <c r="CF29" s="81" t="s">
        <v>45</v>
      </c>
      <c r="CG29" s="80"/>
      <c r="CH29" s="80"/>
    </row>
    <row r="30" spans="3:86" ht="14.25" hidden="1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6">MIN(SUM(N30:BV30),I30)</f>
        <v>0</v>
      </c>
      <c r="M30" s="26">
        <f t="shared" ref="M30:M93" si="17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67" t="e">
        <f>SUMIFS([1]Up!$J:$J,[1]Up!$D:$D,D30)</f>
        <v>#VALUE!</v>
      </c>
      <c r="BX30" s="82"/>
      <c r="BY30" s="82"/>
      <c r="BZ30" s="53" t="str">
        <f t="shared" ref="BZ30:BZ93" si="18">IF(ROUND(SUM(N30:BV30)-I30,0)&gt;0,"Thừa "&amp;SUM(N30:BV30)-I30,"")</f>
        <v/>
      </c>
      <c r="CA30" s="53" t="s">
        <v>82</v>
      </c>
      <c r="CB30" s="84" t="s">
        <v>3789</v>
      </c>
      <c r="CC30" s="53"/>
      <c r="CD30" s="53" t="s">
        <v>3790</v>
      </c>
      <c r="CE30" s="53">
        <v>1</v>
      </c>
      <c r="CF30" s="83">
        <v>46217</v>
      </c>
      <c r="CG30" s="53"/>
      <c r="CH30" s="53"/>
    </row>
    <row r="31" spans="3:86" ht="14.25" hidden="1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6"/>
        <v>0</v>
      </c>
      <c r="M31" s="26">
        <f t="shared" si="17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67" t="e">
        <f>SUMIFS([1]Up!$J:$J,[1]Up!$D:$D,D31)</f>
        <v>#VALUE!</v>
      </c>
      <c r="BX31" s="82"/>
      <c r="BY31" s="82"/>
      <c r="BZ31" s="53" t="str">
        <f t="shared" si="18"/>
        <v/>
      </c>
      <c r="CA31" s="53" t="s">
        <v>82</v>
      </c>
      <c r="CB31" s="84" t="s">
        <v>3789</v>
      </c>
      <c r="CC31" s="53"/>
      <c r="CD31" s="53" t="s">
        <v>3790</v>
      </c>
      <c r="CE31" s="53">
        <v>1</v>
      </c>
      <c r="CF31" s="83">
        <v>46217</v>
      </c>
      <c r="CG31" s="53"/>
      <c r="CH31" s="53"/>
    </row>
    <row r="32" spans="3:86" ht="14.25" hidden="1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6"/>
        <v>0</v>
      </c>
      <c r="M32" s="26">
        <f t="shared" si="17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67" t="e">
        <f>SUMIFS([1]Up!$J:$J,[1]Up!$D:$D,D32)</f>
        <v>#VALUE!</v>
      </c>
      <c r="BX32" s="82"/>
      <c r="BY32" s="82"/>
      <c r="BZ32" s="53" t="str">
        <f t="shared" si="18"/>
        <v/>
      </c>
      <c r="CA32" s="53" t="s">
        <v>82</v>
      </c>
      <c r="CB32" s="84" t="s">
        <v>3789</v>
      </c>
      <c r="CC32" s="53"/>
      <c r="CD32" s="53" t="s">
        <v>3790</v>
      </c>
      <c r="CE32" s="53">
        <v>48</v>
      </c>
      <c r="CF32" s="83">
        <v>46217</v>
      </c>
      <c r="CG32" s="53"/>
      <c r="CH32" s="53"/>
    </row>
    <row r="33" spans="3:86" ht="14.25" hidden="1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6"/>
        <v>0</v>
      </c>
      <c r="M33" s="26">
        <f t="shared" si="17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67" t="e">
        <f>SUMIFS([1]Up!$J:$J,[1]Up!$D:$D,D33)</f>
        <v>#VALUE!</v>
      </c>
      <c r="BX33" s="82"/>
      <c r="BY33" s="82"/>
      <c r="BZ33" s="53" t="str">
        <f t="shared" si="18"/>
        <v/>
      </c>
      <c r="CA33" s="53" t="s">
        <v>82</v>
      </c>
      <c r="CB33" s="84" t="s">
        <v>3789</v>
      </c>
      <c r="CC33" s="53"/>
      <c r="CD33" s="53" t="s">
        <v>3790</v>
      </c>
      <c r="CE33" s="53">
        <v>48</v>
      </c>
      <c r="CF33" s="83">
        <v>46217</v>
      </c>
      <c r="CG33" s="53"/>
      <c r="CH33" s="53"/>
    </row>
    <row r="34" spans="3:86" ht="14.25" hidden="1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6"/>
        <v>0</v>
      </c>
      <c r="M34" s="26">
        <f t="shared" si="17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67" t="e">
        <f>SUMIFS([1]Up!$J:$J,[1]Up!$D:$D,D34)</f>
        <v>#VALUE!</v>
      </c>
      <c r="BX34" s="82"/>
      <c r="BY34" s="82"/>
      <c r="BZ34" s="53" t="str">
        <f t="shared" si="18"/>
        <v/>
      </c>
      <c r="CA34" s="53" t="s">
        <v>82</v>
      </c>
      <c r="CB34" s="84" t="s">
        <v>3789</v>
      </c>
      <c r="CC34" s="53"/>
      <c r="CD34" s="53" t="s">
        <v>3790</v>
      </c>
      <c r="CE34" s="53">
        <v>1</v>
      </c>
      <c r="CF34" s="83">
        <v>46217</v>
      </c>
      <c r="CG34" s="53"/>
      <c r="CH34" s="53"/>
    </row>
    <row r="35" spans="3:86" ht="14.25" hidden="1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6"/>
        <v>0</v>
      </c>
      <c r="M35" s="26">
        <f t="shared" si="17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67" t="e">
        <f>SUMIFS([1]Up!$J:$J,[1]Up!$D:$D,D35)</f>
        <v>#VALUE!</v>
      </c>
      <c r="BX35" s="82"/>
      <c r="BY35" s="82"/>
      <c r="BZ35" s="53" t="str">
        <f t="shared" si="18"/>
        <v/>
      </c>
      <c r="CA35" s="53" t="s">
        <v>82</v>
      </c>
      <c r="CB35" s="84" t="s">
        <v>3789</v>
      </c>
      <c r="CC35" s="53"/>
      <c r="CD35" s="53" t="s">
        <v>3790</v>
      </c>
      <c r="CE35" s="53">
        <v>1</v>
      </c>
      <c r="CF35" s="83">
        <v>46217</v>
      </c>
      <c r="CG35" s="53"/>
      <c r="CH35" s="53"/>
    </row>
    <row r="36" spans="3:86" ht="14.25" hidden="1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6"/>
        <v>96</v>
      </c>
      <c r="M36" s="26">
        <f t="shared" si="17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>
        <v>96</v>
      </c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67" t="e">
        <f>SUMIFS([1]Up!$J:$J,[1]Up!$D:$D,D36)</f>
        <v>#VALUE!</v>
      </c>
      <c r="BX36" s="82"/>
      <c r="BY36" s="82"/>
      <c r="BZ36" s="53" t="str">
        <f t="shared" si="18"/>
        <v/>
      </c>
      <c r="CA36" s="53" t="s">
        <v>50</v>
      </c>
      <c r="CB36" s="84" t="s">
        <v>3827</v>
      </c>
      <c r="CC36" s="53"/>
      <c r="CD36" s="53" t="s">
        <v>3828</v>
      </c>
      <c r="CE36" s="53">
        <v>96</v>
      </c>
      <c r="CF36" s="83">
        <v>46217</v>
      </c>
      <c r="CG36" s="53"/>
      <c r="CH36" s="53"/>
    </row>
    <row r="37" spans="3:86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6"/>
        <v>96</v>
      </c>
      <c r="M37" s="26">
        <f t="shared" si="17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67" t="e">
        <f>SUMIFS([1]Up!$J:$J,[1]Up!$D:$D,D37)</f>
        <v>#VALUE!</v>
      </c>
      <c r="BX37" s="82"/>
      <c r="BY37" s="82"/>
      <c r="BZ37" s="53" t="str">
        <f t="shared" si="18"/>
        <v/>
      </c>
      <c r="CA37" s="53" t="s">
        <v>82</v>
      </c>
      <c r="CB37" s="84" t="s">
        <v>3827</v>
      </c>
      <c r="CC37" s="53"/>
      <c r="CD37" s="53" t="s">
        <v>3828</v>
      </c>
      <c r="CE37" s="53">
        <v>96</v>
      </c>
      <c r="CF37" s="83">
        <v>46217</v>
      </c>
      <c r="CG37" s="53"/>
      <c r="CH37" s="53"/>
    </row>
    <row r="38" spans="3:86" ht="14.25" hidden="1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6"/>
        <v>384</v>
      </c>
      <c r="M38" s="26">
        <f t="shared" si="17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>
        <v>168</v>
      </c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67" t="e">
        <f>SUMIFS([1]Up!$J:$J,[1]Up!$D:$D,D38)</f>
        <v>#VALUE!</v>
      </c>
      <c r="BX38" s="82"/>
      <c r="BY38" s="82"/>
      <c r="BZ38" s="53" t="str">
        <f t="shared" si="18"/>
        <v/>
      </c>
      <c r="CA38" s="53" t="s">
        <v>50</v>
      </c>
      <c r="CB38" s="84" t="s">
        <v>3827</v>
      </c>
      <c r="CC38" s="53"/>
      <c r="CD38" s="53" t="s">
        <v>3828</v>
      </c>
      <c r="CE38" s="53">
        <v>384</v>
      </c>
      <c r="CF38" s="83">
        <v>46217</v>
      </c>
      <c r="CG38" s="53"/>
      <c r="CH38" s="53"/>
    </row>
    <row r="39" spans="3:86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6"/>
        <v>0</v>
      </c>
      <c r="M39" s="26">
        <f t="shared" si="17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67" t="e">
        <f>SUMIFS([1]Up!$J:$J,[1]Up!$D:$D,D39)</f>
        <v>#VALUE!</v>
      </c>
      <c r="BX39" s="82"/>
      <c r="BY39" s="82"/>
      <c r="BZ39" s="53" t="str">
        <f t="shared" si="18"/>
        <v/>
      </c>
      <c r="CA39" s="53" t="s">
        <v>88</v>
      </c>
      <c r="CB39" s="53" t="s">
        <v>3852</v>
      </c>
      <c r="CC39" s="53"/>
      <c r="CD39" s="53"/>
      <c r="CE39" s="53"/>
      <c r="CF39" s="83"/>
      <c r="CG39" s="53"/>
      <c r="CH39" s="53"/>
    </row>
    <row r="40" spans="3:86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6"/>
        <v>0</v>
      </c>
      <c r="M40" s="26">
        <f t="shared" si="17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67" t="e">
        <f>SUMIFS([1]Up!$J:$J,[1]Up!$D:$D,D40)</f>
        <v>#VALUE!</v>
      </c>
      <c r="BX40" s="82"/>
      <c r="BY40" s="82"/>
      <c r="BZ40" s="53" t="str">
        <f t="shared" si="18"/>
        <v/>
      </c>
      <c r="CA40" s="53" t="s">
        <v>88</v>
      </c>
      <c r="CB40" s="53" t="s">
        <v>3847</v>
      </c>
      <c r="CC40" s="53"/>
      <c r="CD40" s="53"/>
      <c r="CE40" s="53"/>
      <c r="CF40" s="83"/>
      <c r="CG40" s="53"/>
      <c r="CH40" s="53"/>
    </row>
    <row r="41" spans="3:86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6"/>
        <v>0</v>
      </c>
      <c r="M41" s="26">
        <f t="shared" si="17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67" t="e">
        <f>SUMIFS([1]Up!$J:$J,[1]Up!$D:$D,D41)</f>
        <v>#VALUE!</v>
      </c>
      <c r="BX41" s="82"/>
      <c r="BY41" s="82"/>
      <c r="BZ41" s="53" t="str">
        <f t="shared" si="18"/>
        <v/>
      </c>
      <c r="CA41" s="53" t="s">
        <v>88</v>
      </c>
      <c r="CB41" s="53" t="s">
        <v>3860</v>
      </c>
      <c r="CC41" s="53"/>
      <c r="CD41" s="53"/>
      <c r="CE41" s="53"/>
      <c r="CF41" s="83"/>
      <c r="CG41" s="53"/>
      <c r="CH41" s="53"/>
    </row>
    <row r="42" spans="3:86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6"/>
        <v>0</v>
      </c>
      <c r="M42" s="26">
        <f t="shared" si="17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67" t="e">
        <f>SUMIFS([1]Up!$J:$J,[1]Up!$D:$D,D42)</f>
        <v>#VALUE!</v>
      </c>
      <c r="BX42" s="82"/>
      <c r="BY42" s="82"/>
      <c r="BZ42" s="53" t="str">
        <f t="shared" si="18"/>
        <v/>
      </c>
      <c r="CA42" s="53" t="s">
        <v>88</v>
      </c>
      <c r="CB42" s="53" t="s">
        <v>3856</v>
      </c>
      <c r="CC42" s="53"/>
      <c r="CD42" s="53"/>
      <c r="CE42" s="53"/>
      <c r="CF42" s="83"/>
      <c r="CG42" s="53"/>
      <c r="CH42" s="53"/>
    </row>
    <row r="43" spans="3:86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6"/>
        <v>0</v>
      </c>
      <c r="M43" s="26">
        <f t="shared" si="17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67" t="e">
        <f>SUMIFS([1]Up!$J:$J,[1]Up!$D:$D,D43)</f>
        <v>#VALUE!</v>
      </c>
      <c r="BX43" s="82"/>
      <c r="BY43" s="82"/>
      <c r="BZ43" s="53" t="str">
        <f t="shared" si="18"/>
        <v/>
      </c>
      <c r="CA43" s="53" t="s">
        <v>88</v>
      </c>
      <c r="CB43" s="53" t="s">
        <v>3852</v>
      </c>
      <c r="CC43" s="53"/>
      <c r="CD43" s="53"/>
      <c r="CE43" s="53"/>
      <c r="CF43" s="83"/>
      <c r="CG43" s="53"/>
      <c r="CH43" s="53"/>
    </row>
    <row r="44" spans="3:86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6"/>
        <v>0</v>
      </c>
      <c r="M44" s="26">
        <f t="shared" si="17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67" t="e">
        <f>SUMIFS([1]Up!$J:$J,[1]Up!$D:$D,D44)</f>
        <v>#VALUE!</v>
      </c>
      <c r="BX44" s="82"/>
      <c r="BY44" s="82"/>
      <c r="BZ44" s="53" t="str">
        <f t="shared" si="18"/>
        <v/>
      </c>
      <c r="CA44" s="53" t="s">
        <v>88</v>
      </c>
      <c r="CB44" s="53" t="s">
        <v>3847</v>
      </c>
      <c r="CC44" s="53"/>
      <c r="CD44" s="53"/>
      <c r="CE44" s="53"/>
      <c r="CF44" s="83"/>
      <c r="CG44" s="53"/>
      <c r="CH44" s="53"/>
    </row>
    <row r="45" spans="3:86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6"/>
        <v>0</v>
      </c>
      <c r="M45" s="26">
        <f t="shared" si="17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67" t="e">
        <f>SUMIFS([1]Up!$J:$J,[1]Up!$D:$D,D45)</f>
        <v>#VALUE!</v>
      </c>
      <c r="BX45" s="82"/>
      <c r="BY45" s="82" t="str">
        <f t="shared" ref="BY45:BY108" si="19">IFERROR(IF(C45="Plate",LEFT(E45,FIND("*",E45,1)-1),""),IF(C45="Plate",LEFT(E45,FIND("x",E45,1)-1),""))</f>
        <v/>
      </c>
      <c r="BZ45" s="53" t="str">
        <f t="shared" si="18"/>
        <v/>
      </c>
      <c r="CA45" s="53" t="s">
        <v>88</v>
      </c>
      <c r="CB45" s="53" t="s">
        <v>3235</v>
      </c>
      <c r="CC45" s="53"/>
      <c r="CD45" s="53"/>
      <c r="CE45" s="53"/>
      <c r="CF45" s="83"/>
      <c r="CG45" s="53"/>
      <c r="CH45" s="53"/>
    </row>
    <row r="46" spans="3:86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6"/>
        <v>0</v>
      </c>
      <c r="M46" s="26">
        <f t="shared" si="17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67" t="e">
        <f>SUMIFS([1]Up!$J:$J,[1]Up!$D:$D,D46)</f>
        <v>#VALUE!</v>
      </c>
      <c r="BX46" s="82"/>
      <c r="BY46" s="82" t="str">
        <f t="shared" si="19"/>
        <v/>
      </c>
      <c r="BZ46" s="53" t="str">
        <f t="shared" si="18"/>
        <v/>
      </c>
      <c r="CA46" s="53" t="s">
        <v>88</v>
      </c>
      <c r="CB46" s="53" t="s">
        <v>3245</v>
      </c>
      <c r="CC46" s="53"/>
      <c r="CD46" s="53"/>
      <c r="CE46" s="53"/>
      <c r="CF46" s="83"/>
      <c r="CG46" s="53"/>
      <c r="CH46" s="53"/>
    </row>
    <row r="47" spans="3:86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6"/>
        <v>0</v>
      </c>
      <c r="M47" s="26">
        <f t="shared" si="17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67" t="e">
        <f>SUMIFS([1]Up!$J:$J,[1]Up!$D:$D,D47)</f>
        <v>#VALUE!</v>
      </c>
      <c r="BX47" s="82"/>
      <c r="BY47" s="82" t="str">
        <f t="shared" si="19"/>
        <v/>
      </c>
      <c r="BZ47" s="53" t="str">
        <f t="shared" si="18"/>
        <v/>
      </c>
      <c r="CA47" s="53" t="s">
        <v>88</v>
      </c>
      <c r="CB47" s="53" t="s">
        <v>3312</v>
      </c>
      <c r="CC47" s="53"/>
      <c r="CD47" s="53"/>
      <c r="CE47" s="53"/>
      <c r="CF47" s="83"/>
      <c r="CG47" s="53"/>
      <c r="CH47" s="53"/>
    </row>
    <row r="48" spans="3:86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6"/>
        <v>0</v>
      </c>
      <c r="M48" s="26">
        <f t="shared" si="17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67" t="e">
        <f>SUMIFS([1]Up!$J:$J,[1]Up!$D:$D,D48)</f>
        <v>#VALUE!</v>
      </c>
      <c r="BX48" s="82"/>
      <c r="BY48" s="82" t="str">
        <f t="shared" si="19"/>
        <v/>
      </c>
      <c r="BZ48" s="53" t="str">
        <f t="shared" si="18"/>
        <v/>
      </c>
      <c r="CA48" s="53" t="s">
        <v>88</v>
      </c>
      <c r="CB48" s="53" t="s">
        <v>3308</v>
      </c>
      <c r="CC48" s="53"/>
      <c r="CD48" s="53"/>
      <c r="CE48" s="53"/>
      <c r="CF48" s="83"/>
      <c r="CG48" s="53"/>
      <c r="CH48" s="53"/>
    </row>
    <row r="49" spans="3:86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6"/>
        <v>48</v>
      </c>
      <c r="M49" s="26">
        <f t="shared" si="17"/>
        <v>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>
        <v>48</v>
      </c>
      <c r="BP49" s="26"/>
      <c r="BQ49" s="26"/>
      <c r="BR49" s="26"/>
      <c r="BS49" s="26"/>
      <c r="BT49" s="26"/>
      <c r="BU49" s="26"/>
      <c r="BV49" s="26"/>
      <c r="BW49" s="67" t="e">
        <f>SUMIFS([1]Up!$J:$J,[1]Up!$D:$D,D49)</f>
        <v>#VALUE!</v>
      </c>
      <c r="BX49" s="82"/>
      <c r="BY49" s="82" t="str">
        <f t="shared" si="19"/>
        <v xml:space="preserve">PL1.5 </v>
      </c>
      <c r="BZ49" s="53" t="str">
        <f t="shared" si="18"/>
        <v/>
      </c>
      <c r="CA49" s="53" t="s">
        <v>50</v>
      </c>
      <c r="CB49" s="53" t="s">
        <v>3663</v>
      </c>
      <c r="CC49" s="53"/>
      <c r="CD49" s="53" t="s">
        <v>3664</v>
      </c>
      <c r="CE49" s="53">
        <v>16</v>
      </c>
      <c r="CF49" s="83">
        <v>46199</v>
      </c>
      <c r="CG49" s="53"/>
      <c r="CH49" s="53"/>
    </row>
    <row r="50" spans="3:86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6"/>
        <v>24</v>
      </c>
      <c r="M50" s="26">
        <f t="shared" si="17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>
        <v>24</v>
      </c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67" t="e">
        <f>SUMIFS([1]Up!$J:$J,[1]Up!$D:$D,D50)</f>
        <v>#VALUE!</v>
      </c>
      <c r="BX50" s="82"/>
      <c r="BY50" s="82" t="str">
        <f t="shared" si="19"/>
        <v/>
      </c>
      <c r="BZ50" s="53" t="str">
        <f t="shared" si="18"/>
        <v/>
      </c>
      <c r="CA50" s="53" t="s">
        <v>82</v>
      </c>
      <c r="CB50" s="53"/>
      <c r="CC50" s="53"/>
      <c r="CD50" s="53"/>
      <c r="CE50" s="53"/>
      <c r="CF50" s="83"/>
      <c r="CG50" s="53"/>
      <c r="CH50" s="53"/>
    </row>
    <row r="51" spans="3:86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6"/>
        <v>3</v>
      </c>
      <c r="M51" s="26">
        <f t="shared" si="17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67" t="e">
        <f>SUMIFS([1]Up!$J:$J,[1]Up!$D:$D,D51)</f>
        <v>#VALUE!</v>
      </c>
      <c r="BX51" s="82"/>
      <c r="BY51" s="82" t="str">
        <f t="shared" si="19"/>
        <v>PL1.5</v>
      </c>
      <c r="BZ51" s="53" t="str">
        <f t="shared" si="18"/>
        <v/>
      </c>
      <c r="CA51" s="53" t="s">
        <v>82</v>
      </c>
      <c r="CB51" s="53" t="s">
        <v>3663</v>
      </c>
      <c r="CC51" s="53"/>
      <c r="CD51" s="53" t="s">
        <v>3664</v>
      </c>
      <c r="CE51" s="53">
        <v>1</v>
      </c>
      <c r="CF51" s="83">
        <v>46199</v>
      </c>
      <c r="CG51" s="53"/>
      <c r="CH51" s="53"/>
    </row>
    <row r="52" spans="3:86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6"/>
        <v>6</v>
      </c>
      <c r="M52" s="26">
        <f t="shared" si="17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67" t="e">
        <f>SUMIFS([1]Up!$J:$J,[1]Up!$D:$D,D52)</f>
        <v>#VALUE!</v>
      </c>
      <c r="BX52" s="82"/>
      <c r="BY52" s="82" t="str">
        <f t="shared" si="19"/>
        <v>PL1.5</v>
      </c>
      <c r="BZ52" s="53" t="str">
        <f t="shared" si="18"/>
        <v/>
      </c>
      <c r="CA52" s="53" t="s">
        <v>82</v>
      </c>
      <c r="CB52" s="53" t="s">
        <v>3663</v>
      </c>
      <c r="CC52" s="53"/>
      <c r="CD52" s="53" t="s">
        <v>3664</v>
      </c>
      <c r="CE52" s="53">
        <v>2</v>
      </c>
      <c r="CF52" s="83">
        <v>46199</v>
      </c>
      <c r="CG52" s="53"/>
      <c r="CH52" s="53"/>
    </row>
    <row r="53" spans="3:86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6"/>
        <v>6</v>
      </c>
      <c r="M53" s="26">
        <f t="shared" si="17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67" t="e">
        <f>SUMIFS([1]Up!$J:$J,[1]Up!$D:$D,D53)</f>
        <v>#VALUE!</v>
      </c>
      <c r="BX53" s="82"/>
      <c r="BY53" s="82" t="str">
        <f t="shared" si="19"/>
        <v>PL1.5</v>
      </c>
      <c r="BZ53" s="53" t="str">
        <f t="shared" si="18"/>
        <v/>
      </c>
      <c r="CA53" s="53" t="s">
        <v>82</v>
      </c>
      <c r="CB53" s="53" t="s">
        <v>3663</v>
      </c>
      <c r="CC53" s="53"/>
      <c r="CD53" s="53" t="s">
        <v>3664</v>
      </c>
      <c r="CE53" s="53">
        <v>2</v>
      </c>
      <c r="CF53" s="83">
        <v>46199</v>
      </c>
      <c r="CG53" s="53"/>
      <c r="CH53" s="53"/>
    </row>
    <row r="54" spans="3:86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6"/>
        <v>12</v>
      </c>
      <c r="M54" s="26">
        <f t="shared" si="17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67" t="e">
        <f>SUMIFS([1]Up!$J:$J,[1]Up!$D:$D,D54)</f>
        <v>#VALUE!</v>
      </c>
      <c r="BX54" s="82"/>
      <c r="BY54" s="82" t="str">
        <f t="shared" si="19"/>
        <v>PL10</v>
      </c>
      <c r="BZ54" s="53" t="str">
        <f t="shared" si="18"/>
        <v/>
      </c>
      <c r="CA54" s="53" t="s">
        <v>50</v>
      </c>
      <c r="CB54" s="53" t="s">
        <v>3661</v>
      </c>
      <c r="CC54" s="53"/>
      <c r="CD54" s="53" t="s">
        <v>3662</v>
      </c>
      <c r="CE54" s="53">
        <v>4</v>
      </c>
      <c r="CF54" s="83">
        <v>46199</v>
      </c>
      <c r="CG54" s="53"/>
      <c r="CH54" s="53"/>
    </row>
    <row r="55" spans="3:86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6"/>
        <v>9</v>
      </c>
      <c r="M55" s="26">
        <f t="shared" si="17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67" t="e">
        <f>SUMIFS([1]Up!$J:$J,[1]Up!$D:$D,D55)</f>
        <v>#VALUE!</v>
      </c>
      <c r="BX55" s="82"/>
      <c r="BY55" s="82" t="str">
        <f t="shared" si="19"/>
        <v>PL10</v>
      </c>
      <c r="BZ55" s="53" t="str">
        <f t="shared" si="18"/>
        <v/>
      </c>
      <c r="CA55" s="53" t="s">
        <v>50</v>
      </c>
      <c r="CB55" s="53" t="s">
        <v>3661</v>
      </c>
      <c r="CC55" s="53"/>
      <c r="CD55" s="53" t="s">
        <v>3662</v>
      </c>
      <c r="CE55" s="53">
        <v>3</v>
      </c>
      <c r="CF55" s="83">
        <v>46199</v>
      </c>
      <c r="CG55" s="53"/>
      <c r="CH55" s="53"/>
    </row>
    <row r="56" spans="3:86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6"/>
        <v>3</v>
      </c>
      <c r="M56" s="26">
        <f t="shared" si="17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67" t="e">
        <f>SUMIFS([1]Up!$J:$J,[1]Up!$D:$D,D56)</f>
        <v>#VALUE!</v>
      </c>
      <c r="BX56" s="82"/>
      <c r="BY56" s="82" t="str">
        <f t="shared" si="19"/>
        <v>PL10</v>
      </c>
      <c r="BZ56" s="53" t="str">
        <f t="shared" si="18"/>
        <v/>
      </c>
      <c r="CA56" s="53" t="s">
        <v>50</v>
      </c>
      <c r="CB56" s="53" t="s">
        <v>3661</v>
      </c>
      <c r="CC56" s="53"/>
      <c r="CD56" s="53" t="s">
        <v>3662</v>
      </c>
      <c r="CE56" s="53">
        <v>1</v>
      </c>
      <c r="CF56" s="83">
        <v>46199</v>
      </c>
      <c r="CG56" s="53"/>
      <c r="CH56" s="53"/>
    </row>
    <row r="57" spans="3:86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6"/>
        <v>0</v>
      </c>
      <c r="M57" s="26">
        <f t="shared" si="17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67" t="e">
        <f>SUMIFS([1]Up!$J:$J,[1]Up!$D:$D,D57)</f>
        <v>#VALUE!</v>
      </c>
      <c r="BX57" s="82"/>
      <c r="BY57" s="82" t="str">
        <f t="shared" si="19"/>
        <v/>
      </c>
      <c r="BZ57" s="53" t="str">
        <f t="shared" si="18"/>
        <v/>
      </c>
      <c r="CA57" s="53" t="s">
        <v>88</v>
      </c>
      <c r="CB57" s="53" t="s">
        <v>3326</v>
      </c>
      <c r="CC57" s="53"/>
      <c r="CD57" s="53"/>
      <c r="CE57" s="53"/>
      <c r="CF57" s="83"/>
      <c r="CG57" s="53"/>
      <c r="CH57" s="53"/>
    </row>
    <row r="58" spans="3:86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6"/>
        <v>3</v>
      </c>
      <c r="M58" s="26">
        <f t="shared" si="17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>
        <v>3</v>
      </c>
      <c r="BQ58" s="26"/>
      <c r="BR58" s="26"/>
      <c r="BS58" s="26"/>
      <c r="BT58" s="26"/>
      <c r="BU58" s="26"/>
      <c r="BV58" s="26"/>
      <c r="BW58" s="67" t="e">
        <f>SUMIFS([1]Up!$J:$J,[1]Up!$D:$D,D58)</f>
        <v>#VALUE!</v>
      </c>
      <c r="BX58" s="82"/>
      <c r="BY58" s="82" t="str">
        <f t="shared" si="19"/>
        <v/>
      </c>
      <c r="BZ58" s="53" t="str">
        <f t="shared" si="18"/>
        <v/>
      </c>
      <c r="CA58" s="53" t="s">
        <v>82</v>
      </c>
      <c r="CB58" s="53" t="s">
        <v>3671</v>
      </c>
      <c r="CC58" s="53"/>
      <c r="CD58" s="53" t="s">
        <v>3672</v>
      </c>
      <c r="CE58" s="53">
        <v>1</v>
      </c>
      <c r="CF58" s="83">
        <v>46199</v>
      </c>
      <c r="CG58" s="53"/>
      <c r="CH58" s="53"/>
    </row>
    <row r="59" spans="3:86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6"/>
        <v>60</v>
      </c>
      <c r="M59" s="26">
        <f t="shared" si="17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67" t="e">
        <f>SUMIFS([1]Up!$J:$J,[1]Up!$D:$D,D59)</f>
        <v>#VALUE!</v>
      </c>
      <c r="BX59" s="82"/>
      <c r="BY59" s="82" t="str">
        <f t="shared" si="19"/>
        <v>PL10</v>
      </c>
      <c r="BZ59" s="53" t="str">
        <f t="shared" si="18"/>
        <v/>
      </c>
      <c r="CA59" s="53" t="s">
        <v>50</v>
      </c>
      <c r="CB59" s="53" t="s">
        <v>3661</v>
      </c>
      <c r="CC59" s="53"/>
      <c r="CD59" s="53" t="s">
        <v>3662</v>
      </c>
      <c r="CE59" s="53">
        <v>20</v>
      </c>
      <c r="CF59" s="83">
        <v>46199</v>
      </c>
      <c r="CG59" s="53"/>
      <c r="CH59" s="53"/>
    </row>
    <row r="60" spans="3:86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6"/>
        <v>6</v>
      </c>
      <c r="M60" s="26">
        <f t="shared" si="17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>
        <v>6</v>
      </c>
      <c r="BQ60" s="26"/>
      <c r="BR60" s="26"/>
      <c r="BS60" s="26"/>
      <c r="BT60" s="26"/>
      <c r="BU60" s="26"/>
      <c r="BV60" s="26"/>
      <c r="BW60" s="67" t="e">
        <f>SUMIFS([1]Up!$J:$J,[1]Up!$D:$D,D60)</f>
        <v>#VALUE!</v>
      </c>
      <c r="BX60" s="82"/>
      <c r="BY60" s="82" t="str">
        <f t="shared" si="19"/>
        <v/>
      </c>
      <c r="BZ60" s="53" t="str">
        <f t="shared" si="18"/>
        <v/>
      </c>
      <c r="CA60" s="53" t="s">
        <v>82</v>
      </c>
      <c r="CB60" s="53" t="s">
        <v>3671</v>
      </c>
      <c r="CC60" s="53"/>
      <c r="CD60" s="53" t="s">
        <v>3672</v>
      </c>
      <c r="CE60" s="53">
        <v>2</v>
      </c>
      <c r="CF60" s="83">
        <v>46199</v>
      </c>
      <c r="CG60" s="53"/>
      <c r="CH60" s="53"/>
    </row>
    <row r="61" spans="3:86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6"/>
        <v>6</v>
      </c>
      <c r="M61" s="26">
        <f t="shared" si="17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67" t="e">
        <f>SUMIFS([1]Up!$J:$J,[1]Up!$D:$D,D61)</f>
        <v>#VALUE!</v>
      </c>
      <c r="BX61" s="82"/>
      <c r="BY61" s="82" t="str">
        <f t="shared" si="19"/>
        <v/>
      </c>
      <c r="BZ61" s="53" t="str">
        <f t="shared" si="18"/>
        <v/>
      </c>
      <c r="CA61" s="53" t="s">
        <v>50</v>
      </c>
      <c r="CB61" s="53" t="s">
        <v>3669</v>
      </c>
      <c r="CC61" s="53"/>
      <c r="CD61" s="53" t="s">
        <v>3670</v>
      </c>
      <c r="CE61" s="53">
        <v>2</v>
      </c>
      <c r="CF61" s="83">
        <v>46199</v>
      </c>
      <c r="CG61" s="53"/>
      <c r="CH61" s="53"/>
    </row>
    <row r="62" spans="3:86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6"/>
        <v>6</v>
      </c>
      <c r="M62" s="26">
        <f t="shared" si="17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67" t="e">
        <f>SUMIFS([1]Up!$J:$J,[1]Up!$D:$D,D62)</f>
        <v>#VALUE!</v>
      </c>
      <c r="BX62" s="82"/>
      <c r="BY62" s="82" t="str">
        <f t="shared" si="19"/>
        <v/>
      </c>
      <c r="BZ62" s="53" t="str">
        <f t="shared" si="18"/>
        <v/>
      </c>
      <c r="CA62" s="53" t="s">
        <v>50</v>
      </c>
      <c r="CB62" s="53" t="s">
        <v>3669</v>
      </c>
      <c r="CC62" s="53"/>
      <c r="CD62" s="53" t="s">
        <v>3670</v>
      </c>
      <c r="CE62" s="53">
        <v>2</v>
      </c>
      <c r="CF62" s="83">
        <v>46199</v>
      </c>
      <c r="CG62" s="53"/>
      <c r="CH62" s="53"/>
    </row>
    <row r="63" spans="3:86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6"/>
        <v>0</v>
      </c>
      <c r="M63" s="26">
        <f t="shared" si="17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67" t="e">
        <f>SUMIFS([1]Up!$J:$J,[1]Up!$D:$D,D63)</f>
        <v>#VALUE!</v>
      </c>
      <c r="BX63" s="82"/>
      <c r="BY63" s="82" t="str">
        <f t="shared" si="19"/>
        <v/>
      </c>
      <c r="BZ63" s="53" t="str">
        <f t="shared" si="18"/>
        <v/>
      </c>
      <c r="CA63" s="53" t="s">
        <v>88</v>
      </c>
      <c r="CB63" s="53" t="s">
        <v>3275</v>
      </c>
      <c r="CC63" s="53"/>
      <c r="CD63" s="53"/>
      <c r="CE63" s="53"/>
      <c r="CF63" s="83"/>
      <c r="CG63" s="53"/>
      <c r="CH63" s="53"/>
    </row>
    <row r="64" spans="3:86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6"/>
        <v>0</v>
      </c>
      <c r="M64" s="26">
        <f t="shared" si="17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67" t="e">
        <f>SUMIFS([1]Up!$J:$J,[1]Up!$D:$D,D64)</f>
        <v>#VALUE!</v>
      </c>
      <c r="BX64" s="82"/>
      <c r="BY64" s="82" t="str">
        <f t="shared" si="19"/>
        <v/>
      </c>
      <c r="BZ64" s="53" t="str">
        <f t="shared" si="18"/>
        <v/>
      </c>
      <c r="CA64" s="53" t="s">
        <v>88</v>
      </c>
      <c r="CB64" s="53" t="s">
        <v>3260</v>
      </c>
      <c r="CC64" s="53"/>
      <c r="CD64" s="53"/>
      <c r="CE64" s="53"/>
      <c r="CF64" s="83"/>
      <c r="CG64" s="53"/>
      <c r="CH64" s="53"/>
    </row>
    <row r="65" spans="3:86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6"/>
        <v>3</v>
      </c>
      <c r="M65" s="26">
        <f t="shared" si="17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67" t="e">
        <f>SUMIFS([1]Up!$J:$J,[1]Up!$D:$D,D65)</f>
        <v>#VALUE!</v>
      </c>
      <c r="BX65" s="82"/>
      <c r="BY65" s="82" t="str">
        <f t="shared" si="19"/>
        <v/>
      </c>
      <c r="BZ65" s="53" t="str">
        <f t="shared" si="18"/>
        <v/>
      </c>
      <c r="CA65" s="53" t="s">
        <v>82</v>
      </c>
      <c r="CB65" s="53" t="s">
        <v>3667</v>
      </c>
      <c r="CC65" s="53"/>
      <c r="CD65" s="53" t="s">
        <v>3668</v>
      </c>
      <c r="CE65" s="53">
        <v>1</v>
      </c>
      <c r="CF65" s="83">
        <v>46199</v>
      </c>
      <c r="CG65" s="53"/>
      <c r="CH65" s="53"/>
    </row>
    <row r="66" spans="3:86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6"/>
        <v>0</v>
      </c>
      <c r="M66" s="26">
        <f t="shared" si="17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67" t="e">
        <f>SUMIFS([1]Up!$J:$J,[1]Up!$D:$D,D66)</f>
        <v>#VALUE!</v>
      </c>
      <c r="BX66" s="82"/>
      <c r="BY66" s="82" t="str">
        <f t="shared" si="19"/>
        <v/>
      </c>
      <c r="BZ66" s="53" t="str">
        <f t="shared" si="18"/>
        <v/>
      </c>
      <c r="CA66" s="53" t="s">
        <v>88</v>
      </c>
      <c r="CB66" s="53" t="s">
        <v>3272</v>
      </c>
      <c r="CC66" s="53"/>
      <c r="CD66" s="53"/>
      <c r="CE66" s="53"/>
      <c r="CF66" s="83"/>
      <c r="CG66" s="53"/>
      <c r="CH66" s="53"/>
    </row>
    <row r="67" spans="3:86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6"/>
        <v>3</v>
      </c>
      <c r="M67" s="26">
        <f t="shared" si="17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67" t="e">
        <f>SUMIFS([1]Up!$J:$J,[1]Up!$D:$D,D67)</f>
        <v>#VALUE!</v>
      </c>
      <c r="BX67" s="82"/>
      <c r="BY67" s="82" t="str">
        <f t="shared" si="19"/>
        <v>PL10</v>
      </c>
      <c r="BZ67" s="53" t="str">
        <f t="shared" si="18"/>
        <v/>
      </c>
      <c r="CA67" s="53" t="s">
        <v>50</v>
      </c>
      <c r="CB67" s="53" t="s">
        <v>3661</v>
      </c>
      <c r="CC67" s="53"/>
      <c r="CD67" s="53" t="s">
        <v>3662</v>
      </c>
      <c r="CE67" s="53">
        <v>1</v>
      </c>
      <c r="CF67" s="83">
        <v>46199</v>
      </c>
      <c r="CG67" s="53"/>
      <c r="CH67" s="53"/>
    </row>
    <row r="68" spans="3:86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6"/>
        <v>3</v>
      </c>
      <c r="M68" s="26">
        <f t="shared" si="17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67" t="e">
        <f>SUMIFS([1]Up!$J:$J,[1]Up!$D:$D,D68)</f>
        <v>#VALUE!</v>
      </c>
      <c r="BX68" s="82"/>
      <c r="BY68" s="82" t="str">
        <f t="shared" si="19"/>
        <v>PL10</v>
      </c>
      <c r="BZ68" s="53" t="str">
        <f t="shared" si="18"/>
        <v/>
      </c>
      <c r="CA68" s="53" t="s">
        <v>50</v>
      </c>
      <c r="CB68" s="53" t="s">
        <v>3661</v>
      </c>
      <c r="CC68" s="53"/>
      <c r="CD68" s="53" t="s">
        <v>3662</v>
      </c>
      <c r="CE68" s="53">
        <v>1</v>
      </c>
      <c r="CF68" s="83">
        <v>46199</v>
      </c>
      <c r="CG68" s="53"/>
      <c r="CH68" s="53"/>
    </row>
    <row r="69" spans="3:86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6"/>
        <v>60</v>
      </c>
      <c r="M69" s="26">
        <f t="shared" si="17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67" t="e">
        <f>SUMIFS([1]Up!$J:$J,[1]Up!$D:$D,D69)</f>
        <v>#VALUE!</v>
      </c>
      <c r="BX69" s="82"/>
      <c r="BY69" s="82" t="str">
        <f t="shared" si="19"/>
        <v>PL10</v>
      </c>
      <c r="BZ69" s="53" t="str">
        <f t="shared" si="18"/>
        <v/>
      </c>
      <c r="CA69" s="53" t="s">
        <v>50</v>
      </c>
      <c r="CB69" s="53" t="s">
        <v>3661</v>
      </c>
      <c r="CC69" s="53"/>
      <c r="CD69" s="53" t="s">
        <v>3662</v>
      </c>
      <c r="CE69" s="53">
        <v>20</v>
      </c>
      <c r="CF69" s="83">
        <v>46199</v>
      </c>
      <c r="CG69" s="53"/>
      <c r="CH69" s="53"/>
    </row>
    <row r="70" spans="3:86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6"/>
        <v>30</v>
      </c>
      <c r="M70" s="26">
        <f t="shared" si="17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67" t="e">
        <f>SUMIFS([1]Up!$J:$J,[1]Up!$D:$D,D70)</f>
        <v>#VALUE!</v>
      </c>
      <c r="BX70" s="82"/>
      <c r="BY70" s="82" t="str">
        <f t="shared" si="19"/>
        <v>PL10</v>
      </c>
      <c r="BZ70" s="53" t="str">
        <f t="shared" si="18"/>
        <v/>
      </c>
      <c r="CA70" s="53" t="s">
        <v>50</v>
      </c>
      <c r="CB70" s="53" t="s">
        <v>3661</v>
      </c>
      <c r="CC70" s="53"/>
      <c r="CD70" s="53" t="s">
        <v>3662</v>
      </c>
      <c r="CE70" s="53">
        <v>10</v>
      </c>
      <c r="CF70" s="83">
        <v>46199</v>
      </c>
      <c r="CG70" s="53"/>
      <c r="CH70" s="53"/>
    </row>
    <row r="71" spans="3:86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6"/>
        <v>0</v>
      </c>
      <c r="M71" s="26">
        <f t="shared" si="17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67" t="e">
        <f>SUMIFS([1]Up!$J:$J,[1]Up!$D:$D,D71)</f>
        <v>#VALUE!</v>
      </c>
      <c r="BX71" s="82"/>
      <c r="BY71" s="82" t="str">
        <f t="shared" si="19"/>
        <v/>
      </c>
      <c r="BZ71" s="53" t="str">
        <f t="shared" si="18"/>
        <v/>
      </c>
      <c r="CA71" s="53" t="s">
        <v>88</v>
      </c>
      <c r="CB71" s="53" t="s">
        <v>3268</v>
      </c>
      <c r="CC71" s="53"/>
      <c r="CD71" s="53"/>
      <c r="CE71" s="53"/>
      <c r="CF71" s="83"/>
      <c r="CG71" s="53"/>
      <c r="CH71" s="53"/>
    </row>
    <row r="72" spans="3:86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6"/>
        <v>0</v>
      </c>
      <c r="M72" s="26">
        <f t="shared" si="17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67" t="e">
        <f>SUMIFS([1]Up!$J:$J,[1]Up!$D:$D,D72)</f>
        <v>#VALUE!</v>
      </c>
      <c r="BX72" s="82"/>
      <c r="BY72" s="82" t="str">
        <f t="shared" si="19"/>
        <v/>
      </c>
      <c r="BZ72" s="53" t="str">
        <f t="shared" si="18"/>
        <v/>
      </c>
      <c r="CA72" s="53" t="s">
        <v>88</v>
      </c>
      <c r="CB72" s="53" t="s">
        <v>3264</v>
      </c>
      <c r="CC72" s="53"/>
      <c r="CD72" s="53"/>
      <c r="CE72" s="53"/>
      <c r="CF72" s="83"/>
      <c r="CG72" s="53"/>
      <c r="CH72" s="53"/>
    </row>
    <row r="73" spans="3:86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6"/>
        <v>0</v>
      </c>
      <c r="M73" s="26">
        <f t="shared" si="17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67" t="e">
        <f>SUMIFS([1]Up!$J:$J,[1]Up!$D:$D,D73)</f>
        <v>#VALUE!</v>
      </c>
      <c r="BX73" s="82"/>
      <c r="BY73" s="82" t="str">
        <f t="shared" si="19"/>
        <v/>
      </c>
      <c r="BZ73" s="53" t="str">
        <f t="shared" si="18"/>
        <v/>
      </c>
      <c r="CA73" s="53" t="s">
        <v>88</v>
      </c>
      <c r="CB73" s="53" t="s">
        <v>3245</v>
      </c>
      <c r="CC73" s="53"/>
      <c r="CD73" s="53"/>
      <c r="CE73" s="53"/>
      <c r="CF73" s="83"/>
      <c r="CG73" s="53"/>
      <c r="CH73" s="53"/>
    </row>
    <row r="74" spans="3:86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6"/>
        <v>0</v>
      </c>
      <c r="M74" s="26">
        <f t="shared" si="17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67" t="e">
        <f>SUMIFS([1]Up!$J:$J,[1]Up!$D:$D,D74)</f>
        <v>#VALUE!</v>
      </c>
      <c r="BX74" s="82"/>
      <c r="BY74" s="82" t="str">
        <f t="shared" si="19"/>
        <v/>
      </c>
      <c r="BZ74" s="53" t="str">
        <f t="shared" si="18"/>
        <v/>
      </c>
      <c r="CA74" s="53" t="s">
        <v>88</v>
      </c>
      <c r="CB74" s="53" t="s">
        <v>3240</v>
      </c>
      <c r="CC74" s="53"/>
      <c r="CD74" s="53"/>
      <c r="CE74" s="53"/>
      <c r="CF74" s="83"/>
      <c r="CG74" s="53"/>
      <c r="CH74" s="53"/>
    </row>
    <row r="75" spans="3:86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6"/>
        <v>0</v>
      </c>
      <c r="M75" s="26">
        <f t="shared" si="17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67" t="e">
        <f>SUMIFS([1]Up!$J:$J,[1]Up!$D:$D,D75)</f>
        <v>#VALUE!</v>
      </c>
      <c r="BX75" s="82"/>
      <c r="BY75" s="82" t="str">
        <f t="shared" si="19"/>
        <v/>
      </c>
      <c r="BZ75" s="53" t="str">
        <f t="shared" si="18"/>
        <v/>
      </c>
      <c r="CA75" s="53" t="s">
        <v>88</v>
      </c>
      <c r="CB75" s="53" t="s">
        <v>3235</v>
      </c>
      <c r="CC75" s="53"/>
      <c r="CD75" s="53"/>
      <c r="CE75" s="53"/>
      <c r="CF75" s="83"/>
      <c r="CG75" s="53"/>
      <c r="CH75" s="53"/>
    </row>
    <row r="76" spans="3:86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6"/>
        <v>3</v>
      </c>
      <c r="M76" s="26">
        <f t="shared" si="17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>
        <v>3</v>
      </c>
      <c r="BQ76" s="26"/>
      <c r="BR76" s="26"/>
      <c r="BS76" s="26"/>
      <c r="BT76" s="26"/>
      <c r="BU76" s="26"/>
      <c r="BV76" s="26"/>
      <c r="BW76" s="67" t="e">
        <f>SUMIFS([1]Up!$J:$J,[1]Up!$D:$D,D76)</f>
        <v>#VALUE!</v>
      </c>
      <c r="BX76" s="82"/>
      <c r="BY76" s="82" t="str">
        <f t="shared" si="19"/>
        <v>PL10</v>
      </c>
      <c r="BZ76" s="53" t="str">
        <f t="shared" si="18"/>
        <v/>
      </c>
      <c r="CA76" s="53" t="s">
        <v>82</v>
      </c>
      <c r="CB76" s="53" t="s">
        <v>3661</v>
      </c>
      <c r="CC76" s="53"/>
      <c r="CD76" s="53" t="s">
        <v>3662</v>
      </c>
      <c r="CE76" s="53">
        <v>1</v>
      </c>
      <c r="CF76" s="83">
        <v>46199</v>
      </c>
      <c r="CG76" s="53"/>
      <c r="CH76" s="53"/>
    </row>
    <row r="77" spans="3:86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6"/>
        <v>3</v>
      </c>
      <c r="M77" s="26">
        <f t="shared" si="17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67" t="e">
        <f>SUMIFS([1]Up!$J:$J,[1]Up!$D:$D,D77)</f>
        <v>#VALUE!</v>
      </c>
      <c r="BX77" s="82"/>
      <c r="BY77" s="82" t="str">
        <f t="shared" si="19"/>
        <v/>
      </c>
      <c r="BZ77" s="53" t="str">
        <f t="shared" si="18"/>
        <v/>
      </c>
      <c r="CA77" s="53" t="s">
        <v>82</v>
      </c>
      <c r="CB77" s="53" t="s">
        <v>3665</v>
      </c>
      <c r="CC77" s="53"/>
      <c r="CD77" s="53" t="s">
        <v>3666</v>
      </c>
      <c r="CE77" s="53">
        <v>1</v>
      </c>
      <c r="CF77" s="83">
        <v>46199</v>
      </c>
      <c r="CG77" s="53"/>
      <c r="CH77" s="53"/>
    </row>
    <row r="78" spans="3:86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6"/>
        <v>3</v>
      </c>
      <c r="M78" s="26">
        <f t="shared" si="17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67" t="e">
        <f>SUMIFS([1]Up!$J:$J,[1]Up!$D:$D,D78)</f>
        <v>#VALUE!</v>
      </c>
      <c r="BX78" s="82"/>
      <c r="BY78" s="82" t="str">
        <f t="shared" si="19"/>
        <v>PL10</v>
      </c>
      <c r="BZ78" s="53" t="str">
        <f t="shared" si="18"/>
        <v/>
      </c>
      <c r="CA78" s="53" t="s">
        <v>50</v>
      </c>
      <c r="CB78" s="53" t="s">
        <v>3661</v>
      </c>
      <c r="CC78" s="53"/>
      <c r="CD78" s="53" t="s">
        <v>3662</v>
      </c>
      <c r="CE78" s="53">
        <v>1</v>
      </c>
      <c r="CF78" s="83">
        <v>46199</v>
      </c>
      <c r="CG78" s="53"/>
      <c r="CH78" s="53"/>
    </row>
    <row r="79" spans="3:86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6"/>
        <v>6</v>
      </c>
      <c r="M79" s="26">
        <f t="shared" si="17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67" t="e">
        <f>SUMIFS([1]Up!$J:$J,[1]Up!$D:$D,D79)</f>
        <v>#VALUE!</v>
      </c>
      <c r="BX79" s="82"/>
      <c r="BY79" s="82" t="str">
        <f t="shared" si="19"/>
        <v>PL1.5</v>
      </c>
      <c r="BZ79" s="53" t="str">
        <f t="shared" si="18"/>
        <v/>
      </c>
      <c r="CA79" s="53" t="s">
        <v>82</v>
      </c>
      <c r="CB79" s="53" t="s">
        <v>3663</v>
      </c>
      <c r="CC79" s="53"/>
      <c r="CD79" s="53" t="s">
        <v>3664</v>
      </c>
      <c r="CE79" s="53">
        <v>2</v>
      </c>
      <c r="CF79" s="83">
        <v>46199</v>
      </c>
      <c r="CG79" s="53"/>
      <c r="CH79" s="53"/>
    </row>
    <row r="80" spans="3:86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6"/>
        <v>6</v>
      </c>
      <c r="M80" s="26">
        <f t="shared" si="17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67" t="e">
        <f>SUMIFS([1]Up!$J:$J,[1]Up!$D:$D,D80)</f>
        <v>#VALUE!</v>
      </c>
      <c r="BX80" s="82"/>
      <c r="BY80" s="82" t="str">
        <f t="shared" si="19"/>
        <v>PL1.5</v>
      </c>
      <c r="BZ80" s="53" t="str">
        <f t="shared" si="18"/>
        <v/>
      </c>
      <c r="CA80" s="53" t="s">
        <v>82</v>
      </c>
      <c r="CB80" s="53" t="s">
        <v>3663</v>
      </c>
      <c r="CC80" s="53"/>
      <c r="CD80" s="53" t="s">
        <v>3664</v>
      </c>
      <c r="CE80" s="53">
        <v>2</v>
      </c>
      <c r="CF80" s="83">
        <v>46199</v>
      </c>
      <c r="CG80" s="53"/>
      <c r="CH80" s="53"/>
    </row>
    <row r="81" spans="3:86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6"/>
        <v>3</v>
      </c>
      <c r="M81" s="26">
        <f t="shared" si="17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67" t="e">
        <f>SUMIFS([1]Up!$J:$J,[1]Up!$D:$D,D81)</f>
        <v>#VALUE!</v>
      </c>
      <c r="BX81" s="82"/>
      <c r="BY81" s="82" t="str">
        <f t="shared" si="19"/>
        <v>PL10</v>
      </c>
      <c r="BZ81" s="53" t="str">
        <f t="shared" si="18"/>
        <v/>
      </c>
      <c r="CA81" s="53" t="s">
        <v>50</v>
      </c>
      <c r="CB81" s="53" t="s">
        <v>3661</v>
      </c>
      <c r="CC81" s="53"/>
      <c r="CD81" s="53" t="s">
        <v>3662</v>
      </c>
      <c r="CE81" s="53">
        <v>1</v>
      </c>
      <c r="CF81" s="83">
        <v>46199</v>
      </c>
      <c r="CG81" s="53"/>
      <c r="CH81" s="53"/>
    </row>
    <row r="82" spans="3:86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6"/>
        <v>0</v>
      </c>
      <c r="M82" s="26">
        <f t="shared" si="17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67" t="e">
        <f>SUMIFS([1]Up!$J:$J,[1]Up!$D:$D,D82)</f>
        <v>#VALUE!</v>
      </c>
      <c r="BX82" s="82"/>
      <c r="BY82" s="82" t="str">
        <f t="shared" si="19"/>
        <v/>
      </c>
      <c r="BZ82" s="53" t="str">
        <f t="shared" si="18"/>
        <v/>
      </c>
      <c r="CA82" s="53" t="s">
        <v>88</v>
      </c>
      <c r="CB82" s="53" t="s">
        <v>3235</v>
      </c>
      <c r="CC82" s="53"/>
      <c r="CD82" s="53"/>
      <c r="CE82" s="53"/>
      <c r="CF82" s="83"/>
      <c r="CG82" s="53"/>
      <c r="CH82" s="53"/>
    </row>
    <row r="83" spans="3:86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6"/>
        <v>0</v>
      </c>
      <c r="M83" s="26">
        <f t="shared" si="17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67" t="e">
        <f>SUMIFS([1]Up!$J:$J,[1]Up!$D:$D,D83)</f>
        <v>#VALUE!</v>
      </c>
      <c r="BX83" s="82"/>
      <c r="BY83" s="82" t="str">
        <f t="shared" si="19"/>
        <v/>
      </c>
      <c r="BZ83" s="53" t="str">
        <f t="shared" si="18"/>
        <v/>
      </c>
      <c r="CA83" s="53" t="s">
        <v>88</v>
      </c>
      <c r="CB83" s="53" t="s">
        <v>3245</v>
      </c>
      <c r="CC83" s="53"/>
      <c r="CD83" s="53"/>
      <c r="CE83" s="53"/>
      <c r="CF83" s="83"/>
      <c r="CG83" s="53"/>
      <c r="CH83" s="53"/>
    </row>
    <row r="84" spans="3:86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6"/>
        <v>0</v>
      </c>
      <c r="M84" s="26">
        <f t="shared" si="17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67" t="e">
        <f>SUMIFS([1]Up!$J:$J,[1]Up!$D:$D,D84)</f>
        <v>#VALUE!</v>
      </c>
      <c r="BX84" s="82"/>
      <c r="BY84" s="82" t="str">
        <f t="shared" si="19"/>
        <v/>
      </c>
      <c r="BZ84" s="53" t="str">
        <f t="shared" si="18"/>
        <v/>
      </c>
      <c r="CA84" s="53" t="s">
        <v>88</v>
      </c>
      <c r="CB84" s="53" t="s">
        <v>3312</v>
      </c>
      <c r="CC84" s="53"/>
      <c r="CD84" s="53"/>
      <c r="CE84" s="53"/>
      <c r="CF84" s="83"/>
      <c r="CG84" s="53"/>
      <c r="CH84" s="53"/>
    </row>
    <row r="85" spans="3:86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6"/>
        <v>0</v>
      </c>
      <c r="M85" s="26">
        <f t="shared" si="17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67" t="e">
        <f>SUMIFS([1]Up!$J:$J,[1]Up!$D:$D,D85)</f>
        <v>#VALUE!</v>
      </c>
      <c r="BX85" s="82"/>
      <c r="BY85" s="82" t="str">
        <f t="shared" si="19"/>
        <v/>
      </c>
      <c r="BZ85" s="53" t="str">
        <f t="shared" si="18"/>
        <v/>
      </c>
      <c r="CA85" s="53" t="s">
        <v>88</v>
      </c>
      <c r="CB85" s="53" t="s">
        <v>3308</v>
      </c>
      <c r="CC85" s="53"/>
      <c r="CD85" s="53"/>
      <c r="CE85" s="53"/>
      <c r="CF85" s="83"/>
      <c r="CG85" s="53"/>
      <c r="CH85" s="53"/>
    </row>
    <row r="86" spans="3:86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6"/>
        <v>48</v>
      </c>
      <c r="M86" s="26">
        <f t="shared" si="17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>
        <v>48</v>
      </c>
      <c r="BP86" s="26"/>
      <c r="BQ86" s="26"/>
      <c r="BR86" s="26"/>
      <c r="BS86" s="26"/>
      <c r="BT86" s="26"/>
      <c r="BU86" s="26"/>
      <c r="BV86" s="26"/>
      <c r="BW86" s="67" t="e">
        <f>SUMIFS([1]Up!$J:$J,[1]Up!$D:$D,D86)</f>
        <v>#VALUE!</v>
      </c>
      <c r="BX86" s="82"/>
      <c r="BY86" s="82" t="str">
        <f t="shared" si="19"/>
        <v xml:space="preserve">PL1.5 </v>
      </c>
      <c r="BZ86" s="53" t="str">
        <f t="shared" si="18"/>
        <v/>
      </c>
      <c r="CA86" s="53" t="s">
        <v>50</v>
      </c>
      <c r="CB86" s="53" t="s">
        <v>3663</v>
      </c>
      <c r="CC86" s="53"/>
      <c r="CD86" s="53" t="s">
        <v>3664</v>
      </c>
      <c r="CE86" s="53">
        <v>16</v>
      </c>
      <c r="CF86" s="83">
        <v>46199</v>
      </c>
      <c r="CG86" s="53"/>
      <c r="CH86" s="53"/>
    </row>
    <row r="87" spans="3:86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6"/>
        <v>24</v>
      </c>
      <c r="M87" s="26">
        <f t="shared" si="17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>
        <v>24</v>
      </c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67" t="e">
        <f>SUMIFS([1]Up!$J:$J,[1]Up!$D:$D,D87)</f>
        <v>#VALUE!</v>
      </c>
      <c r="BX87" s="82"/>
      <c r="BY87" s="82" t="str">
        <f t="shared" si="19"/>
        <v/>
      </c>
      <c r="BZ87" s="53" t="str">
        <f t="shared" si="18"/>
        <v/>
      </c>
      <c r="CA87" s="53" t="s">
        <v>82</v>
      </c>
      <c r="CB87" s="53"/>
      <c r="CC87" s="53"/>
      <c r="CD87" s="53"/>
      <c r="CE87" s="53"/>
      <c r="CF87" s="83"/>
      <c r="CG87" s="53"/>
      <c r="CH87" s="53"/>
    </row>
    <row r="88" spans="3:86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6"/>
        <v>3</v>
      </c>
      <c r="M88" s="26">
        <f t="shared" si="17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67" t="e">
        <f>SUMIFS([1]Up!$J:$J,[1]Up!$D:$D,D88)</f>
        <v>#VALUE!</v>
      </c>
      <c r="BX88" s="82"/>
      <c r="BY88" s="82" t="str">
        <f t="shared" si="19"/>
        <v>PL1.5</v>
      </c>
      <c r="BZ88" s="53" t="str">
        <f t="shared" si="18"/>
        <v/>
      </c>
      <c r="CA88" s="53" t="s">
        <v>82</v>
      </c>
      <c r="CB88" s="53" t="s">
        <v>3663</v>
      </c>
      <c r="CC88" s="53"/>
      <c r="CD88" s="53" t="s">
        <v>3664</v>
      </c>
      <c r="CE88" s="53">
        <v>1</v>
      </c>
      <c r="CF88" s="83">
        <v>46199</v>
      </c>
      <c r="CG88" s="53"/>
      <c r="CH88" s="53"/>
    </row>
    <row r="89" spans="3:86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6"/>
        <v>6</v>
      </c>
      <c r="M89" s="26">
        <f t="shared" si="17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67" t="e">
        <f>SUMIFS([1]Up!$J:$J,[1]Up!$D:$D,D89)</f>
        <v>#VALUE!</v>
      </c>
      <c r="BX89" s="82"/>
      <c r="BY89" s="82" t="str">
        <f t="shared" si="19"/>
        <v>PL1.5</v>
      </c>
      <c r="BZ89" s="53" t="str">
        <f t="shared" si="18"/>
        <v/>
      </c>
      <c r="CA89" s="53" t="s">
        <v>82</v>
      </c>
      <c r="CB89" s="53" t="s">
        <v>3663</v>
      </c>
      <c r="CC89" s="53"/>
      <c r="CD89" s="53" t="s">
        <v>3664</v>
      </c>
      <c r="CE89" s="53">
        <v>2</v>
      </c>
      <c r="CF89" s="83">
        <v>46199</v>
      </c>
      <c r="CG89" s="53"/>
      <c r="CH89" s="53"/>
    </row>
    <row r="90" spans="3:86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6"/>
        <v>6</v>
      </c>
      <c r="M90" s="26">
        <f t="shared" si="17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67" t="e">
        <f>SUMIFS([1]Up!$J:$J,[1]Up!$D:$D,D90)</f>
        <v>#VALUE!</v>
      </c>
      <c r="BX90" s="82"/>
      <c r="BY90" s="82" t="str">
        <f t="shared" si="19"/>
        <v>PL1.5</v>
      </c>
      <c r="BZ90" s="53" t="str">
        <f t="shared" si="18"/>
        <v/>
      </c>
      <c r="CA90" s="53" t="s">
        <v>82</v>
      </c>
      <c r="CB90" s="53" t="s">
        <v>3663</v>
      </c>
      <c r="CC90" s="53"/>
      <c r="CD90" s="53" t="s">
        <v>3664</v>
      </c>
      <c r="CE90" s="53">
        <v>2</v>
      </c>
      <c r="CF90" s="83">
        <v>46199</v>
      </c>
      <c r="CG90" s="53"/>
      <c r="CH90" s="53"/>
    </row>
    <row r="91" spans="3:86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6"/>
        <v>12</v>
      </c>
      <c r="M91" s="26">
        <f t="shared" si="17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67" t="e">
        <f>SUMIFS([1]Up!$J:$J,[1]Up!$D:$D,D91)</f>
        <v>#VALUE!</v>
      </c>
      <c r="BX91" s="82"/>
      <c r="BY91" s="82" t="str">
        <f t="shared" si="19"/>
        <v>PL10</v>
      </c>
      <c r="BZ91" s="53" t="str">
        <f t="shared" si="18"/>
        <v/>
      </c>
      <c r="CA91" s="53" t="s">
        <v>50</v>
      </c>
      <c r="CB91" s="53" t="s">
        <v>3661</v>
      </c>
      <c r="CC91" s="53"/>
      <c r="CD91" s="53" t="s">
        <v>3662</v>
      </c>
      <c r="CE91" s="53">
        <v>4</v>
      </c>
      <c r="CF91" s="83">
        <v>46199</v>
      </c>
      <c r="CG91" s="53"/>
      <c r="CH91" s="53"/>
    </row>
    <row r="92" spans="3:86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6"/>
        <v>9</v>
      </c>
      <c r="M92" s="26">
        <f t="shared" si="17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67" t="e">
        <f>SUMIFS([1]Up!$J:$J,[1]Up!$D:$D,D92)</f>
        <v>#VALUE!</v>
      </c>
      <c r="BX92" s="82"/>
      <c r="BY92" s="82" t="str">
        <f t="shared" si="19"/>
        <v>PL10</v>
      </c>
      <c r="BZ92" s="53" t="str">
        <f t="shared" si="18"/>
        <v/>
      </c>
      <c r="CA92" s="53" t="s">
        <v>50</v>
      </c>
      <c r="CB92" s="53" t="s">
        <v>3661</v>
      </c>
      <c r="CC92" s="53"/>
      <c r="CD92" s="53" t="s">
        <v>3662</v>
      </c>
      <c r="CE92" s="53">
        <v>3</v>
      </c>
      <c r="CF92" s="83">
        <v>46199</v>
      </c>
      <c r="CG92" s="53"/>
      <c r="CH92" s="53"/>
    </row>
    <row r="93" spans="3:86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6"/>
        <v>3</v>
      </c>
      <c r="M93" s="26">
        <f t="shared" si="17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67" t="e">
        <f>SUMIFS([1]Up!$J:$J,[1]Up!$D:$D,D93)</f>
        <v>#VALUE!</v>
      </c>
      <c r="BX93" s="82"/>
      <c r="BY93" s="82" t="str">
        <f t="shared" si="19"/>
        <v>PL10</v>
      </c>
      <c r="BZ93" s="53" t="str">
        <f t="shared" si="18"/>
        <v/>
      </c>
      <c r="CA93" s="53" t="s">
        <v>50</v>
      </c>
      <c r="CB93" s="53" t="s">
        <v>3661</v>
      </c>
      <c r="CC93" s="53"/>
      <c r="CD93" s="53" t="s">
        <v>3662</v>
      </c>
      <c r="CE93" s="53">
        <v>1</v>
      </c>
      <c r="CF93" s="83">
        <v>46199</v>
      </c>
      <c r="CG93" s="53"/>
      <c r="CH93" s="53"/>
    </row>
    <row r="94" spans="3:86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20">MIN(SUM(N94:BV94),I94)</f>
        <v>0</v>
      </c>
      <c r="M94" s="26">
        <f t="shared" ref="M94:M157" si="21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67" t="e">
        <f>SUMIFS([1]Up!$J:$J,[1]Up!$D:$D,D94)</f>
        <v>#VALUE!</v>
      </c>
      <c r="BX94" s="82"/>
      <c r="BY94" s="82" t="str">
        <f t="shared" si="19"/>
        <v/>
      </c>
      <c r="BZ94" s="53" t="str">
        <f t="shared" ref="BZ94:BZ157" si="22">IF(ROUND(SUM(N94:BV94)-I94,0)&gt;0,"Thừa "&amp;SUM(N94:BV94)-I94,"")</f>
        <v/>
      </c>
      <c r="CA94" s="53" t="s">
        <v>88</v>
      </c>
      <c r="CB94" s="53" t="s">
        <v>3326</v>
      </c>
      <c r="CC94" s="53"/>
      <c r="CD94" s="53"/>
      <c r="CE94" s="53"/>
      <c r="CF94" s="83"/>
      <c r="CG94" s="53"/>
      <c r="CH94" s="53"/>
    </row>
    <row r="95" spans="3:86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20"/>
        <v>3</v>
      </c>
      <c r="M95" s="26">
        <f t="shared" si="2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>
        <v>3</v>
      </c>
      <c r="BQ95" s="26"/>
      <c r="BR95" s="26"/>
      <c r="BS95" s="26"/>
      <c r="BT95" s="26"/>
      <c r="BU95" s="26"/>
      <c r="BV95" s="26"/>
      <c r="BW95" s="67" t="e">
        <f>SUMIFS([1]Up!$J:$J,[1]Up!$D:$D,D95)</f>
        <v>#VALUE!</v>
      </c>
      <c r="BX95" s="82"/>
      <c r="BY95" s="82" t="str">
        <f t="shared" si="19"/>
        <v/>
      </c>
      <c r="BZ95" s="53" t="str">
        <f t="shared" si="22"/>
        <v/>
      </c>
      <c r="CA95" s="53" t="s">
        <v>82</v>
      </c>
      <c r="CB95" s="53" t="s">
        <v>3671</v>
      </c>
      <c r="CC95" s="53"/>
      <c r="CD95" s="53" t="s">
        <v>3672</v>
      </c>
      <c r="CE95" s="53">
        <v>1</v>
      </c>
      <c r="CF95" s="83">
        <v>46199</v>
      </c>
      <c r="CG95" s="53"/>
      <c r="CH95" s="53"/>
    </row>
    <row r="96" spans="3:86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20"/>
        <v>60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67" t="e">
        <f>SUMIFS([1]Up!$J:$J,[1]Up!$D:$D,D96)</f>
        <v>#VALUE!</v>
      </c>
      <c r="BX96" s="82"/>
      <c r="BY96" s="82" t="str">
        <f t="shared" si="19"/>
        <v>PL10</v>
      </c>
      <c r="BZ96" s="53" t="str">
        <f t="shared" si="22"/>
        <v/>
      </c>
      <c r="CA96" s="53" t="s">
        <v>50</v>
      </c>
      <c r="CB96" s="53" t="s">
        <v>3661</v>
      </c>
      <c r="CC96" s="53"/>
      <c r="CD96" s="53" t="s">
        <v>3662</v>
      </c>
      <c r="CE96" s="53">
        <v>20</v>
      </c>
      <c r="CF96" s="83">
        <v>46199</v>
      </c>
      <c r="CG96" s="53"/>
      <c r="CH96" s="53"/>
    </row>
    <row r="97" spans="3:86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20"/>
        <v>6</v>
      </c>
      <c r="M97" s="26">
        <f t="shared" si="2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>
        <v>6</v>
      </c>
      <c r="BQ97" s="26"/>
      <c r="BR97" s="26"/>
      <c r="BS97" s="26"/>
      <c r="BT97" s="26"/>
      <c r="BU97" s="26"/>
      <c r="BV97" s="26"/>
      <c r="BW97" s="67" t="e">
        <f>SUMIFS([1]Up!$J:$J,[1]Up!$D:$D,D97)</f>
        <v>#VALUE!</v>
      </c>
      <c r="BX97" s="82"/>
      <c r="BY97" s="82" t="str">
        <f t="shared" si="19"/>
        <v/>
      </c>
      <c r="BZ97" s="53" t="str">
        <f t="shared" si="22"/>
        <v/>
      </c>
      <c r="CA97" s="53" t="s">
        <v>82</v>
      </c>
      <c r="CB97" s="53" t="s">
        <v>3671</v>
      </c>
      <c r="CC97" s="53"/>
      <c r="CD97" s="53" t="s">
        <v>3672</v>
      </c>
      <c r="CE97" s="53">
        <v>2</v>
      </c>
      <c r="CF97" s="83">
        <v>46199</v>
      </c>
      <c r="CG97" s="53"/>
      <c r="CH97" s="53"/>
    </row>
    <row r="98" spans="3:86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20"/>
        <v>6</v>
      </c>
      <c r="M98" s="26">
        <f t="shared" si="2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67" t="e">
        <f>SUMIFS([1]Up!$J:$J,[1]Up!$D:$D,D98)</f>
        <v>#VALUE!</v>
      </c>
      <c r="BX98" s="82"/>
      <c r="BY98" s="82" t="str">
        <f t="shared" si="19"/>
        <v/>
      </c>
      <c r="BZ98" s="53" t="str">
        <f t="shared" si="22"/>
        <v/>
      </c>
      <c r="CA98" s="53" t="s">
        <v>50</v>
      </c>
      <c r="CB98" s="53" t="s">
        <v>3669</v>
      </c>
      <c r="CC98" s="53"/>
      <c r="CD98" s="53" t="s">
        <v>3670</v>
      </c>
      <c r="CE98" s="53">
        <v>2</v>
      </c>
      <c r="CF98" s="83">
        <v>46199</v>
      </c>
      <c r="CG98" s="53"/>
      <c r="CH98" s="53"/>
    </row>
    <row r="99" spans="3:86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20"/>
        <v>6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67" t="e">
        <f>SUMIFS([1]Up!$J:$J,[1]Up!$D:$D,D99)</f>
        <v>#VALUE!</v>
      </c>
      <c r="BX99" s="82"/>
      <c r="BY99" s="82" t="str">
        <f t="shared" si="19"/>
        <v/>
      </c>
      <c r="BZ99" s="53" t="str">
        <f t="shared" si="22"/>
        <v/>
      </c>
      <c r="CA99" s="53" t="s">
        <v>50</v>
      </c>
      <c r="CB99" s="53" t="s">
        <v>3669</v>
      </c>
      <c r="CC99" s="53"/>
      <c r="CD99" s="53" t="s">
        <v>3670</v>
      </c>
      <c r="CE99" s="53">
        <v>2</v>
      </c>
      <c r="CF99" s="83">
        <v>46199</v>
      </c>
      <c r="CG99" s="53"/>
      <c r="CH99" s="53"/>
    </row>
    <row r="100" spans="3:86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20"/>
        <v>0</v>
      </c>
      <c r="M100" s="26">
        <f t="shared" si="21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67" t="e">
        <f>SUMIFS([1]Up!$J:$J,[1]Up!$D:$D,D100)</f>
        <v>#VALUE!</v>
      </c>
      <c r="BX100" s="82"/>
      <c r="BY100" s="82" t="str">
        <f t="shared" si="19"/>
        <v/>
      </c>
      <c r="BZ100" s="53" t="str">
        <f t="shared" si="22"/>
        <v/>
      </c>
      <c r="CA100" s="53" t="s">
        <v>88</v>
      </c>
      <c r="CB100" s="53" t="s">
        <v>3275</v>
      </c>
      <c r="CC100" s="53"/>
      <c r="CD100" s="53"/>
      <c r="CE100" s="53"/>
      <c r="CF100" s="83"/>
      <c r="CG100" s="53"/>
      <c r="CH100" s="53"/>
    </row>
    <row r="101" spans="3:86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20"/>
        <v>0</v>
      </c>
      <c r="M101" s="26">
        <f t="shared" si="21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67" t="e">
        <f>SUMIFS([1]Up!$J:$J,[1]Up!$D:$D,D101)</f>
        <v>#VALUE!</v>
      </c>
      <c r="BX101" s="82"/>
      <c r="BY101" s="82" t="str">
        <f t="shared" si="19"/>
        <v/>
      </c>
      <c r="BZ101" s="53" t="str">
        <f t="shared" si="22"/>
        <v/>
      </c>
      <c r="CA101" s="53" t="s">
        <v>88</v>
      </c>
      <c r="CB101" s="53" t="s">
        <v>3260</v>
      </c>
      <c r="CC101" s="53"/>
      <c r="CD101" s="53"/>
      <c r="CE101" s="53"/>
      <c r="CF101" s="83"/>
      <c r="CG101" s="53"/>
      <c r="CH101" s="53"/>
    </row>
    <row r="102" spans="3:86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20"/>
        <v>3</v>
      </c>
      <c r="M102" s="26">
        <f t="shared" si="2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67" t="e">
        <f>SUMIFS([1]Up!$J:$J,[1]Up!$D:$D,D102)</f>
        <v>#VALUE!</v>
      </c>
      <c r="BX102" s="82"/>
      <c r="BY102" s="82" t="str">
        <f t="shared" si="19"/>
        <v/>
      </c>
      <c r="BZ102" s="53" t="str">
        <f t="shared" si="22"/>
        <v/>
      </c>
      <c r="CA102" s="53" t="s">
        <v>82</v>
      </c>
      <c r="CB102" s="53" t="s">
        <v>3667</v>
      </c>
      <c r="CC102" s="53"/>
      <c r="CD102" s="53" t="s">
        <v>3668</v>
      </c>
      <c r="CE102" s="53">
        <v>1</v>
      </c>
      <c r="CF102" s="83">
        <v>46199</v>
      </c>
      <c r="CG102" s="53"/>
      <c r="CH102" s="53"/>
    </row>
    <row r="103" spans="3:86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20"/>
        <v>0</v>
      </c>
      <c r="M103" s="26">
        <f t="shared" si="21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67" t="e">
        <f>SUMIFS([1]Up!$J:$J,[1]Up!$D:$D,D103)</f>
        <v>#VALUE!</v>
      </c>
      <c r="BX103" s="82"/>
      <c r="BY103" s="82" t="str">
        <f t="shared" si="19"/>
        <v/>
      </c>
      <c r="BZ103" s="53" t="str">
        <f t="shared" si="22"/>
        <v/>
      </c>
      <c r="CA103" s="53" t="s">
        <v>88</v>
      </c>
      <c r="CB103" s="53" t="s">
        <v>3272</v>
      </c>
      <c r="CC103" s="53"/>
      <c r="CD103" s="53"/>
      <c r="CE103" s="53"/>
      <c r="CF103" s="83"/>
      <c r="CG103" s="53"/>
      <c r="CH103" s="53"/>
    </row>
    <row r="104" spans="3:86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20"/>
        <v>3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67" t="e">
        <f>SUMIFS([1]Up!$J:$J,[1]Up!$D:$D,D104)</f>
        <v>#VALUE!</v>
      </c>
      <c r="BX104" s="82"/>
      <c r="BY104" s="82" t="str">
        <f t="shared" si="19"/>
        <v>PL10</v>
      </c>
      <c r="BZ104" s="53" t="str">
        <f t="shared" si="22"/>
        <v/>
      </c>
      <c r="CA104" s="53" t="s">
        <v>50</v>
      </c>
      <c r="CB104" s="53" t="s">
        <v>3661</v>
      </c>
      <c r="CC104" s="53"/>
      <c r="CD104" s="53" t="s">
        <v>3662</v>
      </c>
      <c r="CE104" s="53">
        <v>1</v>
      </c>
      <c r="CF104" s="83">
        <v>46199</v>
      </c>
      <c r="CG104" s="53"/>
      <c r="CH104" s="53"/>
    </row>
    <row r="105" spans="3:86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20"/>
        <v>3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67" t="e">
        <f>SUMIFS([1]Up!$J:$J,[1]Up!$D:$D,D105)</f>
        <v>#VALUE!</v>
      </c>
      <c r="BX105" s="82"/>
      <c r="BY105" s="82" t="str">
        <f t="shared" si="19"/>
        <v>PL10</v>
      </c>
      <c r="BZ105" s="53" t="str">
        <f t="shared" si="22"/>
        <v/>
      </c>
      <c r="CA105" s="53" t="s">
        <v>50</v>
      </c>
      <c r="CB105" s="53" t="s">
        <v>3661</v>
      </c>
      <c r="CC105" s="53"/>
      <c r="CD105" s="53" t="s">
        <v>3662</v>
      </c>
      <c r="CE105" s="53">
        <v>1</v>
      </c>
      <c r="CF105" s="83">
        <v>46199</v>
      </c>
      <c r="CG105" s="53"/>
      <c r="CH105" s="53"/>
    </row>
    <row r="106" spans="3:86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20"/>
        <v>60</v>
      </c>
      <c r="M106" s="26">
        <f t="shared" si="2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67" t="e">
        <f>SUMIFS([1]Up!$J:$J,[1]Up!$D:$D,D106)</f>
        <v>#VALUE!</v>
      </c>
      <c r="BX106" s="82"/>
      <c r="BY106" s="82" t="str">
        <f t="shared" si="19"/>
        <v>PL10</v>
      </c>
      <c r="BZ106" s="53" t="str">
        <f t="shared" si="22"/>
        <v/>
      </c>
      <c r="CA106" s="53" t="s">
        <v>50</v>
      </c>
      <c r="CB106" s="53" t="s">
        <v>3661</v>
      </c>
      <c r="CC106" s="53"/>
      <c r="CD106" s="53" t="s">
        <v>3662</v>
      </c>
      <c r="CE106" s="53">
        <v>20</v>
      </c>
      <c r="CF106" s="83">
        <v>46199</v>
      </c>
      <c r="CG106" s="53"/>
      <c r="CH106" s="53"/>
    </row>
    <row r="107" spans="3:86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20"/>
        <v>30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67" t="e">
        <f>SUMIFS([1]Up!$J:$J,[1]Up!$D:$D,D107)</f>
        <v>#VALUE!</v>
      </c>
      <c r="BX107" s="82"/>
      <c r="BY107" s="82" t="str">
        <f t="shared" si="19"/>
        <v>PL10</v>
      </c>
      <c r="BZ107" s="53" t="str">
        <f t="shared" si="22"/>
        <v/>
      </c>
      <c r="CA107" s="53" t="s">
        <v>50</v>
      </c>
      <c r="CB107" s="53" t="s">
        <v>3661</v>
      </c>
      <c r="CC107" s="53"/>
      <c r="CD107" s="53" t="s">
        <v>3662</v>
      </c>
      <c r="CE107" s="53">
        <v>10</v>
      </c>
      <c r="CF107" s="83">
        <v>46199</v>
      </c>
      <c r="CG107" s="53"/>
      <c r="CH107" s="53"/>
    </row>
    <row r="108" spans="3:86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20"/>
        <v>0</v>
      </c>
      <c r="M108" s="26">
        <f t="shared" si="21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67" t="e">
        <f>SUMIFS([1]Up!$J:$J,[1]Up!$D:$D,D108)</f>
        <v>#VALUE!</v>
      </c>
      <c r="BX108" s="82"/>
      <c r="BY108" s="82" t="str">
        <f t="shared" si="19"/>
        <v/>
      </c>
      <c r="BZ108" s="53" t="str">
        <f t="shared" si="22"/>
        <v/>
      </c>
      <c r="CA108" s="53" t="s">
        <v>88</v>
      </c>
      <c r="CB108" s="53" t="s">
        <v>3268</v>
      </c>
      <c r="CC108" s="53"/>
      <c r="CD108" s="53"/>
      <c r="CE108" s="53"/>
      <c r="CF108" s="83"/>
      <c r="CG108" s="53"/>
      <c r="CH108" s="53"/>
    </row>
    <row r="109" spans="3:86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20"/>
        <v>0</v>
      </c>
      <c r="M109" s="26">
        <f t="shared" si="21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67" t="e">
        <f>SUMIFS([1]Up!$J:$J,[1]Up!$D:$D,D109)</f>
        <v>#VALUE!</v>
      </c>
      <c r="BX109" s="82"/>
      <c r="BY109" s="82" t="str">
        <f t="shared" ref="BY109:BY173" si="23">IFERROR(IF(C109="Plate",LEFT(E109,FIND("*",E109,1)-1),""),IF(C109="Plate",LEFT(E109,FIND("x",E109,1)-1),""))</f>
        <v/>
      </c>
      <c r="BZ109" s="53" t="str">
        <f t="shared" si="22"/>
        <v/>
      </c>
      <c r="CA109" s="53" t="s">
        <v>88</v>
      </c>
      <c r="CB109" s="53" t="s">
        <v>3264</v>
      </c>
      <c r="CC109" s="53"/>
      <c r="CD109" s="53"/>
      <c r="CE109" s="53"/>
      <c r="CF109" s="83"/>
      <c r="CG109" s="53"/>
      <c r="CH109" s="53"/>
    </row>
    <row r="110" spans="3:86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20"/>
        <v>0</v>
      </c>
      <c r="M110" s="26">
        <f t="shared" si="21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67" t="e">
        <f>SUMIFS([1]Up!$J:$J,[1]Up!$D:$D,D110)</f>
        <v>#VALUE!</v>
      </c>
      <c r="BX110" s="82"/>
      <c r="BY110" s="82" t="str">
        <f t="shared" si="23"/>
        <v/>
      </c>
      <c r="BZ110" s="53" t="str">
        <f t="shared" si="22"/>
        <v/>
      </c>
      <c r="CA110" s="53" t="s">
        <v>88</v>
      </c>
      <c r="CB110" s="53" t="s">
        <v>3245</v>
      </c>
      <c r="CC110" s="53"/>
      <c r="CD110" s="53"/>
      <c r="CE110" s="53"/>
      <c r="CF110" s="83"/>
      <c r="CG110" s="53"/>
      <c r="CH110" s="53"/>
    </row>
    <row r="111" spans="3:86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20"/>
        <v>0</v>
      </c>
      <c r="M111" s="26">
        <f t="shared" si="21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67" t="e">
        <f>SUMIFS([1]Up!$J:$J,[1]Up!$D:$D,D111)</f>
        <v>#VALUE!</v>
      </c>
      <c r="BX111" s="82"/>
      <c r="BY111" s="82" t="str">
        <f t="shared" si="23"/>
        <v/>
      </c>
      <c r="BZ111" s="53" t="str">
        <f t="shared" si="22"/>
        <v/>
      </c>
      <c r="CA111" s="53" t="s">
        <v>88</v>
      </c>
      <c r="CB111" s="53" t="s">
        <v>3240</v>
      </c>
      <c r="CC111" s="53"/>
      <c r="CD111" s="53"/>
      <c r="CE111" s="53"/>
      <c r="CF111" s="83"/>
      <c r="CG111" s="53"/>
      <c r="CH111" s="53"/>
    </row>
    <row r="112" spans="3:86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20"/>
        <v>0</v>
      </c>
      <c r="M112" s="26">
        <f t="shared" si="21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67" t="e">
        <f>SUMIFS([1]Up!$J:$J,[1]Up!$D:$D,D112)</f>
        <v>#VALUE!</v>
      </c>
      <c r="BX112" s="82"/>
      <c r="BY112" s="82" t="str">
        <f t="shared" si="23"/>
        <v/>
      </c>
      <c r="BZ112" s="53" t="str">
        <f t="shared" si="22"/>
        <v/>
      </c>
      <c r="CA112" s="53" t="s">
        <v>88</v>
      </c>
      <c r="CB112" s="53" t="s">
        <v>3235</v>
      </c>
      <c r="CC112" s="53"/>
      <c r="CD112" s="53"/>
      <c r="CE112" s="53"/>
      <c r="CF112" s="83"/>
      <c r="CG112" s="53"/>
      <c r="CH112" s="53"/>
    </row>
    <row r="113" spans="3:86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20"/>
        <v>3</v>
      </c>
      <c r="M113" s="26">
        <f t="shared" si="2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>
        <v>3</v>
      </c>
      <c r="BQ113" s="26"/>
      <c r="BR113" s="26"/>
      <c r="BS113" s="26"/>
      <c r="BT113" s="26"/>
      <c r="BU113" s="26"/>
      <c r="BV113" s="26"/>
      <c r="BW113" s="67" t="e">
        <f>SUMIFS([1]Up!$J:$J,[1]Up!$D:$D,D113)</f>
        <v>#VALUE!</v>
      </c>
      <c r="BX113" s="82"/>
      <c r="BY113" s="82" t="str">
        <f t="shared" si="23"/>
        <v>PL10</v>
      </c>
      <c r="BZ113" s="53" t="str">
        <f t="shared" si="22"/>
        <v/>
      </c>
      <c r="CA113" s="53" t="s">
        <v>82</v>
      </c>
      <c r="CB113" s="53" t="s">
        <v>3661</v>
      </c>
      <c r="CC113" s="53"/>
      <c r="CD113" s="53" t="s">
        <v>3662</v>
      </c>
      <c r="CE113" s="53">
        <v>1</v>
      </c>
      <c r="CF113" s="83">
        <v>46199</v>
      </c>
      <c r="CG113" s="53"/>
      <c r="CH113" s="53"/>
    </row>
    <row r="114" spans="3:86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20"/>
        <v>3</v>
      </c>
      <c r="M114" s="26">
        <f t="shared" si="21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67" t="e">
        <f>SUMIFS([1]Up!$J:$J,[1]Up!$D:$D,D114)</f>
        <v>#VALUE!</v>
      </c>
      <c r="BX114" s="82"/>
      <c r="BY114" s="82" t="str">
        <f t="shared" si="23"/>
        <v/>
      </c>
      <c r="BZ114" s="53" t="str">
        <f t="shared" si="22"/>
        <v/>
      </c>
      <c r="CA114" s="53" t="s">
        <v>82</v>
      </c>
      <c r="CB114" s="53" t="s">
        <v>3665</v>
      </c>
      <c r="CC114" s="53"/>
      <c r="CD114" s="53" t="s">
        <v>3666</v>
      </c>
      <c r="CE114" s="53">
        <v>1</v>
      </c>
      <c r="CF114" s="83">
        <v>46199</v>
      </c>
      <c r="CG114" s="53"/>
      <c r="CH114" s="53"/>
    </row>
    <row r="115" spans="3:86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20"/>
        <v>3</v>
      </c>
      <c r="M115" s="26">
        <f t="shared" si="2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67" t="e">
        <f>SUMIFS([1]Up!$J:$J,[1]Up!$D:$D,D115)</f>
        <v>#VALUE!</v>
      </c>
      <c r="BX115" s="82"/>
      <c r="BY115" s="82" t="str">
        <f t="shared" si="23"/>
        <v>PL10</v>
      </c>
      <c r="BZ115" s="53" t="str">
        <f t="shared" si="22"/>
        <v/>
      </c>
      <c r="CA115" s="53" t="s">
        <v>50</v>
      </c>
      <c r="CB115" s="53" t="s">
        <v>3661</v>
      </c>
      <c r="CC115" s="53"/>
      <c r="CD115" s="53" t="s">
        <v>3662</v>
      </c>
      <c r="CE115" s="53">
        <v>1</v>
      </c>
      <c r="CF115" s="83">
        <v>46199</v>
      </c>
      <c r="CG115" s="53"/>
      <c r="CH115" s="53"/>
    </row>
    <row r="116" spans="3:86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20"/>
        <v>6</v>
      </c>
      <c r="M116" s="26">
        <f t="shared" si="2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67" t="e">
        <f>SUMIFS([1]Up!$J:$J,[1]Up!$D:$D,D116)</f>
        <v>#VALUE!</v>
      </c>
      <c r="BX116" s="82"/>
      <c r="BY116" s="82" t="str">
        <f t="shared" si="23"/>
        <v>PL1.5</v>
      </c>
      <c r="BZ116" s="53" t="str">
        <f t="shared" si="22"/>
        <v/>
      </c>
      <c r="CA116" s="53" t="s">
        <v>82</v>
      </c>
      <c r="CB116" s="53" t="s">
        <v>3663</v>
      </c>
      <c r="CC116" s="53"/>
      <c r="CD116" s="53" t="s">
        <v>3664</v>
      </c>
      <c r="CE116" s="53">
        <v>2</v>
      </c>
      <c r="CF116" s="83">
        <v>46199</v>
      </c>
      <c r="CG116" s="53"/>
      <c r="CH116" s="53"/>
    </row>
    <row r="117" spans="3:86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20"/>
        <v>6</v>
      </c>
      <c r="M117" s="26">
        <f t="shared" si="2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67" t="e">
        <f>SUMIFS([1]Up!$J:$J,[1]Up!$D:$D,D117)</f>
        <v>#VALUE!</v>
      </c>
      <c r="BX117" s="82"/>
      <c r="BY117" s="82" t="str">
        <f t="shared" si="23"/>
        <v>PL1.5</v>
      </c>
      <c r="BZ117" s="53" t="str">
        <f t="shared" si="22"/>
        <v/>
      </c>
      <c r="CA117" s="53" t="s">
        <v>82</v>
      </c>
      <c r="CB117" s="53" t="s">
        <v>3663</v>
      </c>
      <c r="CC117" s="53"/>
      <c r="CD117" s="53" t="s">
        <v>3664</v>
      </c>
      <c r="CE117" s="53">
        <v>2</v>
      </c>
      <c r="CF117" s="83">
        <v>46199</v>
      </c>
      <c r="CG117" s="53"/>
      <c r="CH117" s="53"/>
    </row>
    <row r="118" spans="3:86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20"/>
        <v>3</v>
      </c>
      <c r="M118" s="26">
        <f t="shared" si="2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67" t="e">
        <f>SUMIFS([1]Up!$J:$J,[1]Up!$D:$D,D118)</f>
        <v>#VALUE!</v>
      </c>
      <c r="BX118" s="82"/>
      <c r="BY118" s="82" t="str">
        <f t="shared" si="23"/>
        <v>PL10</v>
      </c>
      <c r="BZ118" s="53" t="str">
        <f t="shared" si="22"/>
        <v/>
      </c>
      <c r="CA118" s="53" t="s">
        <v>50</v>
      </c>
      <c r="CB118" s="53" t="s">
        <v>3661</v>
      </c>
      <c r="CC118" s="53"/>
      <c r="CD118" s="53" t="s">
        <v>3662</v>
      </c>
      <c r="CE118" s="53">
        <v>1</v>
      </c>
      <c r="CF118" s="83">
        <v>46199</v>
      </c>
      <c r="CG118" s="53"/>
      <c r="CH118" s="53"/>
    </row>
    <row r="119" spans="3:86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20"/>
        <v>1</v>
      </c>
      <c r="M119" s="26">
        <f t="shared" si="21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67" t="e">
        <f>SUMIFS([1]Up!$J:$J,[1]Up!$D:$D,D119)</f>
        <v>#VALUE!</v>
      </c>
      <c r="BX119" s="82"/>
      <c r="BY119" s="82" t="str">
        <f t="shared" si="23"/>
        <v>PL6</v>
      </c>
      <c r="BZ119" s="53" t="str">
        <f t="shared" si="22"/>
        <v/>
      </c>
      <c r="CA119" s="53" t="s">
        <v>50</v>
      </c>
      <c r="CB119" s="84" t="s">
        <v>161</v>
      </c>
      <c r="CC119" s="53"/>
      <c r="CD119" s="53" t="s">
        <v>162</v>
      </c>
      <c r="CE119" s="53">
        <v>1</v>
      </c>
      <c r="CF119" s="83">
        <v>46128</v>
      </c>
      <c r="CG119" s="53"/>
      <c r="CH119" s="53"/>
    </row>
    <row r="120" spans="3:86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20"/>
        <v>8</v>
      </c>
      <c r="M120" s="26">
        <f t="shared" si="2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67" t="e">
        <f>SUMIFS([1]Up!$J:$J,[1]Up!$D:$D,D120)</f>
        <v>#VALUE!</v>
      </c>
      <c r="BX120" s="82"/>
      <c r="BY120" s="82" t="str">
        <f t="shared" si="23"/>
        <v>PL10</v>
      </c>
      <c r="BZ120" s="53" t="str">
        <f t="shared" si="22"/>
        <v/>
      </c>
      <c r="CA120" s="53" t="s">
        <v>50</v>
      </c>
      <c r="CB120" s="84" t="s">
        <v>130</v>
      </c>
      <c r="CC120" s="53"/>
      <c r="CD120" s="53" t="s">
        <v>131</v>
      </c>
      <c r="CE120" s="53">
        <v>8</v>
      </c>
      <c r="CF120" s="83">
        <v>46128</v>
      </c>
      <c r="CG120" s="53"/>
      <c r="CH120" s="53"/>
    </row>
    <row r="121" spans="3:86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20"/>
        <v>0</v>
      </c>
      <c r="M121" s="26">
        <f t="shared" si="2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67" t="e">
        <f>SUMIFS([1]Up!$J:$J,[1]Up!$D:$D,D121)</f>
        <v>#VALUE!</v>
      </c>
      <c r="BX121" s="82"/>
      <c r="BY121" s="82" t="str">
        <f t="shared" si="23"/>
        <v/>
      </c>
      <c r="BZ121" s="53" t="str">
        <f t="shared" si="22"/>
        <v/>
      </c>
      <c r="CA121" s="53"/>
      <c r="CB121" s="53"/>
      <c r="CC121" s="53"/>
      <c r="CD121" s="53"/>
      <c r="CE121" s="53"/>
      <c r="CF121" s="83"/>
      <c r="CG121" s="53"/>
      <c r="CH121" s="53"/>
    </row>
    <row r="122" spans="3:86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20"/>
        <v>0</v>
      </c>
      <c r="M122" s="26">
        <f t="shared" si="21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67" t="e">
        <f>SUMIFS([1]Up!$J:$J,[1]Up!$D:$D,D122)</f>
        <v>#VALUE!</v>
      </c>
      <c r="BX122" s="82"/>
      <c r="BY122" s="82" t="str">
        <f t="shared" si="23"/>
        <v/>
      </c>
      <c r="BZ122" s="53" t="str">
        <f t="shared" si="22"/>
        <v/>
      </c>
      <c r="CA122" s="53"/>
      <c r="CB122" s="53"/>
      <c r="CC122" s="53"/>
      <c r="CD122" s="53"/>
      <c r="CE122" s="53"/>
      <c r="CF122" s="83"/>
      <c r="CG122" s="53"/>
      <c r="CH122" s="53"/>
    </row>
    <row r="123" spans="3:86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20"/>
        <v>0</v>
      </c>
      <c r="M123" s="26">
        <f t="shared" si="21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67" t="e">
        <f>SUMIFS([1]Up!$J:$J,[1]Up!$D:$D,D123)</f>
        <v>#VALUE!</v>
      </c>
      <c r="BX123" s="82"/>
      <c r="BY123" s="82" t="str">
        <f t="shared" si="23"/>
        <v/>
      </c>
      <c r="BZ123" s="53" t="str">
        <f t="shared" si="22"/>
        <v/>
      </c>
      <c r="CA123" s="53"/>
      <c r="CB123" s="53"/>
      <c r="CC123" s="53"/>
      <c r="CD123" s="53"/>
      <c r="CE123" s="53"/>
      <c r="CF123" s="83"/>
      <c r="CG123" s="53"/>
      <c r="CH123" s="53"/>
    </row>
    <row r="124" spans="3:86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20"/>
        <v>6</v>
      </c>
      <c r="M124" s="26">
        <f t="shared" si="2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67" t="e">
        <f>SUMIFS([1]Up!$J:$J,[1]Up!$D:$D,D124)</f>
        <v>#VALUE!</v>
      </c>
      <c r="BX124" s="82"/>
      <c r="BY124" s="82" t="str">
        <f t="shared" si="23"/>
        <v/>
      </c>
      <c r="BZ124" s="53" t="str">
        <f t="shared" si="22"/>
        <v/>
      </c>
      <c r="CA124" s="53" t="s">
        <v>50</v>
      </c>
      <c r="CB124" s="53" t="s">
        <v>896</v>
      </c>
      <c r="CC124" s="53"/>
      <c r="CD124" s="53" t="s">
        <v>897</v>
      </c>
      <c r="CE124" s="53">
        <v>6</v>
      </c>
      <c r="CF124" s="83">
        <v>46133</v>
      </c>
      <c r="CG124" s="53"/>
      <c r="CH124" s="53"/>
    </row>
    <row r="125" spans="3:86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20"/>
        <v>2</v>
      </c>
      <c r="M125" s="26">
        <f t="shared" si="21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67" t="e">
        <f>SUMIFS([1]Up!$J:$J,[1]Up!$D:$D,D125)</f>
        <v>#VALUE!</v>
      </c>
      <c r="BX125" s="82"/>
      <c r="BY125" s="82" t="str">
        <f t="shared" si="23"/>
        <v/>
      </c>
      <c r="BZ125" s="53" t="str">
        <f t="shared" si="22"/>
        <v/>
      </c>
      <c r="CA125" s="53" t="s">
        <v>50</v>
      </c>
      <c r="CB125" s="84" t="s">
        <v>60</v>
      </c>
      <c r="CC125" s="53"/>
      <c r="CD125" s="53" t="s">
        <v>61</v>
      </c>
      <c r="CE125" s="53">
        <v>2</v>
      </c>
      <c r="CF125" s="83">
        <v>46134</v>
      </c>
      <c r="CG125" s="53"/>
      <c r="CH125" s="53"/>
    </row>
    <row r="126" spans="3:86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20"/>
        <v>2</v>
      </c>
      <c r="M126" s="26">
        <f t="shared" si="21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67" t="e">
        <f>SUMIFS([1]Up!$J:$J,[1]Up!$D:$D,D126)</f>
        <v>#VALUE!</v>
      </c>
      <c r="BX126" s="82"/>
      <c r="BY126" s="82" t="str">
        <f t="shared" si="23"/>
        <v/>
      </c>
      <c r="BZ126" s="53" t="str">
        <f t="shared" si="22"/>
        <v/>
      </c>
      <c r="CA126" s="53" t="s">
        <v>50</v>
      </c>
      <c r="CB126" s="84" t="s">
        <v>60</v>
      </c>
      <c r="CC126" s="53"/>
      <c r="CD126" s="53" t="s">
        <v>61</v>
      </c>
      <c r="CE126" s="53">
        <v>2</v>
      </c>
      <c r="CF126" s="83">
        <v>46134</v>
      </c>
      <c r="CG126" s="53"/>
      <c r="CH126" s="53"/>
    </row>
    <row r="127" spans="3:86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20"/>
        <v>5</v>
      </c>
      <c r="M127" s="26">
        <f t="shared" si="21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67" t="e">
        <f>SUMIFS([1]Up!$J:$J,[1]Up!$D:$D,D127)</f>
        <v>#VALUE!</v>
      </c>
      <c r="BX127" s="82"/>
      <c r="BY127" s="82" t="str">
        <f t="shared" si="23"/>
        <v/>
      </c>
      <c r="BZ127" s="53" t="str">
        <f t="shared" si="22"/>
        <v/>
      </c>
      <c r="CA127" s="53" t="s">
        <v>50</v>
      </c>
      <c r="CB127" s="84" t="s">
        <v>60</v>
      </c>
      <c r="CC127" s="53"/>
      <c r="CD127" s="53" t="s">
        <v>61</v>
      </c>
      <c r="CE127" s="53">
        <v>5</v>
      </c>
      <c r="CF127" s="83">
        <v>46134</v>
      </c>
      <c r="CG127" s="53"/>
      <c r="CH127" s="53"/>
    </row>
    <row r="128" spans="3:86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20"/>
        <v>5</v>
      </c>
      <c r="M128" s="26">
        <f t="shared" si="21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67" t="e">
        <f>SUMIFS([1]Up!$J:$J,[1]Up!$D:$D,D128)</f>
        <v>#VALUE!</v>
      </c>
      <c r="BX128" s="82"/>
      <c r="BY128" s="82" t="str">
        <f t="shared" si="23"/>
        <v/>
      </c>
      <c r="BZ128" s="53" t="str">
        <f t="shared" si="22"/>
        <v/>
      </c>
      <c r="CA128" s="53" t="s">
        <v>50</v>
      </c>
      <c r="CB128" s="84" t="s">
        <v>60</v>
      </c>
      <c r="CC128" s="53"/>
      <c r="CD128" s="53" t="s">
        <v>61</v>
      </c>
      <c r="CE128" s="53">
        <v>5</v>
      </c>
      <c r="CF128" s="83">
        <v>46134</v>
      </c>
      <c r="CG128" s="53"/>
      <c r="CH128" s="53"/>
    </row>
    <row r="129" spans="3:86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20"/>
        <v>1</v>
      </c>
      <c r="M129" s="26">
        <f t="shared" si="21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67" t="e">
        <f>SUMIFS([1]Up!$J:$J,[1]Up!$D:$D,D129)</f>
        <v>#VALUE!</v>
      </c>
      <c r="BX129" s="82"/>
      <c r="BY129" s="82" t="str">
        <f t="shared" si="23"/>
        <v/>
      </c>
      <c r="BZ129" s="53" t="str">
        <f t="shared" si="22"/>
        <v>Thừa 1</v>
      </c>
      <c r="CA129" s="53" t="s">
        <v>50</v>
      </c>
      <c r="CB129" s="84" t="s">
        <v>3655</v>
      </c>
      <c r="CC129" s="53"/>
      <c r="CD129" s="53" t="s">
        <v>3656</v>
      </c>
      <c r="CE129" s="53">
        <v>1</v>
      </c>
      <c r="CF129" s="83">
        <v>46200</v>
      </c>
      <c r="CG129" s="53"/>
      <c r="CH129" s="53"/>
    </row>
    <row r="130" spans="3:86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20"/>
        <v>1</v>
      </c>
      <c r="M130" s="26">
        <f t="shared" si="21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67" t="e">
        <f>SUMIFS([1]Up!$J:$J,[1]Up!$D:$D,D130)</f>
        <v>#VALUE!</v>
      </c>
      <c r="BX130" s="82"/>
      <c r="BY130" s="82" t="str">
        <f t="shared" si="23"/>
        <v/>
      </c>
      <c r="BZ130" s="53" t="str">
        <f t="shared" si="22"/>
        <v/>
      </c>
      <c r="CA130" s="53" t="s">
        <v>50</v>
      </c>
      <c r="CB130" s="53"/>
      <c r="CC130" s="53"/>
      <c r="CD130" s="53" t="s">
        <v>51</v>
      </c>
      <c r="CE130" s="53">
        <v>1</v>
      </c>
      <c r="CF130" s="83"/>
      <c r="CG130" s="53"/>
      <c r="CH130" s="53"/>
    </row>
    <row r="131" spans="3:86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20"/>
        <v>1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67" t="e">
        <f>SUMIFS([1]Up!$J:$J,[1]Up!$D:$D,D131)</f>
        <v>#VALUE!</v>
      </c>
      <c r="BX131" s="82" t="s">
        <v>143</v>
      </c>
      <c r="BY131" s="82" t="str">
        <f t="shared" si="23"/>
        <v>PL6</v>
      </c>
      <c r="BZ131" s="53" t="str">
        <f t="shared" si="22"/>
        <v>Thừa 1</v>
      </c>
      <c r="CA131" s="53" t="s">
        <v>50</v>
      </c>
      <c r="CB131" s="53"/>
      <c r="CC131" s="53"/>
      <c r="CD131" s="53" t="s">
        <v>51</v>
      </c>
      <c r="CE131" s="53">
        <v>1</v>
      </c>
      <c r="CF131" s="83"/>
      <c r="CG131" s="53"/>
      <c r="CH131" s="53"/>
    </row>
    <row r="132" spans="3:86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20"/>
        <v>0</v>
      </c>
      <c r="M132" s="26">
        <f t="shared" si="2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67" t="e">
        <f>SUMIFS([1]Up!$J:$J,[1]Up!$D:$D,D132)</f>
        <v>#VALUE!</v>
      </c>
      <c r="BX132" s="82"/>
      <c r="BY132" s="82" t="str">
        <f t="shared" si="23"/>
        <v/>
      </c>
      <c r="BZ132" s="53" t="str">
        <f t="shared" si="22"/>
        <v/>
      </c>
      <c r="CA132" s="53"/>
      <c r="CB132" s="53"/>
      <c r="CC132" s="53"/>
      <c r="CD132" s="53"/>
      <c r="CE132" s="53"/>
      <c r="CF132" s="83"/>
      <c r="CG132" s="53"/>
      <c r="CH132" s="53"/>
    </row>
    <row r="133" spans="3:86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20"/>
        <v>0</v>
      </c>
      <c r="M133" s="26">
        <f t="shared" si="2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67" t="e">
        <f>SUMIFS([1]Up!$J:$J,[1]Up!$D:$D,D133)</f>
        <v>#VALUE!</v>
      </c>
      <c r="BX133" s="82"/>
      <c r="BY133" s="82" t="str">
        <f t="shared" si="23"/>
        <v/>
      </c>
      <c r="BZ133" s="53" t="str">
        <f t="shared" si="22"/>
        <v/>
      </c>
      <c r="CA133" s="53"/>
      <c r="CB133" s="53"/>
      <c r="CC133" s="53"/>
      <c r="CD133" s="53"/>
      <c r="CE133" s="53"/>
      <c r="CF133" s="83"/>
      <c r="CG133" s="53"/>
      <c r="CH133" s="53"/>
    </row>
    <row r="134" spans="3:86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20"/>
        <v>0</v>
      </c>
      <c r="M134" s="26">
        <f t="shared" si="21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67" t="e">
        <f>SUMIFS([1]Up!$J:$J,[1]Up!$D:$D,D134)</f>
        <v>#VALUE!</v>
      </c>
      <c r="BX134" s="82"/>
      <c r="BY134" s="82" t="str">
        <f t="shared" si="23"/>
        <v/>
      </c>
      <c r="BZ134" s="53" t="str">
        <f t="shared" si="22"/>
        <v/>
      </c>
      <c r="CA134" s="53"/>
      <c r="CB134" s="53"/>
      <c r="CC134" s="53"/>
      <c r="CD134" s="53"/>
      <c r="CE134" s="53"/>
      <c r="CF134" s="83"/>
      <c r="CG134" s="53"/>
      <c r="CH134" s="53"/>
    </row>
    <row r="135" spans="3:86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20"/>
        <v>0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67" t="e">
        <f>SUMIFS([1]Up!$J:$J,[1]Up!$D:$D,D135)</f>
        <v>#VALUE!</v>
      </c>
      <c r="BX135" s="82"/>
      <c r="BY135" s="82" t="str">
        <f t="shared" si="23"/>
        <v/>
      </c>
      <c r="BZ135" s="53" t="str">
        <f t="shared" si="22"/>
        <v/>
      </c>
      <c r="CA135" s="53"/>
      <c r="CB135" s="53"/>
      <c r="CC135" s="53"/>
      <c r="CD135" s="53"/>
      <c r="CE135" s="53"/>
      <c r="CF135" s="83"/>
      <c r="CG135" s="53"/>
      <c r="CH135" s="53"/>
    </row>
    <row r="136" spans="3:86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20"/>
        <v>1</v>
      </c>
      <c r="M136" s="26">
        <f t="shared" si="21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67" t="e">
        <f>SUMIFS([1]Up!$J:$J,[1]Up!$D:$D,D136)</f>
        <v>#VALUE!</v>
      </c>
      <c r="BX136" s="82"/>
      <c r="BY136" s="82" t="str">
        <f t="shared" si="23"/>
        <v>PL6</v>
      </c>
      <c r="BZ136" s="53" t="str">
        <f t="shared" si="22"/>
        <v/>
      </c>
      <c r="CA136" s="53" t="s">
        <v>50</v>
      </c>
      <c r="CB136" s="84" t="s">
        <v>161</v>
      </c>
      <c r="CC136" s="53"/>
      <c r="CD136" s="53" t="s">
        <v>162</v>
      </c>
      <c r="CE136" s="53">
        <v>1</v>
      </c>
      <c r="CF136" s="83">
        <v>46128</v>
      </c>
      <c r="CG136" s="53"/>
      <c r="CH136" s="53"/>
    </row>
    <row r="137" spans="3:86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20"/>
        <v>2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67" t="e">
        <f>SUMIFS([1]Up!$J:$J,[1]Up!$D:$D,D137)</f>
        <v>#VALUE!</v>
      </c>
      <c r="BX137" s="82"/>
      <c r="BY137" s="82" t="str">
        <f t="shared" si="23"/>
        <v>PL12</v>
      </c>
      <c r="BZ137" s="53" t="str">
        <f t="shared" si="22"/>
        <v/>
      </c>
      <c r="CA137" s="53" t="s">
        <v>50</v>
      </c>
      <c r="CB137" s="53" t="s">
        <v>480</v>
      </c>
      <c r="CC137" s="53"/>
      <c r="CD137" s="53" t="s">
        <v>481</v>
      </c>
      <c r="CE137" s="53">
        <v>2</v>
      </c>
      <c r="CF137" s="83">
        <v>46128</v>
      </c>
      <c r="CG137" s="53"/>
      <c r="CH137" s="53"/>
    </row>
    <row r="138" spans="3:86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20"/>
        <v>3</v>
      </c>
      <c r="M138" s="26">
        <f t="shared" si="21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67" t="e">
        <f>SUMIFS([1]Up!$J:$J,[1]Up!$D:$D,D138)</f>
        <v>#VALUE!</v>
      </c>
      <c r="BX138" s="82"/>
      <c r="BY138" s="82" t="str">
        <f t="shared" si="23"/>
        <v/>
      </c>
      <c r="BZ138" s="53" t="str">
        <f t="shared" si="22"/>
        <v/>
      </c>
      <c r="CA138" s="53" t="s">
        <v>50</v>
      </c>
      <c r="CB138" s="84" t="s">
        <v>60</v>
      </c>
      <c r="CC138" s="53"/>
      <c r="CD138" s="53" t="s">
        <v>61</v>
      </c>
      <c r="CE138" s="53">
        <v>3</v>
      </c>
      <c r="CF138" s="83">
        <v>46134</v>
      </c>
      <c r="CG138" s="53"/>
      <c r="CH138" s="53"/>
    </row>
    <row r="139" spans="3:86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20"/>
        <v>1</v>
      </c>
      <c r="M139" s="26">
        <f t="shared" si="21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67" t="e">
        <f>SUMIFS([1]Up!$J:$J,[1]Up!$D:$D,D139)</f>
        <v>#VALUE!</v>
      </c>
      <c r="BX139" s="82"/>
      <c r="BY139" s="82" t="str">
        <f t="shared" si="23"/>
        <v/>
      </c>
      <c r="BZ139" s="53" t="str">
        <f t="shared" si="22"/>
        <v/>
      </c>
      <c r="CA139" s="53" t="s">
        <v>50</v>
      </c>
      <c r="CB139" s="84" t="s">
        <v>60</v>
      </c>
      <c r="CC139" s="53"/>
      <c r="CD139" s="53" t="s">
        <v>61</v>
      </c>
      <c r="CE139" s="53">
        <v>1</v>
      </c>
      <c r="CF139" s="83">
        <v>46134</v>
      </c>
      <c r="CG139" s="53"/>
      <c r="CH139" s="53"/>
    </row>
    <row r="140" spans="3:86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20"/>
        <v>1</v>
      </c>
      <c r="M140" s="26">
        <f t="shared" si="21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67" t="e">
        <f>SUMIFS([1]Up!$J:$J,[1]Up!$D:$D,D140)</f>
        <v>#VALUE!</v>
      </c>
      <c r="BX140" s="82"/>
      <c r="BY140" s="82" t="str">
        <f t="shared" si="23"/>
        <v/>
      </c>
      <c r="BZ140" s="53" t="str">
        <f t="shared" si="22"/>
        <v/>
      </c>
      <c r="CA140" s="53" t="s">
        <v>50</v>
      </c>
      <c r="CB140" s="84" t="s">
        <v>60</v>
      </c>
      <c r="CC140" s="53"/>
      <c r="CD140" s="53" t="s">
        <v>61</v>
      </c>
      <c r="CE140" s="53">
        <v>1</v>
      </c>
      <c r="CF140" s="83">
        <v>46134</v>
      </c>
      <c r="CG140" s="53"/>
      <c r="CH140" s="53"/>
    </row>
    <row r="141" spans="3:86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20"/>
        <v>1</v>
      </c>
      <c r="M141" s="26">
        <f t="shared" si="21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67" t="e">
        <f>SUMIFS([1]Up!$J:$J,[1]Up!$D:$D,D141)</f>
        <v>#VALUE!</v>
      </c>
      <c r="BX141" s="82" t="s">
        <v>143</v>
      </c>
      <c r="BY141" s="82" t="str">
        <f t="shared" si="23"/>
        <v>PL6</v>
      </c>
      <c r="BZ141" s="53" t="str">
        <f t="shared" si="22"/>
        <v>Thừa 1</v>
      </c>
      <c r="CA141" s="53" t="s">
        <v>50</v>
      </c>
      <c r="CB141" s="53"/>
      <c r="CC141" s="53"/>
      <c r="CD141" s="53" t="s">
        <v>51</v>
      </c>
      <c r="CE141" s="53">
        <v>1</v>
      </c>
      <c r="CF141" s="83"/>
      <c r="CG141" s="53"/>
      <c r="CH141" s="53"/>
    </row>
    <row r="142" spans="3:86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20"/>
        <v>0</v>
      </c>
      <c r="M142" s="26">
        <f t="shared" si="2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67" t="e">
        <f>SUMIFS([1]Up!$J:$J,[1]Up!$D:$D,D142)</f>
        <v>#VALUE!</v>
      </c>
      <c r="BX142" s="82"/>
      <c r="BY142" s="82" t="str">
        <f t="shared" si="23"/>
        <v/>
      </c>
      <c r="BZ142" s="53" t="str">
        <f t="shared" si="22"/>
        <v/>
      </c>
      <c r="CA142" s="53"/>
      <c r="CB142" s="53"/>
      <c r="CC142" s="53"/>
      <c r="CD142" s="53"/>
      <c r="CE142" s="53"/>
      <c r="CF142" s="83"/>
      <c r="CG142" s="53"/>
      <c r="CH142" s="53"/>
    </row>
    <row r="143" spans="3:86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20"/>
        <v>0</v>
      </c>
      <c r="M143" s="26">
        <f t="shared" si="2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67" t="e">
        <f>SUMIFS([1]Up!$J:$J,[1]Up!$D:$D,D143)</f>
        <v>#VALUE!</v>
      </c>
      <c r="BX143" s="82"/>
      <c r="BY143" s="82" t="str">
        <f t="shared" si="23"/>
        <v/>
      </c>
      <c r="BZ143" s="53" t="str">
        <f t="shared" si="22"/>
        <v/>
      </c>
      <c r="CA143" s="53"/>
      <c r="CB143" s="53"/>
      <c r="CC143" s="53"/>
      <c r="CD143" s="53"/>
      <c r="CE143" s="53"/>
      <c r="CF143" s="83"/>
      <c r="CG143" s="53"/>
      <c r="CH143" s="53"/>
    </row>
    <row r="144" spans="3:86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20"/>
        <v>0</v>
      </c>
      <c r="M144" s="26">
        <f t="shared" si="2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67" t="e">
        <f>SUMIFS([1]Up!$J:$J,[1]Up!$D:$D,D144)</f>
        <v>#VALUE!</v>
      </c>
      <c r="BX144" s="82"/>
      <c r="BY144" s="82" t="str">
        <f t="shared" si="23"/>
        <v/>
      </c>
      <c r="BZ144" s="53" t="str">
        <f t="shared" si="22"/>
        <v/>
      </c>
      <c r="CA144" s="53"/>
      <c r="CB144" s="53"/>
      <c r="CC144" s="53"/>
      <c r="CD144" s="53"/>
      <c r="CE144" s="53"/>
      <c r="CF144" s="83"/>
      <c r="CG144" s="53"/>
      <c r="CH144" s="53"/>
    </row>
    <row r="145" spans="3:86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20"/>
        <v>0</v>
      </c>
      <c r="M145" s="26">
        <f t="shared" si="21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67" t="e">
        <f>SUMIFS([1]Up!$J:$J,[1]Up!$D:$D,D145)</f>
        <v>#VALUE!</v>
      </c>
      <c r="BX145" s="82"/>
      <c r="BY145" s="82" t="str">
        <f t="shared" si="23"/>
        <v/>
      </c>
      <c r="BZ145" s="53" t="str">
        <f t="shared" si="22"/>
        <v/>
      </c>
      <c r="CA145" s="53" t="s">
        <v>88</v>
      </c>
      <c r="CB145" s="53"/>
      <c r="CC145" s="53"/>
      <c r="CD145" s="53"/>
      <c r="CE145" s="53"/>
      <c r="CF145" s="83"/>
      <c r="CG145" s="53"/>
      <c r="CH145" s="53"/>
    </row>
    <row r="146" spans="3:86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20"/>
        <v>2</v>
      </c>
      <c r="M146" s="26">
        <f t="shared" si="21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67" t="e">
        <f>SUMIFS([1]Up!$J:$J,[1]Up!$D:$D,D146)</f>
        <v>#VALUE!</v>
      </c>
      <c r="BX146" s="82"/>
      <c r="BY146" s="82" t="str">
        <f t="shared" si="23"/>
        <v>PL6</v>
      </c>
      <c r="BZ146" s="53" t="str">
        <f t="shared" si="22"/>
        <v/>
      </c>
      <c r="CA146" s="53" t="s">
        <v>50</v>
      </c>
      <c r="CB146" s="84" t="s">
        <v>161</v>
      </c>
      <c r="CC146" s="53"/>
      <c r="CD146" s="53" t="s">
        <v>162</v>
      </c>
      <c r="CE146" s="53">
        <v>2</v>
      </c>
      <c r="CF146" s="83">
        <v>46128</v>
      </c>
      <c r="CG146" s="53"/>
      <c r="CH146" s="53"/>
    </row>
    <row r="147" spans="3:86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20"/>
        <v>2</v>
      </c>
      <c r="M147" s="26">
        <f t="shared" si="2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67" t="e">
        <f>SUMIFS([1]Up!$J:$J,[1]Up!$D:$D,D147)</f>
        <v>#VALUE!</v>
      </c>
      <c r="BX147" s="82"/>
      <c r="BY147" s="82" t="str">
        <f t="shared" si="23"/>
        <v>PL12</v>
      </c>
      <c r="BZ147" s="53" t="str">
        <f t="shared" si="22"/>
        <v/>
      </c>
      <c r="CA147" s="53" t="s">
        <v>50</v>
      </c>
      <c r="CB147" s="53" t="s">
        <v>480</v>
      </c>
      <c r="CC147" s="53"/>
      <c r="CD147" s="53" t="s">
        <v>481</v>
      </c>
      <c r="CE147" s="53">
        <v>2</v>
      </c>
      <c r="CF147" s="83">
        <v>46128</v>
      </c>
      <c r="CG147" s="53"/>
      <c r="CH147" s="53"/>
    </row>
    <row r="148" spans="3:86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20"/>
        <v>3</v>
      </c>
      <c r="M148" s="26">
        <f t="shared" si="21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67" t="e">
        <f>SUMIFS([1]Up!$J:$J,[1]Up!$D:$D,D148)</f>
        <v>#VALUE!</v>
      </c>
      <c r="BX148" s="82"/>
      <c r="BY148" s="82" t="str">
        <f t="shared" si="23"/>
        <v/>
      </c>
      <c r="BZ148" s="53" t="str">
        <f t="shared" si="22"/>
        <v/>
      </c>
      <c r="CA148" s="53" t="s">
        <v>50</v>
      </c>
      <c r="CB148" s="84" t="s">
        <v>60</v>
      </c>
      <c r="CC148" s="53"/>
      <c r="CD148" s="53" t="s">
        <v>61</v>
      </c>
      <c r="CE148" s="53">
        <v>3</v>
      </c>
      <c r="CF148" s="83">
        <v>46134</v>
      </c>
      <c r="CG148" s="53"/>
      <c r="CH148" s="53"/>
    </row>
    <row r="149" spans="3:86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20"/>
        <v>1</v>
      </c>
      <c r="M149" s="26">
        <f t="shared" si="21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67" t="e">
        <f>SUMIFS([1]Up!$J:$J,[1]Up!$D:$D,D149)</f>
        <v>#VALUE!</v>
      </c>
      <c r="BX149" s="82"/>
      <c r="BY149" s="82" t="str">
        <f t="shared" si="23"/>
        <v/>
      </c>
      <c r="BZ149" s="53" t="str">
        <f t="shared" si="22"/>
        <v/>
      </c>
      <c r="CA149" s="53" t="s">
        <v>50</v>
      </c>
      <c r="CB149" s="84" t="s">
        <v>60</v>
      </c>
      <c r="CC149" s="53"/>
      <c r="CD149" s="53" t="s">
        <v>61</v>
      </c>
      <c r="CE149" s="53">
        <v>1</v>
      </c>
      <c r="CF149" s="83">
        <v>46134</v>
      </c>
      <c r="CG149" s="53"/>
      <c r="CH149" s="53"/>
    </row>
    <row r="150" spans="3:86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20"/>
        <v>1</v>
      </c>
      <c r="M150" s="26">
        <f t="shared" si="21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67" t="e">
        <f>SUMIFS([1]Up!$J:$J,[1]Up!$D:$D,D150)</f>
        <v>#VALUE!</v>
      </c>
      <c r="BX150" s="82"/>
      <c r="BY150" s="82" t="str">
        <f t="shared" si="23"/>
        <v/>
      </c>
      <c r="BZ150" s="53" t="str">
        <f t="shared" si="22"/>
        <v/>
      </c>
      <c r="CA150" s="53" t="s">
        <v>50</v>
      </c>
      <c r="CB150" s="84" t="s">
        <v>60</v>
      </c>
      <c r="CC150" s="53"/>
      <c r="CD150" s="53" t="s">
        <v>61</v>
      </c>
      <c r="CE150" s="53">
        <v>1</v>
      </c>
      <c r="CF150" s="83">
        <v>46134</v>
      </c>
      <c r="CG150" s="53"/>
      <c r="CH150" s="53"/>
    </row>
    <row r="151" spans="3:86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20"/>
        <v>1</v>
      </c>
      <c r="M151" s="26">
        <f t="shared" si="21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67" t="e">
        <f>SUMIFS([1]Up!$J:$J,[1]Up!$D:$D,D151)</f>
        <v>#VALUE!</v>
      </c>
      <c r="BX151" s="82" t="s">
        <v>143</v>
      </c>
      <c r="BY151" s="82" t="str">
        <f t="shared" si="23"/>
        <v>PL6</v>
      </c>
      <c r="BZ151" s="53" t="str">
        <f t="shared" si="22"/>
        <v>Thừa 1</v>
      </c>
      <c r="CA151" s="53" t="s">
        <v>50</v>
      </c>
      <c r="CB151" s="53"/>
      <c r="CC151" s="53"/>
      <c r="CD151" s="53" t="s">
        <v>51</v>
      </c>
      <c r="CE151" s="53">
        <v>1</v>
      </c>
      <c r="CF151" s="83"/>
      <c r="CG151" s="53"/>
      <c r="CH151" s="53"/>
    </row>
    <row r="152" spans="3:86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20"/>
        <v>0</v>
      </c>
      <c r="M152" s="26">
        <f t="shared" si="2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67" t="e">
        <f>SUMIFS([1]Up!$J:$J,[1]Up!$D:$D,D152)</f>
        <v>#VALUE!</v>
      </c>
      <c r="BX152" s="82"/>
      <c r="BY152" s="82" t="str">
        <f t="shared" si="23"/>
        <v/>
      </c>
      <c r="BZ152" s="53" t="str">
        <f t="shared" si="22"/>
        <v/>
      </c>
      <c r="CA152" s="53"/>
      <c r="CB152" s="53"/>
      <c r="CC152" s="53"/>
      <c r="CD152" s="53"/>
      <c r="CE152" s="53"/>
      <c r="CF152" s="83"/>
      <c r="CG152" s="53"/>
      <c r="CH152" s="53"/>
    </row>
    <row r="153" spans="3:86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20"/>
        <v>0</v>
      </c>
      <c r="M153" s="26">
        <f t="shared" si="2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67" t="e">
        <f>SUMIFS([1]Up!$J:$J,[1]Up!$D:$D,D153)</f>
        <v>#VALUE!</v>
      </c>
      <c r="BX153" s="82"/>
      <c r="BY153" s="82" t="str">
        <f t="shared" si="23"/>
        <v/>
      </c>
      <c r="BZ153" s="53" t="str">
        <f t="shared" si="22"/>
        <v/>
      </c>
      <c r="CA153" s="53"/>
      <c r="CB153" s="53"/>
      <c r="CC153" s="53"/>
      <c r="CD153" s="53"/>
      <c r="CE153" s="53"/>
      <c r="CF153" s="83"/>
      <c r="CG153" s="53"/>
      <c r="CH153" s="53"/>
    </row>
    <row r="154" spans="3:86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20"/>
        <v>0</v>
      </c>
      <c r="M154" s="26">
        <f t="shared" si="2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67" t="e">
        <f>SUMIFS([1]Up!$J:$J,[1]Up!$D:$D,D154)</f>
        <v>#VALUE!</v>
      </c>
      <c r="BX154" s="82"/>
      <c r="BY154" s="82" t="str">
        <f t="shared" si="23"/>
        <v/>
      </c>
      <c r="BZ154" s="53" t="str">
        <f t="shared" si="22"/>
        <v/>
      </c>
      <c r="CA154" s="53"/>
      <c r="CB154" s="53"/>
      <c r="CC154" s="53"/>
      <c r="CD154" s="53"/>
      <c r="CE154" s="53"/>
      <c r="CF154" s="83"/>
      <c r="CG154" s="53"/>
      <c r="CH154" s="53"/>
    </row>
    <row r="155" spans="3:86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20"/>
        <v>0</v>
      </c>
      <c r="M155" s="26">
        <f t="shared" si="2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67" t="e">
        <f>SUMIFS([1]Up!$J:$J,[1]Up!$D:$D,D155)</f>
        <v>#VALUE!</v>
      </c>
      <c r="BX155" s="82"/>
      <c r="BY155" s="82" t="str">
        <f t="shared" si="23"/>
        <v/>
      </c>
      <c r="BZ155" s="53" t="str">
        <f t="shared" si="22"/>
        <v/>
      </c>
      <c r="CA155" s="53"/>
      <c r="CB155" s="53"/>
      <c r="CC155" s="53"/>
      <c r="CD155" s="53"/>
      <c r="CE155" s="53"/>
      <c r="CF155" s="83"/>
      <c r="CG155" s="53"/>
      <c r="CH155" s="53"/>
    </row>
    <row r="156" spans="3:86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20"/>
        <v>1</v>
      </c>
      <c r="M156" s="26">
        <f t="shared" si="21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67" t="e">
        <f>SUMIFS([1]Up!$J:$J,[1]Up!$D:$D,D156)</f>
        <v>#VALUE!</v>
      </c>
      <c r="BX156" s="82"/>
      <c r="BY156" s="82" t="str">
        <f t="shared" si="23"/>
        <v>PL6</v>
      </c>
      <c r="BZ156" s="53" t="str">
        <f t="shared" si="22"/>
        <v/>
      </c>
      <c r="CA156" s="53" t="s">
        <v>50</v>
      </c>
      <c r="CB156" s="84" t="s">
        <v>161</v>
      </c>
      <c r="CC156" s="53"/>
      <c r="CD156" s="53" t="s">
        <v>162</v>
      </c>
      <c r="CE156" s="53">
        <v>1</v>
      </c>
      <c r="CF156" s="83">
        <v>46128</v>
      </c>
      <c r="CG156" s="53"/>
      <c r="CH156" s="53"/>
    </row>
    <row r="157" spans="3:86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20"/>
        <v>2</v>
      </c>
      <c r="M157" s="26">
        <f t="shared" si="2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67" t="e">
        <f>SUMIFS([1]Up!$J:$J,[1]Up!$D:$D,D157)</f>
        <v>#VALUE!</v>
      </c>
      <c r="BX157" s="82"/>
      <c r="BY157" s="82" t="str">
        <f t="shared" si="23"/>
        <v>PL12</v>
      </c>
      <c r="BZ157" s="53" t="str">
        <f t="shared" si="22"/>
        <v/>
      </c>
      <c r="CA157" s="53" t="s">
        <v>50</v>
      </c>
      <c r="CB157" s="53" t="s">
        <v>480</v>
      </c>
      <c r="CC157" s="53"/>
      <c r="CD157" s="53" t="s">
        <v>481</v>
      </c>
      <c r="CE157" s="53">
        <v>2</v>
      </c>
      <c r="CF157" s="83">
        <v>46128</v>
      </c>
      <c r="CG157" s="53"/>
      <c r="CH157" s="53"/>
    </row>
    <row r="158" spans="3:86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2" si="24">MIN(SUM(N158:BV158),I158)</f>
        <v>3</v>
      </c>
      <c r="M158" s="26">
        <f t="shared" ref="M158:M222" si="25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67" t="e">
        <f>SUMIFS([1]Up!$J:$J,[1]Up!$D:$D,D158)</f>
        <v>#VALUE!</v>
      </c>
      <c r="BX158" s="82"/>
      <c r="BY158" s="82" t="str">
        <f t="shared" si="23"/>
        <v/>
      </c>
      <c r="BZ158" s="53" t="str">
        <f t="shared" ref="BZ158:BZ222" si="26">IF(ROUND(SUM(N158:BV158)-I158,0)&gt;0,"Thừa "&amp;SUM(N158:BV158)-I158,"")</f>
        <v/>
      </c>
      <c r="CA158" s="53" t="s">
        <v>50</v>
      </c>
      <c r="CB158" s="84" t="s">
        <v>60</v>
      </c>
      <c r="CC158" s="53"/>
      <c r="CD158" s="53" t="s">
        <v>61</v>
      </c>
      <c r="CE158" s="53">
        <v>3</v>
      </c>
      <c r="CF158" s="83">
        <v>46134</v>
      </c>
      <c r="CG158" s="53"/>
      <c r="CH158" s="53"/>
    </row>
    <row r="159" spans="3:86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4"/>
        <v>2</v>
      </c>
      <c r="M159" s="26">
        <f t="shared" si="25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67" t="e">
        <f>SUMIFS([1]Up!$J:$J,[1]Up!$D:$D,D159)</f>
        <v>#VALUE!</v>
      </c>
      <c r="BX159" s="82"/>
      <c r="BY159" s="82" t="str">
        <f t="shared" si="23"/>
        <v/>
      </c>
      <c r="BZ159" s="53" t="str">
        <f t="shared" si="26"/>
        <v/>
      </c>
      <c r="CA159" s="53" t="s">
        <v>50</v>
      </c>
      <c r="CB159" s="84" t="s">
        <v>60</v>
      </c>
      <c r="CC159" s="53"/>
      <c r="CD159" s="53" t="s">
        <v>61</v>
      </c>
      <c r="CE159" s="53">
        <v>2</v>
      </c>
      <c r="CF159" s="83">
        <v>46134</v>
      </c>
      <c r="CG159" s="53"/>
      <c r="CH159" s="53"/>
    </row>
    <row r="160" spans="3:86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4"/>
        <v>1</v>
      </c>
      <c r="M160" s="26">
        <f t="shared" si="25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67" t="e">
        <f>SUMIFS([1]Up!$J:$J,[1]Up!$D:$D,D160)</f>
        <v>#VALUE!</v>
      </c>
      <c r="BX160" s="82" t="s">
        <v>933</v>
      </c>
      <c r="BY160" s="82" t="str">
        <f t="shared" si="23"/>
        <v>PL6</v>
      </c>
      <c r="BZ160" s="53" t="str">
        <f t="shared" si="26"/>
        <v>Thừa 3</v>
      </c>
      <c r="CA160" s="53" t="s">
        <v>50</v>
      </c>
      <c r="CB160" s="53"/>
      <c r="CC160" s="53"/>
      <c r="CD160" s="53" t="s">
        <v>51</v>
      </c>
      <c r="CE160" s="53">
        <v>1</v>
      </c>
      <c r="CF160" s="83"/>
      <c r="CG160" s="53"/>
      <c r="CH160" s="53"/>
    </row>
    <row r="161" spans="3:86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4"/>
        <v>8</v>
      </c>
      <c r="M161" s="26">
        <f t="shared" si="25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67" t="e">
        <f>SUMIFS([1]Up!$J:$J,[1]Up!$D:$D,D161)</f>
        <v>#VALUE!</v>
      </c>
      <c r="BX161" s="82"/>
      <c r="BY161" s="82" t="str">
        <f t="shared" si="23"/>
        <v>PL28</v>
      </c>
      <c r="BZ161" s="53" t="str">
        <f t="shared" si="26"/>
        <v/>
      </c>
      <c r="CA161" s="53" t="s">
        <v>50</v>
      </c>
      <c r="CB161" s="53" t="s">
        <v>138</v>
      </c>
      <c r="CC161" s="53"/>
      <c r="CD161" s="53" t="s">
        <v>139</v>
      </c>
      <c r="CE161" s="53">
        <v>8</v>
      </c>
      <c r="CF161" s="83">
        <v>46128</v>
      </c>
      <c r="CG161" s="53"/>
      <c r="CH161" s="53"/>
    </row>
    <row r="162" spans="3:86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4"/>
        <v>8</v>
      </c>
      <c r="M162" s="26">
        <f t="shared" si="2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>
        <v>4</v>
      </c>
      <c r="BT162" s="26"/>
      <c r="BU162" s="26"/>
      <c r="BV162" s="26"/>
      <c r="BW162" s="67" t="e">
        <f>SUMIFS([1]Up!$J:$J,[1]Up!$D:$D,D162)</f>
        <v>#VALUE!</v>
      </c>
      <c r="BX162" s="82"/>
      <c r="BY162" s="82" t="str">
        <f t="shared" si="23"/>
        <v>PL10</v>
      </c>
      <c r="BZ162" s="53" t="str">
        <f t="shared" si="26"/>
        <v>Thừa 4</v>
      </c>
      <c r="CA162" s="53" t="s">
        <v>50</v>
      </c>
      <c r="CB162" s="53" t="s">
        <v>3685</v>
      </c>
      <c r="CC162" s="53"/>
      <c r="CD162" s="53" t="s">
        <v>3686</v>
      </c>
      <c r="CE162" s="53">
        <v>8</v>
      </c>
      <c r="CF162" s="83">
        <v>46212</v>
      </c>
      <c r="CG162" s="53"/>
      <c r="CH162" s="53"/>
    </row>
    <row r="163" spans="3:86" ht="14.25" hidden="1" customHeight="1">
      <c r="C163" s="82" t="s">
        <v>14</v>
      </c>
      <c r="D163" s="82" t="s">
        <v>3871</v>
      </c>
      <c r="E163" s="82" t="s">
        <v>3342</v>
      </c>
      <c r="F163" s="82" t="s">
        <v>66</v>
      </c>
      <c r="G163" s="82">
        <v>824</v>
      </c>
      <c r="H163" s="82" t="s">
        <v>55</v>
      </c>
      <c r="I163" s="82"/>
      <c r="J163" s="82"/>
      <c r="K163" s="82"/>
      <c r="L163" s="26">
        <f t="shared" ref="L163" si="27">MIN(SUM(N163:BV163),I163)</f>
        <v>4</v>
      </c>
      <c r="M163" s="26">
        <f t="shared" ref="M163" si="28">MAX(0,I163-L163)</f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>
        <v>4</v>
      </c>
      <c r="BT163" s="26"/>
      <c r="BU163" s="26"/>
      <c r="BV163" s="26"/>
      <c r="BW163" s="67" t="e">
        <f>SUMIFS([1]Up!$J:$J,[1]Up!$D:$D,D163)</f>
        <v>#VALUE!</v>
      </c>
      <c r="BX163" s="82"/>
      <c r="BY163" s="82" t="str">
        <f t="shared" ref="BY163" si="29">IFERROR(IF(C163="Plate",LEFT(E163,FIND("*",E163,1)-1),""),IF(C163="Plate",LEFT(E163,FIND("x",E163,1)-1),""))</f>
        <v>PL10</v>
      </c>
      <c r="BZ163" s="53" t="str">
        <f t="shared" ref="BZ163" si="30">IF(ROUND(SUM(N163:BV163)-I163,0)&gt;0,"Thừa "&amp;SUM(N163:BV163)-I163,"")</f>
        <v>Thừa 4</v>
      </c>
      <c r="CA163" s="53"/>
      <c r="CB163" s="53"/>
      <c r="CC163" s="53"/>
      <c r="CD163" s="53"/>
      <c r="CE163" s="53"/>
      <c r="CF163" s="83"/>
      <c r="CG163" s="53"/>
      <c r="CH163" s="53"/>
    </row>
    <row r="164" spans="3:86" ht="14.25" hidden="1" customHeight="1">
      <c r="C164" s="82"/>
      <c r="D164" s="82" t="s">
        <v>930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4"/>
        <v>0</v>
      </c>
      <c r="M164" s="26">
        <f t="shared" si="25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67" t="e">
        <f>SUMIFS([1]Up!$J:$J,[1]Up!$D:$D,D164)</f>
        <v>#VALUE!</v>
      </c>
      <c r="BX164" s="82"/>
      <c r="BY164" s="82" t="str">
        <f t="shared" si="23"/>
        <v/>
      </c>
      <c r="BZ164" s="53" t="str">
        <f t="shared" si="26"/>
        <v/>
      </c>
      <c r="CA164" s="53"/>
      <c r="CB164" s="53"/>
      <c r="CC164" s="53"/>
      <c r="CD164" s="53"/>
      <c r="CE164" s="53"/>
      <c r="CF164" s="83"/>
      <c r="CG164" s="53"/>
      <c r="CH164" s="53"/>
    </row>
    <row r="165" spans="3:86" ht="14.25" hidden="1" customHeight="1">
      <c r="C165" s="82"/>
      <c r="D165" s="82" t="s">
        <v>929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4"/>
        <v>0</v>
      </c>
      <c r="M165" s="26">
        <f t="shared" si="25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67" t="e">
        <f>SUMIFS([1]Up!$J:$J,[1]Up!$D:$D,D165)</f>
        <v>#VALUE!</v>
      </c>
      <c r="BX165" s="82"/>
      <c r="BY165" s="82" t="str">
        <f t="shared" si="23"/>
        <v/>
      </c>
      <c r="BZ165" s="53" t="str">
        <f t="shared" si="26"/>
        <v/>
      </c>
      <c r="CA165" s="53"/>
      <c r="CB165" s="53"/>
      <c r="CC165" s="53"/>
      <c r="CD165" s="53"/>
      <c r="CE165" s="53"/>
      <c r="CF165" s="83"/>
      <c r="CG165" s="53"/>
      <c r="CH165" s="53"/>
    </row>
    <row r="166" spans="3:86" ht="14.25" hidden="1" customHeight="1">
      <c r="C166" s="82"/>
      <c r="D166" s="82" t="s">
        <v>928</v>
      </c>
      <c r="E166" s="82"/>
      <c r="F166" s="82"/>
      <c r="G166" s="82"/>
      <c r="H166" s="82"/>
      <c r="I166" s="82">
        <v>0</v>
      </c>
      <c r="J166" s="82">
        <v>0</v>
      </c>
      <c r="K166" s="82">
        <v>0</v>
      </c>
      <c r="L166" s="26">
        <f t="shared" si="24"/>
        <v>0</v>
      </c>
      <c r="M166" s="26">
        <f t="shared" si="25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67" t="e">
        <f>SUMIFS([1]Up!$J:$J,[1]Up!$D:$D,D166)</f>
        <v>#VALUE!</v>
      </c>
      <c r="BX166" s="82"/>
      <c r="BY166" s="82" t="str">
        <f t="shared" si="23"/>
        <v/>
      </c>
      <c r="BZ166" s="53" t="str">
        <f t="shared" si="26"/>
        <v/>
      </c>
      <c r="CA166" s="53"/>
      <c r="CB166" s="53"/>
      <c r="CC166" s="53"/>
      <c r="CD166" s="53"/>
      <c r="CE166" s="53"/>
      <c r="CF166" s="83"/>
      <c r="CG166" s="53"/>
      <c r="CH166" s="53"/>
    </row>
    <row r="167" spans="3:86" ht="14.25" hidden="1" customHeight="1">
      <c r="C167" s="82" t="s">
        <v>12</v>
      </c>
      <c r="D167" s="82" t="s">
        <v>924</v>
      </c>
      <c r="E167" s="82" t="s">
        <v>925</v>
      </c>
      <c r="F167" s="82" t="s">
        <v>75</v>
      </c>
      <c r="G167" s="82">
        <v>9823</v>
      </c>
      <c r="H167" s="82" t="s">
        <v>49</v>
      </c>
      <c r="I167" s="82">
        <v>1</v>
      </c>
      <c r="J167" s="82">
        <v>642.9</v>
      </c>
      <c r="K167" s="82">
        <v>642.9</v>
      </c>
      <c r="L167" s="26">
        <f t="shared" si="24"/>
        <v>1</v>
      </c>
      <c r="M167" s="26">
        <f t="shared" si="2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67" t="e">
        <f>SUMIFS([1]Up!$J:$J,[1]Up!$D:$D,D167)</f>
        <v>#VALUE!</v>
      </c>
      <c r="BX167" s="82"/>
      <c r="BY167" s="82" t="str">
        <f t="shared" si="23"/>
        <v/>
      </c>
      <c r="BZ167" s="53" t="str">
        <f t="shared" si="26"/>
        <v/>
      </c>
      <c r="CA167" s="53" t="s">
        <v>50</v>
      </c>
      <c r="CB167" s="53" t="s">
        <v>926</v>
      </c>
      <c r="CC167" s="53"/>
      <c r="CD167" s="53" t="s">
        <v>927</v>
      </c>
      <c r="CE167" s="53">
        <v>1</v>
      </c>
      <c r="CF167" s="83">
        <v>46133</v>
      </c>
      <c r="CG167" s="53"/>
      <c r="CH167" s="53"/>
    </row>
    <row r="168" spans="3:86" ht="14.25" hidden="1" customHeight="1">
      <c r="C168" s="82" t="s">
        <v>14</v>
      </c>
      <c r="D168" s="82" t="s">
        <v>923</v>
      </c>
      <c r="E168" s="82" t="s">
        <v>546</v>
      </c>
      <c r="F168" s="82" t="s">
        <v>547</v>
      </c>
      <c r="G168" s="82">
        <v>229</v>
      </c>
      <c r="H168" s="82" t="s">
        <v>55</v>
      </c>
      <c r="I168" s="82">
        <v>4</v>
      </c>
      <c r="J168" s="82">
        <v>14</v>
      </c>
      <c r="K168" s="82">
        <v>56</v>
      </c>
      <c r="L168" s="26">
        <f t="shared" si="24"/>
        <v>4</v>
      </c>
      <c r="M168" s="26">
        <f t="shared" si="25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3</v>
      </c>
      <c r="Z168" s="26">
        <v>1</v>
      </c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67" t="e">
        <f>SUMIFS([1]Up!$J:$J,[1]Up!$D:$D,D168)</f>
        <v>#VALUE!</v>
      </c>
      <c r="BX168" s="82"/>
      <c r="BY168" s="82" t="str">
        <f t="shared" si="23"/>
        <v>PL38</v>
      </c>
      <c r="BZ168" s="53" t="str">
        <f t="shared" si="26"/>
        <v/>
      </c>
      <c r="CA168" s="53" t="s">
        <v>50</v>
      </c>
      <c r="CB168" s="84" t="s">
        <v>67</v>
      </c>
      <c r="CC168" s="53"/>
      <c r="CD168" s="53" t="s">
        <v>68</v>
      </c>
      <c r="CE168" s="53">
        <v>4</v>
      </c>
      <c r="CF168" s="83">
        <v>46128</v>
      </c>
      <c r="CG168" s="53"/>
      <c r="CH168" s="53"/>
    </row>
    <row r="169" spans="3:86" ht="14.25" hidden="1" customHeight="1">
      <c r="C169" s="82" t="s">
        <v>14</v>
      </c>
      <c r="D169" s="82" t="s">
        <v>922</v>
      </c>
      <c r="E169" s="82" t="s">
        <v>65</v>
      </c>
      <c r="F169" s="82" t="s">
        <v>66</v>
      </c>
      <c r="G169" s="82">
        <v>1312</v>
      </c>
      <c r="H169" s="82" t="s">
        <v>55</v>
      </c>
      <c r="I169" s="82">
        <v>4</v>
      </c>
      <c r="J169" s="82">
        <v>156.5</v>
      </c>
      <c r="K169" s="82">
        <v>626</v>
      </c>
      <c r="L169" s="26">
        <f t="shared" si="24"/>
        <v>4</v>
      </c>
      <c r="M169" s="26">
        <f t="shared" si="25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>
        <v>1</v>
      </c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>
        <v>2</v>
      </c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>
        <v>1</v>
      </c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67" t="e">
        <f>SUMIFS([1]Up!$J:$J,[1]Up!$D:$D,D169)</f>
        <v>#VALUE!</v>
      </c>
      <c r="BX169" s="82"/>
      <c r="BY169" s="82" t="str">
        <f t="shared" si="23"/>
        <v>PL38</v>
      </c>
      <c r="BZ169" s="53" t="str">
        <f t="shared" si="26"/>
        <v/>
      </c>
      <c r="CA169" s="53" t="s">
        <v>50</v>
      </c>
      <c r="CB169" s="84" t="s">
        <v>67</v>
      </c>
      <c r="CC169" s="53"/>
      <c r="CD169" s="53" t="s">
        <v>68</v>
      </c>
      <c r="CE169" s="53">
        <v>4</v>
      </c>
      <c r="CF169" s="83">
        <v>46128</v>
      </c>
      <c r="CG169" s="53"/>
      <c r="CH169" s="53"/>
    </row>
    <row r="170" spans="3:86" ht="14.25" hidden="1" customHeight="1">
      <c r="C170" s="82" t="s">
        <v>12</v>
      </c>
      <c r="D170" s="82" t="s">
        <v>921</v>
      </c>
      <c r="E170" s="82" t="s">
        <v>411</v>
      </c>
      <c r="F170" s="82" t="s">
        <v>151</v>
      </c>
      <c r="G170" s="82">
        <v>315</v>
      </c>
      <c r="H170" s="82" t="s">
        <v>403</v>
      </c>
      <c r="I170" s="82">
        <v>6</v>
      </c>
      <c r="J170" s="82">
        <v>3.5</v>
      </c>
      <c r="K170" s="82">
        <v>21</v>
      </c>
      <c r="L170" s="26">
        <f t="shared" si="24"/>
        <v>6</v>
      </c>
      <c r="M170" s="26">
        <f t="shared" si="25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>
        <v>6</v>
      </c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67" t="e">
        <f>SUMIFS([1]Up!$J:$J,[1]Up!$D:$D,D170)</f>
        <v>#VALUE!</v>
      </c>
      <c r="BX170" s="82"/>
      <c r="BY170" s="82" t="str">
        <f t="shared" si="23"/>
        <v/>
      </c>
      <c r="BZ170" s="53" t="str">
        <f t="shared" si="26"/>
        <v/>
      </c>
      <c r="CA170" s="53" t="s">
        <v>50</v>
      </c>
      <c r="CB170" s="53" t="s">
        <v>896</v>
      </c>
      <c r="CC170" s="53"/>
      <c r="CD170" s="53" t="s">
        <v>897</v>
      </c>
      <c r="CE170" s="53">
        <v>6</v>
      </c>
      <c r="CF170" s="83">
        <v>46133</v>
      </c>
      <c r="CG170" s="53"/>
      <c r="CH170" s="53"/>
    </row>
    <row r="171" spans="3:86" ht="14.25" hidden="1" customHeight="1">
      <c r="C171" s="82" t="s">
        <v>12</v>
      </c>
      <c r="D171" s="82" t="s">
        <v>920</v>
      </c>
      <c r="E171" s="82" t="s">
        <v>58</v>
      </c>
      <c r="F171" s="82" t="s">
        <v>59</v>
      </c>
      <c r="G171" s="82">
        <v>474</v>
      </c>
      <c r="H171" s="82" t="s">
        <v>49</v>
      </c>
      <c r="I171" s="82">
        <v>7</v>
      </c>
      <c r="J171" s="82">
        <v>9.6</v>
      </c>
      <c r="K171" s="82">
        <v>67.2</v>
      </c>
      <c r="L171" s="26">
        <f t="shared" si="24"/>
        <v>7</v>
      </c>
      <c r="M171" s="26">
        <f t="shared" si="25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>
        <v>5</v>
      </c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67" t="e">
        <f>SUMIFS([1]Up!$J:$J,[1]Up!$D:$D,D171)</f>
        <v>#VALUE!</v>
      </c>
      <c r="BX171" s="82"/>
      <c r="BY171" s="82" t="str">
        <f t="shared" si="23"/>
        <v/>
      </c>
      <c r="BZ171" s="53" t="str">
        <f t="shared" si="26"/>
        <v/>
      </c>
      <c r="CA171" s="53" t="s">
        <v>50</v>
      </c>
      <c r="CB171" s="84" t="s">
        <v>60</v>
      </c>
      <c r="CC171" s="53"/>
      <c r="CD171" s="53" t="s">
        <v>61</v>
      </c>
      <c r="CE171" s="53">
        <v>7</v>
      </c>
      <c r="CF171" s="83">
        <v>46134</v>
      </c>
      <c r="CG171" s="53"/>
      <c r="CH171" s="53"/>
    </row>
    <row r="172" spans="3:86" ht="14.25" hidden="1" customHeight="1">
      <c r="C172" s="82" t="s">
        <v>12</v>
      </c>
      <c r="D172" s="82" t="s">
        <v>919</v>
      </c>
      <c r="E172" s="82" t="s">
        <v>58</v>
      </c>
      <c r="F172" s="82" t="s">
        <v>59</v>
      </c>
      <c r="G172" s="82">
        <v>282</v>
      </c>
      <c r="H172" s="82" t="s">
        <v>49</v>
      </c>
      <c r="I172" s="82">
        <v>7</v>
      </c>
      <c r="J172" s="82">
        <v>4.9000000000000004</v>
      </c>
      <c r="K172" s="82">
        <v>34.300000000000004</v>
      </c>
      <c r="L172" s="26">
        <f t="shared" si="24"/>
        <v>7</v>
      </c>
      <c r="M172" s="26">
        <f t="shared" si="25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67" t="e">
        <f>SUMIFS([1]Up!$J:$J,[1]Up!$D:$D,D172)</f>
        <v>#VALUE!</v>
      </c>
      <c r="BX172" s="82"/>
      <c r="BY172" s="82" t="str">
        <f t="shared" si="23"/>
        <v/>
      </c>
      <c r="BZ172" s="53" t="str">
        <f t="shared" si="26"/>
        <v/>
      </c>
      <c r="CA172" s="53" t="s">
        <v>50</v>
      </c>
      <c r="CB172" s="84" t="s">
        <v>60</v>
      </c>
      <c r="CC172" s="53"/>
      <c r="CD172" s="53" t="s">
        <v>61</v>
      </c>
      <c r="CE172" s="53">
        <v>7</v>
      </c>
      <c r="CF172" s="83">
        <v>46134</v>
      </c>
      <c r="CG172" s="53"/>
      <c r="CH172" s="53"/>
    </row>
    <row r="173" spans="3:86" ht="14.25" hidden="1" customHeight="1">
      <c r="C173" s="82" t="s">
        <v>12</v>
      </c>
      <c r="D173" s="82" t="s">
        <v>918</v>
      </c>
      <c r="E173" s="82" t="s">
        <v>58</v>
      </c>
      <c r="F173" s="82" t="s">
        <v>59</v>
      </c>
      <c r="G173" s="82">
        <v>806</v>
      </c>
      <c r="H173" s="82" t="s">
        <v>49</v>
      </c>
      <c r="I173" s="82">
        <v>7</v>
      </c>
      <c r="J173" s="82">
        <v>17.7</v>
      </c>
      <c r="K173" s="82">
        <v>123.89999999999999</v>
      </c>
      <c r="L173" s="26">
        <f t="shared" si="24"/>
        <v>7</v>
      </c>
      <c r="M173" s="26">
        <f t="shared" si="25"/>
        <v>0</v>
      </c>
      <c r="N173" s="26">
        <v>7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67" t="e">
        <f>SUMIFS([1]Up!$J:$J,[1]Up!$D:$D,D173)</f>
        <v>#VALUE!</v>
      </c>
      <c r="BX173" s="82"/>
      <c r="BY173" s="82" t="str">
        <f t="shared" si="23"/>
        <v/>
      </c>
      <c r="BZ173" s="53" t="str">
        <f t="shared" si="26"/>
        <v/>
      </c>
      <c r="CA173" s="53" t="s">
        <v>50</v>
      </c>
      <c r="CB173" s="84" t="s">
        <v>60</v>
      </c>
      <c r="CC173" s="53"/>
      <c r="CD173" s="53" t="s">
        <v>61</v>
      </c>
      <c r="CE173" s="53">
        <v>7</v>
      </c>
      <c r="CF173" s="83">
        <v>46134</v>
      </c>
      <c r="CG173" s="53"/>
      <c r="CH173" s="53"/>
    </row>
    <row r="174" spans="3:86" ht="14.25" hidden="1" customHeight="1">
      <c r="C174" s="82" t="s">
        <v>12</v>
      </c>
      <c r="D174" s="82" t="s">
        <v>917</v>
      </c>
      <c r="E174" s="82" t="s">
        <v>58</v>
      </c>
      <c r="F174" s="82" t="s">
        <v>59</v>
      </c>
      <c r="G174" s="82">
        <v>378</v>
      </c>
      <c r="H174" s="82" t="s">
        <v>49</v>
      </c>
      <c r="I174" s="82">
        <v>14</v>
      </c>
      <c r="J174" s="82">
        <v>9.1999999999999993</v>
      </c>
      <c r="K174" s="82">
        <v>128.79999999999998</v>
      </c>
      <c r="L174" s="26">
        <f t="shared" si="24"/>
        <v>14</v>
      </c>
      <c r="M174" s="26">
        <f t="shared" si="25"/>
        <v>0</v>
      </c>
      <c r="N174" s="26">
        <v>9</v>
      </c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>
        <v>5</v>
      </c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67" t="e">
        <f>SUMIFS([1]Up!$J:$J,[1]Up!$D:$D,D174)</f>
        <v>#VALUE!</v>
      </c>
      <c r="BX174" s="82"/>
      <c r="BY174" s="82" t="str">
        <f t="shared" ref="BY174:BY237" si="31">IFERROR(IF(C174="Plate",LEFT(E174,FIND("*",E174,1)-1),""),IF(C174="Plate",LEFT(E174,FIND("x",E174,1)-1),""))</f>
        <v/>
      </c>
      <c r="BZ174" s="53" t="str">
        <f t="shared" si="26"/>
        <v/>
      </c>
      <c r="CA174" s="53" t="s">
        <v>50</v>
      </c>
      <c r="CB174" s="84" t="s">
        <v>60</v>
      </c>
      <c r="CC174" s="53"/>
      <c r="CD174" s="53" t="s">
        <v>61</v>
      </c>
      <c r="CE174" s="53">
        <v>14</v>
      </c>
      <c r="CF174" s="83">
        <v>46134</v>
      </c>
      <c r="CG174" s="53"/>
      <c r="CH174" s="53"/>
    </row>
    <row r="175" spans="3:86" ht="14.25" hidden="1" customHeight="1">
      <c r="C175" s="82" t="s">
        <v>12</v>
      </c>
      <c r="D175" s="82" t="s">
        <v>916</v>
      </c>
      <c r="E175" s="82" t="s">
        <v>53</v>
      </c>
      <c r="F175" s="82" t="s">
        <v>54</v>
      </c>
      <c r="G175" s="82">
        <v>9747</v>
      </c>
      <c r="H175" s="82" t="s">
        <v>55</v>
      </c>
      <c r="I175" s="82">
        <v>2</v>
      </c>
      <c r="J175" s="82">
        <v>3891.3</v>
      </c>
      <c r="K175" s="82">
        <v>7782.6</v>
      </c>
      <c r="L175" s="26">
        <f t="shared" si="24"/>
        <v>2</v>
      </c>
      <c r="M175" s="26">
        <f t="shared" si="25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>
        <v>2</v>
      </c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67" t="e">
        <f>SUMIFS([1]Up!$J:$J,[1]Up!$D:$D,D175)</f>
        <v>#VALUE!</v>
      </c>
      <c r="BX175" s="82"/>
      <c r="BY175" s="82" t="str">
        <f t="shared" si="31"/>
        <v/>
      </c>
      <c r="BZ175" s="53" t="str">
        <f t="shared" si="26"/>
        <v/>
      </c>
      <c r="CA175" s="53" t="s">
        <v>56</v>
      </c>
      <c r="CB175" s="53"/>
      <c r="CC175" s="53"/>
      <c r="CD175" s="53" t="s">
        <v>51</v>
      </c>
      <c r="CE175" s="53">
        <v>2</v>
      </c>
      <c r="CF175" s="83"/>
      <c r="CG175" s="53"/>
      <c r="CH175" s="53"/>
    </row>
    <row r="176" spans="3:86" ht="14.25" hidden="1" customHeight="1">
      <c r="C176" s="82" t="s">
        <v>12</v>
      </c>
      <c r="D176" s="82" t="s">
        <v>915</v>
      </c>
      <c r="E176" s="82" t="s">
        <v>912</v>
      </c>
      <c r="F176" s="82" t="s">
        <v>48</v>
      </c>
      <c r="G176" s="82">
        <v>9347</v>
      </c>
      <c r="H176" s="82" t="s">
        <v>49</v>
      </c>
      <c r="I176" s="82">
        <v>2</v>
      </c>
      <c r="J176" s="82">
        <v>255.1</v>
      </c>
      <c r="K176" s="82">
        <v>510.2</v>
      </c>
      <c r="L176" s="26">
        <f t="shared" si="24"/>
        <v>2</v>
      </c>
      <c r="M176" s="26">
        <f t="shared" si="25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67" t="e">
        <f>SUMIFS([1]Up!$J:$J,[1]Up!$D:$D,D176)</f>
        <v>#VALUE!</v>
      </c>
      <c r="BX176" s="82"/>
      <c r="BY176" s="82" t="str">
        <f t="shared" si="31"/>
        <v/>
      </c>
      <c r="BZ176" s="53" t="str">
        <f t="shared" si="26"/>
        <v/>
      </c>
      <c r="CA176" s="53" t="s">
        <v>50</v>
      </c>
      <c r="CB176" s="84" t="s">
        <v>913</v>
      </c>
      <c r="CC176" s="53"/>
      <c r="CD176" s="53" t="s">
        <v>914</v>
      </c>
      <c r="CE176" s="53">
        <v>2</v>
      </c>
      <c r="CF176" s="83">
        <v>46133</v>
      </c>
      <c r="CG176" s="53"/>
      <c r="CH176" s="53"/>
    </row>
    <row r="177" spans="3:86" ht="14.25" hidden="1" customHeight="1">
      <c r="C177" s="82" t="s">
        <v>12</v>
      </c>
      <c r="D177" s="82" t="s">
        <v>911</v>
      </c>
      <c r="E177" s="82" t="s">
        <v>912</v>
      </c>
      <c r="F177" s="82" t="s">
        <v>48</v>
      </c>
      <c r="G177" s="82">
        <v>2032</v>
      </c>
      <c r="H177" s="82" t="s">
        <v>49</v>
      </c>
      <c r="I177" s="82">
        <v>2</v>
      </c>
      <c r="J177" s="82">
        <v>55.5</v>
      </c>
      <c r="K177" s="82">
        <v>111</v>
      </c>
      <c r="L177" s="26">
        <f t="shared" si="24"/>
        <v>2</v>
      </c>
      <c r="M177" s="26">
        <f t="shared" si="25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>
        <v>2</v>
      </c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67" t="e">
        <f>SUMIFS([1]Up!$J:$J,[1]Up!$D:$D,D177)</f>
        <v>#VALUE!</v>
      </c>
      <c r="BX177" s="82"/>
      <c r="BY177" s="82" t="str">
        <f t="shared" si="31"/>
        <v/>
      </c>
      <c r="BZ177" s="53" t="str">
        <f t="shared" si="26"/>
        <v/>
      </c>
      <c r="CA177" s="53" t="s">
        <v>50</v>
      </c>
      <c r="CB177" s="84" t="s">
        <v>913</v>
      </c>
      <c r="CC177" s="53"/>
      <c r="CD177" s="53" t="s">
        <v>914</v>
      </c>
      <c r="CE177" s="53">
        <v>2</v>
      </c>
      <c r="CF177" s="83">
        <v>46133</v>
      </c>
      <c r="CG177" s="53"/>
      <c r="CH177" s="53"/>
    </row>
    <row r="178" spans="3:86" ht="14.25" hidden="1" customHeight="1">
      <c r="C178" s="82" t="s">
        <v>12</v>
      </c>
      <c r="D178" s="82" t="s">
        <v>910</v>
      </c>
      <c r="E178" s="82" t="s">
        <v>47</v>
      </c>
      <c r="F178" s="82" t="s">
        <v>48</v>
      </c>
      <c r="G178" s="82">
        <v>9785</v>
      </c>
      <c r="H178" s="82" t="s">
        <v>49</v>
      </c>
      <c r="I178" s="82">
        <v>2</v>
      </c>
      <c r="J178" s="82">
        <v>81</v>
      </c>
      <c r="K178" s="82">
        <v>162</v>
      </c>
      <c r="L178" s="26">
        <f t="shared" si="24"/>
        <v>2</v>
      </c>
      <c r="M178" s="26">
        <f t="shared" si="25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>
        <v>2</v>
      </c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>
        <v>4</v>
      </c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67" t="e">
        <f>SUMIFS([1]Up!$J:$J,[1]Up!$D:$D,D178)</f>
        <v>#VALUE!</v>
      </c>
      <c r="BX178" s="82" t="s">
        <v>143</v>
      </c>
      <c r="BY178" s="82" t="str">
        <f t="shared" si="31"/>
        <v/>
      </c>
      <c r="BZ178" s="53" t="str">
        <f t="shared" si="26"/>
        <v>Thừa 4</v>
      </c>
      <c r="CA178" s="53" t="s">
        <v>50</v>
      </c>
      <c r="CB178" s="53"/>
      <c r="CC178" s="53"/>
      <c r="CD178" s="53" t="s">
        <v>51</v>
      </c>
      <c r="CE178" s="53">
        <v>2</v>
      </c>
      <c r="CF178" s="83"/>
      <c r="CG178" s="53"/>
      <c r="CH178" s="53"/>
    </row>
    <row r="179" spans="3:86" ht="14.25" hidden="1" customHeight="1">
      <c r="C179" s="82" t="s">
        <v>14</v>
      </c>
      <c r="D179" s="82" t="s">
        <v>909</v>
      </c>
      <c r="E179" s="82" t="s">
        <v>196</v>
      </c>
      <c r="F179" s="82" t="s">
        <v>142</v>
      </c>
      <c r="G179" s="82">
        <v>9785</v>
      </c>
      <c r="H179" s="82" t="s">
        <v>49</v>
      </c>
      <c r="I179" s="82">
        <v>1</v>
      </c>
      <c r="J179" s="82">
        <v>1276.2</v>
      </c>
      <c r="K179" s="82">
        <v>1276.2</v>
      </c>
      <c r="L179" s="26">
        <f t="shared" si="24"/>
        <v>1</v>
      </c>
      <c r="M179" s="26">
        <f t="shared" si="25"/>
        <v>0</v>
      </c>
      <c r="N179" s="26"/>
      <c r="O179" s="26"/>
      <c r="P179" s="26"/>
      <c r="Q179" s="26"/>
      <c r="R179" s="26"/>
      <c r="S179" s="26"/>
      <c r="T179" s="26">
        <v>2</v>
      </c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67" t="e">
        <f>SUMIFS([1]Up!$J:$J,[1]Up!$D:$D,D179)</f>
        <v>#VALUE!</v>
      </c>
      <c r="BX179" s="82" t="s">
        <v>143</v>
      </c>
      <c r="BY179" s="82" t="str">
        <f t="shared" si="31"/>
        <v>PL6</v>
      </c>
      <c r="BZ179" s="53" t="str">
        <f t="shared" si="26"/>
        <v>Thừa 1</v>
      </c>
      <c r="CA179" s="53" t="s">
        <v>50</v>
      </c>
      <c r="CB179" s="53"/>
      <c r="CC179" s="53"/>
      <c r="CD179" s="53" t="s">
        <v>51</v>
      </c>
      <c r="CE179" s="53">
        <v>1</v>
      </c>
      <c r="CF179" s="83"/>
      <c r="CG179" s="53"/>
      <c r="CH179" s="53"/>
    </row>
    <row r="180" spans="3:86" ht="14.25" hidden="1" customHeight="1">
      <c r="C180" s="82" t="s">
        <v>14</v>
      </c>
      <c r="D180" s="82" t="s">
        <v>3155</v>
      </c>
      <c r="E180" s="82" t="s">
        <v>576</v>
      </c>
      <c r="F180" s="82" t="s">
        <v>66</v>
      </c>
      <c r="G180" s="82">
        <v>152</v>
      </c>
      <c r="H180" s="82" t="s">
        <v>49</v>
      </c>
      <c r="I180" s="82">
        <v>2</v>
      </c>
      <c r="J180" s="82">
        <v>1.8</v>
      </c>
      <c r="K180" s="82">
        <v>3.6</v>
      </c>
      <c r="L180" s="26">
        <f t="shared" si="24"/>
        <v>2</v>
      </c>
      <c r="M180" s="26">
        <f t="shared" si="25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>
        <v>2</v>
      </c>
      <c r="BP180" s="26"/>
      <c r="BQ180" s="26"/>
      <c r="BR180" s="26"/>
      <c r="BS180" s="26"/>
      <c r="BT180" s="26"/>
      <c r="BU180" s="26"/>
      <c r="BV180" s="26"/>
      <c r="BW180" s="67" t="e">
        <f>SUMIFS([1]Up!$J:$J,[1]Up!$D:$D,D180)</f>
        <v>#VALUE!</v>
      </c>
      <c r="BX180" s="82"/>
      <c r="BY180" s="82" t="str">
        <f t="shared" si="31"/>
        <v>PL10</v>
      </c>
      <c r="BZ180" s="53" t="str">
        <f t="shared" si="26"/>
        <v/>
      </c>
      <c r="CA180" s="53" t="s">
        <v>50</v>
      </c>
      <c r="CB180" s="53" t="s">
        <v>3339</v>
      </c>
      <c r="CC180" s="53"/>
      <c r="CD180" s="53" t="s">
        <v>3340</v>
      </c>
      <c r="CE180" s="53">
        <v>2</v>
      </c>
      <c r="CF180" s="83">
        <v>46189</v>
      </c>
      <c r="CG180" s="53"/>
      <c r="CH180" s="53"/>
    </row>
    <row r="181" spans="3:86" ht="14.25" hidden="1" customHeight="1">
      <c r="C181" s="82" t="s">
        <v>14</v>
      </c>
      <c r="D181" s="82" t="s">
        <v>908</v>
      </c>
      <c r="E181" s="82" t="s">
        <v>477</v>
      </c>
      <c r="F181" s="82" t="s">
        <v>66</v>
      </c>
      <c r="G181" s="82">
        <v>184</v>
      </c>
      <c r="H181" s="82" t="s">
        <v>49</v>
      </c>
      <c r="I181" s="82">
        <v>8</v>
      </c>
      <c r="J181" s="82">
        <v>1</v>
      </c>
      <c r="K181" s="82">
        <v>8</v>
      </c>
      <c r="L181" s="26">
        <f t="shared" si="24"/>
        <v>8</v>
      </c>
      <c r="M181" s="26">
        <f t="shared" si="25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>
        <v>8</v>
      </c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67" t="e">
        <f>SUMIFS([1]Up!$J:$J,[1]Up!$D:$D,D181)</f>
        <v>#VALUE!</v>
      </c>
      <c r="BX181" s="82"/>
      <c r="BY181" s="82" t="str">
        <f t="shared" si="31"/>
        <v>PL10</v>
      </c>
      <c r="BZ181" s="53" t="str">
        <f t="shared" si="26"/>
        <v/>
      </c>
      <c r="CA181" s="53" t="s">
        <v>50</v>
      </c>
      <c r="CB181" s="84" t="s">
        <v>130</v>
      </c>
      <c r="CC181" s="53"/>
      <c r="CD181" s="53" t="s">
        <v>131</v>
      </c>
      <c r="CE181" s="53">
        <v>8</v>
      </c>
      <c r="CF181" s="83">
        <v>46128</v>
      </c>
      <c r="CG181" s="53"/>
      <c r="CH181" s="53"/>
    </row>
    <row r="182" spans="3:86" ht="14.25" hidden="1" customHeight="1">
      <c r="C182" s="82" t="s">
        <v>14</v>
      </c>
      <c r="D182" s="82" t="s">
        <v>905</v>
      </c>
      <c r="E182" s="82" t="s">
        <v>906</v>
      </c>
      <c r="F182" s="82" t="s">
        <v>66</v>
      </c>
      <c r="G182" s="82">
        <v>78</v>
      </c>
      <c r="H182" s="82" t="s">
        <v>97</v>
      </c>
      <c r="I182" s="82">
        <v>2</v>
      </c>
      <c r="J182" s="82">
        <v>0.2</v>
      </c>
      <c r="K182" s="82">
        <v>0.4</v>
      </c>
      <c r="L182" s="26">
        <f t="shared" si="24"/>
        <v>2</v>
      </c>
      <c r="M182" s="26">
        <f t="shared" si="25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>
        <v>2</v>
      </c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67" t="e">
        <f>SUMIFS([1]Up!$J:$J,[1]Up!$D:$D,D182)</f>
        <v>#VALUE!</v>
      </c>
      <c r="BX182" s="82"/>
      <c r="BY182" s="82" t="str">
        <f t="shared" si="31"/>
        <v>PL6</v>
      </c>
      <c r="BZ182" s="53" t="str">
        <f t="shared" si="26"/>
        <v/>
      </c>
      <c r="CA182" s="53" t="s">
        <v>50</v>
      </c>
      <c r="CB182" s="53" t="s">
        <v>432</v>
      </c>
      <c r="CC182" s="53"/>
      <c r="CD182" s="53" t="s">
        <v>907</v>
      </c>
      <c r="CE182" s="53">
        <v>2</v>
      </c>
      <c r="CF182" s="83">
        <v>46128</v>
      </c>
      <c r="CG182" s="53"/>
      <c r="CH182" s="53"/>
    </row>
    <row r="183" spans="3:86" ht="14.25" hidden="1" customHeight="1">
      <c r="C183" s="82"/>
      <c r="D183" s="82" t="s">
        <v>904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4"/>
        <v>0</v>
      </c>
      <c r="M183" s="26">
        <f t="shared" si="25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67" t="e">
        <f>SUMIFS([1]Up!$J:$J,[1]Up!$D:$D,D183)</f>
        <v>#VALUE!</v>
      </c>
      <c r="BX183" s="82"/>
      <c r="BY183" s="82" t="str">
        <f t="shared" si="31"/>
        <v/>
      </c>
      <c r="BZ183" s="53" t="str">
        <f t="shared" si="26"/>
        <v/>
      </c>
      <c r="CA183" s="53"/>
      <c r="CB183" s="53"/>
      <c r="CC183" s="53"/>
      <c r="CD183" s="53"/>
      <c r="CE183" s="53"/>
      <c r="CF183" s="83"/>
      <c r="CG183" s="53"/>
      <c r="CH183" s="53"/>
    </row>
    <row r="184" spans="3:86" ht="14.25" hidden="1" customHeight="1">
      <c r="C184" s="82"/>
      <c r="D184" s="82" t="s">
        <v>903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4"/>
        <v>0</v>
      </c>
      <c r="M184" s="26">
        <f t="shared" si="25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67" t="e">
        <f>SUMIFS([1]Up!$J:$J,[1]Up!$D:$D,D184)</f>
        <v>#VALUE!</v>
      </c>
      <c r="BX184" s="82"/>
      <c r="BY184" s="82" t="str">
        <f t="shared" si="31"/>
        <v/>
      </c>
      <c r="BZ184" s="53" t="str">
        <f t="shared" si="26"/>
        <v/>
      </c>
      <c r="CA184" s="53"/>
      <c r="CB184" s="53"/>
      <c r="CC184" s="53"/>
      <c r="CD184" s="53"/>
      <c r="CE184" s="53"/>
      <c r="CF184" s="83"/>
      <c r="CG184" s="53"/>
      <c r="CH184" s="53"/>
    </row>
    <row r="185" spans="3:86" ht="14.25" hidden="1" customHeight="1">
      <c r="C185" s="82"/>
      <c r="D185" s="82" t="s">
        <v>902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4"/>
        <v>0</v>
      </c>
      <c r="M185" s="26">
        <f t="shared" si="25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67" t="e">
        <f>SUMIFS([1]Up!$J:$J,[1]Up!$D:$D,D185)</f>
        <v>#VALUE!</v>
      </c>
      <c r="BX185" s="82"/>
      <c r="BY185" s="82" t="str">
        <f t="shared" si="31"/>
        <v/>
      </c>
      <c r="BZ185" s="53" t="str">
        <f t="shared" si="26"/>
        <v/>
      </c>
      <c r="CA185" s="53"/>
      <c r="CB185" s="53"/>
      <c r="CC185" s="53"/>
      <c r="CD185" s="53"/>
      <c r="CE185" s="53"/>
      <c r="CF185" s="83"/>
      <c r="CG185" s="53"/>
      <c r="CH185" s="53"/>
    </row>
    <row r="186" spans="3:86" ht="14.25" hidden="1" customHeight="1">
      <c r="C186" s="82"/>
      <c r="D186" s="82" t="s">
        <v>3154</v>
      </c>
      <c r="E186" s="82"/>
      <c r="F186" s="82"/>
      <c r="G186" s="82"/>
      <c r="H186" s="82"/>
      <c r="I186" s="82">
        <v>0</v>
      </c>
      <c r="J186" s="82">
        <v>0</v>
      </c>
      <c r="K186" s="82">
        <v>0</v>
      </c>
      <c r="L186" s="26">
        <f t="shared" si="24"/>
        <v>0</v>
      </c>
      <c r="M186" s="26">
        <f t="shared" si="25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67" t="e">
        <f>SUMIFS([1]Up!$J:$J,[1]Up!$D:$D,D186)</f>
        <v>#VALUE!</v>
      </c>
      <c r="BX186" s="82"/>
      <c r="BY186" s="82" t="str">
        <f t="shared" si="31"/>
        <v/>
      </c>
      <c r="BZ186" s="53" t="str">
        <f t="shared" si="26"/>
        <v>Thừa 2</v>
      </c>
      <c r="CA186" s="53"/>
      <c r="CB186" s="53"/>
      <c r="CC186" s="53"/>
      <c r="CD186" s="53"/>
      <c r="CE186" s="53"/>
      <c r="CF186" s="83"/>
      <c r="CG186" s="53"/>
      <c r="CH186" s="53"/>
    </row>
    <row r="187" spans="3:86" ht="14.25" hidden="1" customHeight="1">
      <c r="C187" s="82" t="s">
        <v>12</v>
      </c>
      <c r="D187" s="82" t="s">
        <v>898</v>
      </c>
      <c r="E187" s="82" t="s">
        <v>411</v>
      </c>
      <c r="F187" s="82" t="s">
        <v>151</v>
      </c>
      <c r="G187" s="82">
        <v>62</v>
      </c>
      <c r="H187" s="82" t="s">
        <v>899</v>
      </c>
      <c r="I187" s="82">
        <v>2</v>
      </c>
      <c r="J187" s="82">
        <v>0.7</v>
      </c>
      <c r="K187" s="82">
        <v>1.4</v>
      </c>
      <c r="L187" s="26">
        <f t="shared" si="24"/>
        <v>2</v>
      </c>
      <c r="M187" s="26">
        <f t="shared" si="25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>
        <v>2</v>
      </c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67" t="e">
        <f>SUMIFS([1]Up!$J:$J,[1]Up!$D:$D,D187)</f>
        <v>#VALUE!</v>
      </c>
      <c r="BX187" s="82"/>
      <c r="BY187" s="82" t="str">
        <f t="shared" si="31"/>
        <v/>
      </c>
      <c r="BZ187" s="53" t="str">
        <f t="shared" si="26"/>
        <v/>
      </c>
      <c r="CA187" s="53" t="s">
        <v>50</v>
      </c>
      <c r="CB187" s="53" t="s">
        <v>900</v>
      </c>
      <c r="CC187" s="53"/>
      <c r="CD187" s="53" t="s">
        <v>901</v>
      </c>
      <c r="CE187" s="53">
        <v>2</v>
      </c>
      <c r="CF187" s="83">
        <v>46133</v>
      </c>
      <c r="CG187" s="53"/>
      <c r="CH187" s="53"/>
    </row>
    <row r="188" spans="3:86" ht="14.25" hidden="1" customHeight="1">
      <c r="C188" s="82" t="s">
        <v>12</v>
      </c>
      <c r="D188" s="82" t="s">
        <v>895</v>
      </c>
      <c r="E188" s="82" t="s">
        <v>411</v>
      </c>
      <c r="F188" s="82" t="s">
        <v>151</v>
      </c>
      <c r="G188" s="82">
        <v>315</v>
      </c>
      <c r="H188" s="82" t="s">
        <v>403</v>
      </c>
      <c r="I188" s="82">
        <v>6</v>
      </c>
      <c r="J188" s="82">
        <v>3.5</v>
      </c>
      <c r="K188" s="82">
        <v>21</v>
      </c>
      <c r="L188" s="26">
        <f t="shared" si="24"/>
        <v>6</v>
      </c>
      <c r="M188" s="26">
        <f t="shared" si="25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>
        <v>6</v>
      </c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67" t="e">
        <f>SUMIFS([1]Up!$J:$J,[1]Up!$D:$D,D188)</f>
        <v>#VALUE!</v>
      </c>
      <c r="BX188" s="82"/>
      <c r="BY188" s="82" t="str">
        <f t="shared" si="31"/>
        <v/>
      </c>
      <c r="BZ188" s="53" t="str">
        <f t="shared" si="26"/>
        <v/>
      </c>
      <c r="CA188" s="53" t="s">
        <v>50</v>
      </c>
      <c r="CB188" s="53" t="s">
        <v>896</v>
      </c>
      <c r="CC188" s="53"/>
      <c r="CD188" s="53" t="s">
        <v>897</v>
      </c>
      <c r="CE188" s="53">
        <v>6</v>
      </c>
      <c r="CF188" s="83">
        <v>46133</v>
      </c>
      <c r="CG188" s="53"/>
      <c r="CH188" s="53"/>
    </row>
    <row r="189" spans="3:86" ht="14.25" hidden="1" customHeight="1">
      <c r="C189" s="82" t="s">
        <v>12</v>
      </c>
      <c r="D189" s="82" t="s">
        <v>894</v>
      </c>
      <c r="E189" s="82" t="s">
        <v>58</v>
      </c>
      <c r="F189" s="82" t="s">
        <v>59</v>
      </c>
      <c r="G189" s="82">
        <v>299</v>
      </c>
      <c r="H189" s="82" t="s">
        <v>49</v>
      </c>
      <c r="I189" s="82">
        <v>7</v>
      </c>
      <c r="J189" s="82">
        <v>6.5</v>
      </c>
      <c r="K189" s="82">
        <v>45.5</v>
      </c>
      <c r="L189" s="26">
        <f t="shared" si="24"/>
        <v>7</v>
      </c>
      <c r="M189" s="26">
        <f t="shared" si="25"/>
        <v>0</v>
      </c>
      <c r="N189" s="26">
        <v>7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67" t="e">
        <f>SUMIFS([1]Up!$J:$J,[1]Up!$D:$D,D189)</f>
        <v>#VALUE!</v>
      </c>
      <c r="BX189" s="82"/>
      <c r="BY189" s="82" t="str">
        <f t="shared" si="31"/>
        <v/>
      </c>
      <c r="BZ189" s="53" t="str">
        <f t="shared" si="26"/>
        <v/>
      </c>
      <c r="CA189" s="53" t="s">
        <v>50</v>
      </c>
      <c r="CB189" s="84" t="s">
        <v>60</v>
      </c>
      <c r="CC189" s="53"/>
      <c r="CD189" s="53" t="s">
        <v>61</v>
      </c>
      <c r="CE189" s="53">
        <v>7</v>
      </c>
      <c r="CF189" s="83">
        <v>46134</v>
      </c>
      <c r="CG189" s="53"/>
      <c r="CH189" s="53"/>
    </row>
    <row r="190" spans="3:86" ht="14.25" hidden="1" customHeight="1">
      <c r="C190" s="82" t="s">
        <v>12</v>
      </c>
      <c r="D190" s="82" t="s">
        <v>893</v>
      </c>
      <c r="E190" s="82" t="s">
        <v>58</v>
      </c>
      <c r="F190" s="82" t="s">
        <v>59</v>
      </c>
      <c r="G190" s="82">
        <v>1747</v>
      </c>
      <c r="H190" s="82" t="s">
        <v>49</v>
      </c>
      <c r="I190" s="82">
        <v>7</v>
      </c>
      <c r="J190" s="82">
        <v>39.6</v>
      </c>
      <c r="K190" s="82">
        <v>277.2</v>
      </c>
      <c r="L190" s="26">
        <f t="shared" si="24"/>
        <v>7</v>
      </c>
      <c r="M190" s="26">
        <f t="shared" si="25"/>
        <v>0</v>
      </c>
      <c r="N190" s="26">
        <v>4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>
        <v>3</v>
      </c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67" t="e">
        <f>SUMIFS([1]Up!$J:$J,[1]Up!$D:$D,D190)</f>
        <v>#VALUE!</v>
      </c>
      <c r="BX190" s="82"/>
      <c r="BY190" s="82" t="str">
        <f t="shared" si="31"/>
        <v/>
      </c>
      <c r="BZ190" s="53" t="str">
        <f t="shared" si="26"/>
        <v/>
      </c>
      <c r="CA190" s="53" t="s">
        <v>50</v>
      </c>
      <c r="CB190" s="84" t="s">
        <v>60</v>
      </c>
      <c r="CC190" s="53"/>
      <c r="CD190" s="53" t="s">
        <v>61</v>
      </c>
      <c r="CE190" s="53">
        <v>7</v>
      </c>
      <c r="CF190" s="83">
        <v>46134</v>
      </c>
      <c r="CG190" s="53"/>
      <c r="CH190" s="53"/>
    </row>
    <row r="191" spans="3:86" ht="14.25" hidden="1" customHeight="1">
      <c r="C191" s="82" t="s">
        <v>12</v>
      </c>
      <c r="D191" s="82" t="s">
        <v>892</v>
      </c>
      <c r="E191" s="82" t="s">
        <v>58</v>
      </c>
      <c r="F191" s="82" t="s">
        <v>59</v>
      </c>
      <c r="G191" s="82">
        <v>581</v>
      </c>
      <c r="H191" s="82" t="s">
        <v>49</v>
      </c>
      <c r="I191" s="82">
        <v>7</v>
      </c>
      <c r="J191" s="82">
        <v>14</v>
      </c>
      <c r="K191" s="82">
        <v>98</v>
      </c>
      <c r="L191" s="26">
        <f t="shared" si="24"/>
        <v>7</v>
      </c>
      <c r="M191" s="26">
        <f t="shared" si="25"/>
        <v>0</v>
      </c>
      <c r="N191" s="26">
        <v>7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67" t="e">
        <f>SUMIFS([1]Up!$J:$J,[1]Up!$D:$D,D191)</f>
        <v>#VALUE!</v>
      </c>
      <c r="BX191" s="82"/>
      <c r="BY191" s="82" t="str">
        <f t="shared" si="31"/>
        <v/>
      </c>
      <c r="BZ191" s="53" t="str">
        <f t="shared" si="26"/>
        <v/>
      </c>
      <c r="CA191" s="53" t="s">
        <v>50</v>
      </c>
      <c r="CB191" s="84" t="s">
        <v>60</v>
      </c>
      <c r="CC191" s="53"/>
      <c r="CD191" s="53" t="s">
        <v>61</v>
      </c>
      <c r="CE191" s="53">
        <v>7</v>
      </c>
      <c r="CF191" s="83">
        <v>46134</v>
      </c>
      <c r="CG191" s="53"/>
      <c r="CH191" s="53"/>
    </row>
    <row r="192" spans="3:86" ht="14.25" hidden="1" customHeight="1">
      <c r="C192" s="82" t="s">
        <v>12</v>
      </c>
      <c r="D192" s="82" t="s">
        <v>891</v>
      </c>
      <c r="E192" s="82" t="s">
        <v>58</v>
      </c>
      <c r="F192" s="82" t="s">
        <v>59</v>
      </c>
      <c r="G192" s="82">
        <v>9785</v>
      </c>
      <c r="H192" s="82" t="s">
        <v>49</v>
      </c>
      <c r="I192" s="82">
        <v>2</v>
      </c>
      <c r="J192" s="82">
        <v>237.7</v>
      </c>
      <c r="K192" s="82">
        <v>475.4</v>
      </c>
      <c r="L192" s="26">
        <f t="shared" si="24"/>
        <v>2</v>
      </c>
      <c r="M192" s="26">
        <f t="shared" si="25"/>
        <v>0</v>
      </c>
      <c r="N192" s="26">
        <v>2</v>
      </c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2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67" t="e">
        <f>SUMIFS([1]Up!$J:$J,[1]Up!$D:$D,D192)</f>
        <v>#VALUE!</v>
      </c>
      <c r="BX192" s="82"/>
      <c r="BY192" s="82" t="str">
        <f t="shared" si="31"/>
        <v/>
      </c>
      <c r="BZ192" s="53" t="str">
        <f t="shared" si="26"/>
        <v>Thừa 2</v>
      </c>
      <c r="CA192" s="53" t="s">
        <v>50</v>
      </c>
      <c r="CB192" s="84" t="s">
        <v>3655</v>
      </c>
      <c r="CC192" s="53"/>
      <c r="CD192" s="53" t="s">
        <v>3656</v>
      </c>
      <c r="CE192" s="53">
        <v>2</v>
      </c>
      <c r="CF192" s="83">
        <v>46200</v>
      </c>
      <c r="CG192" s="53"/>
      <c r="CH192" s="53"/>
    </row>
    <row r="193" spans="3:86" ht="14.25" hidden="1" customHeight="1">
      <c r="C193" s="82" t="s">
        <v>12</v>
      </c>
      <c r="D193" s="82" t="s">
        <v>890</v>
      </c>
      <c r="E193" s="82" t="s">
        <v>145</v>
      </c>
      <c r="F193" s="82" t="s">
        <v>48</v>
      </c>
      <c r="G193" s="82">
        <v>9785</v>
      </c>
      <c r="H193" s="82" t="s">
        <v>49</v>
      </c>
      <c r="I193" s="82">
        <v>1</v>
      </c>
      <c r="J193" s="82">
        <v>67</v>
      </c>
      <c r="K193" s="82">
        <v>67</v>
      </c>
      <c r="L193" s="26">
        <f t="shared" si="24"/>
        <v>1</v>
      </c>
      <c r="M193" s="26">
        <f t="shared" si="25"/>
        <v>0</v>
      </c>
      <c r="N193" s="26"/>
      <c r="O193" s="26"/>
      <c r="P193" s="26"/>
      <c r="Q193" s="26"/>
      <c r="R193" s="26"/>
      <c r="S193" s="26"/>
      <c r="T193" s="26"/>
      <c r="U193" s="26"/>
      <c r="V193" s="26">
        <v>1</v>
      </c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>
        <f>3800/G193</f>
        <v>0.38834951456310679</v>
      </c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67" t="e">
        <f>SUMIFS([1]Up!$J:$J,[1]Up!$D:$D,D193)</f>
        <v>#VALUE!</v>
      </c>
      <c r="BX193" s="82"/>
      <c r="BY193" s="82" t="str">
        <f t="shared" si="31"/>
        <v/>
      </c>
      <c r="BZ193" s="53" t="str">
        <f t="shared" si="26"/>
        <v/>
      </c>
      <c r="CA193" s="53" t="s">
        <v>50</v>
      </c>
      <c r="CB193" s="53"/>
      <c r="CC193" s="53"/>
      <c r="CD193" s="53" t="s">
        <v>51</v>
      </c>
      <c r="CE193" s="53">
        <v>1</v>
      </c>
      <c r="CF193" s="83"/>
      <c r="CG193" s="53"/>
      <c r="CH193" s="53"/>
    </row>
    <row r="194" spans="3:86" ht="14.25" hidden="1" customHeight="1">
      <c r="C194" s="82" t="s">
        <v>14</v>
      </c>
      <c r="D194" s="82" t="s">
        <v>889</v>
      </c>
      <c r="E194" s="82" t="s">
        <v>107</v>
      </c>
      <c r="F194" s="82" t="s">
        <v>66</v>
      </c>
      <c r="G194" s="82">
        <v>951</v>
      </c>
      <c r="H194" s="82" t="s">
        <v>97</v>
      </c>
      <c r="I194" s="82">
        <v>4</v>
      </c>
      <c r="J194" s="82">
        <v>17.899999999999999</v>
      </c>
      <c r="K194" s="82">
        <v>71.599999999999994</v>
      </c>
      <c r="L194" s="26">
        <f t="shared" si="24"/>
        <v>4</v>
      </c>
      <c r="M194" s="26">
        <f t="shared" si="25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4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67" t="e">
        <f>SUMIFS([1]Up!$J:$J,[1]Up!$D:$D,D194)</f>
        <v>#VALUE!</v>
      </c>
      <c r="BX194" s="82"/>
      <c r="BY194" s="82" t="str">
        <f t="shared" si="31"/>
        <v>PL12</v>
      </c>
      <c r="BZ194" s="53" t="str">
        <f t="shared" si="26"/>
        <v/>
      </c>
      <c r="CA194" s="53" t="s">
        <v>50</v>
      </c>
      <c r="CB194" s="53" t="s">
        <v>98</v>
      </c>
      <c r="CC194" s="53"/>
      <c r="CD194" s="53" t="s">
        <v>99</v>
      </c>
      <c r="CE194" s="53">
        <v>4</v>
      </c>
      <c r="CF194" s="83">
        <v>46128</v>
      </c>
      <c r="CG194" s="53"/>
      <c r="CH194" s="53"/>
    </row>
    <row r="195" spans="3:86" ht="14.25" hidden="1" customHeight="1">
      <c r="C195" s="82" t="s">
        <v>14</v>
      </c>
      <c r="D195" s="82" t="s">
        <v>887</v>
      </c>
      <c r="E195" s="82" t="s">
        <v>888</v>
      </c>
      <c r="F195" s="82" t="s">
        <v>118</v>
      </c>
      <c r="G195" s="82">
        <v>951</v>
      </c>
      <c r="H195" s="82" t="s">
        <v>97</v>
      </c>
      <c r="I195" s="82">
        <v>8</v>
      </c>
      <c r="J195" s="82">
        <v>7</v>
      </c>
      <c r="K195" s="82">
        <v>56</v>
      </c>
      <c r="L195" s="26">
        <f t="shared" si="24"/>
        <v>8</v>
      </c>
      <c r="M195" s="26">
        <f t="shared" si="25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>
        <v>8</v>
      </c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67" t="e">
        <f>SUMIFS([1]Up!$J:$J,[1]Up!$D:$D,D195)</f>
        <v>#VALUE!</v>
      </c>
      <c r="BX195" s="82"/>
      <c r="BY195" s="82" t="str">
        <f t="shared" si="31"/>
        <v>PL12</v>
      </c>
      <c r="BZ195" s="53" t="str">
        <f t="shared" si="26"/>
        <v/>
      </c>
      <c r="CA195" s="53" t="s">
        <v>50</v>
      </c>
      <c r="CB195" s="53" t="s">
        <v>98</v>
      </c>
      <c r="CC195" s="53"/>
      <c r="CD195" s="53" t="s">
        <v>99</v>
      </c>
      <c r="CE195" s="53">
        <v>8</v>
      </c>
      <c r="CF195" s="83">
        <v>46128</v>
      </c>
      <c r="CG195" s="53"/>
      <c r="CH195" s="53"/>
    </row>
    <row r="196" spans="3:86" ht="14.25" hidden="1" customHeight="1">
      <c r="C196" s="82" t="s">
        <v>14</v>
      </c>
      <c r="D196" s="82" t="s">
        <v>884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8</v>
      </c>
      <c r="J196" s="82">
        <v>0.1</v>
      </c>
      <c r="K196" s="82">
        <v>0.8</v>
      </c>
      <c r="L196" s="26">
        <f t="shared" si="24"/>
        <v>8</v>
      </c>
      <c r="M196" s="26">
        <f t="shared" si="25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>
        <v>8</v>
      </c>
      <c r="BU196" s="26"/>
      <c r="BV196" s="26"/>
      <c r="BW196" s="67" t="e">
        <f>SUMIFS([1]Up!$J:$J,[1]Up!$D:$D,D196)</f>
        <v>#VALUE!</v>
      </c>
      <c r="BX196" s="82"/>
      <c r="BY196" s="82" t="str">
        <f t="shared" si="31"/>
        <v>PL2.6</v>
      </c>
      <c r="BZ196" s="53" t="str">
        <f t="shared" si="26"/>
        <v/>
      </c>
      <c r="CA196" s="53" t="s">
        <v>82</v>
      </c>
      <c r="CB196" s="53" t="s">
        <v>885</v>
      </c>
      <c r="CC196" s="53"/>
      <c r="CD196" s="53" t="s">
        <v>886</v>
      </c>
      <c r="CE196" s="53">
        <v>8</v>
      </c>
      <c r="CF196" s="83">
        <v>46149</v>
      </c>
      <c r="CG196" s="53"/>
      <c r="CH196" s="53"/>
    </row>
    <row r="197" spans="3:86" ht="14.25" hidden="1" customHeight="1">
      <c r="C197" s="82" t="s">
        <v>14</v>
      </c>
      <c r="D197" s="82" t="s">
        <v>883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2</v>
      </c>
      <c r="J197" s="82">
        <v>0.1</v>
      </c>
      <c r="K197" s="82">
        <v>0.2</v>
      </c>
      <c r="L197" s="26">
        <f t="shared" si="24"/>
        <v>2</v>
      </c>
      <c r="M197" s="26">
        <f t="shared" si="25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>
        <v>2</v>
      </c>
      <c r="BU197" s="26"/>
      <c r="BV197" s="26"/>
      <c r="BW197" s="67" t="e">
        <f>SUMIFS([1]Up!$J:$J,[1]Up!$D:$D,D197)</f>
        <v>#VALUE!</v>
      </c>
      <c r="BX197" s="82"/>
      <c r="BY197" s="82" t="str">
        <f t="shared" si="31"/>
        <v>PL2.6</v>
      </c>
      <c r="BZ197" s="53" t="str">
        <f t="shared" si="26"/>
        <v/>
      </c>
      <c r="CA197" s="53" t="s">
        <v>82</v>
      </c>
      <c r="CB197" s="53" t="s">
        <v>683</v>
      </c>
      <c r="CC197" s="53"/>
      <c r="CD197" s="53" t="s">
        <v>684</v>
      </c>
      <c r="CE197" s="53">
        <v>2</v>
      </c>
      <c r="CF197" s="83">
        <v>46128</v>
      </c>
      <c r="CG197" s="53"/>
      <c r="CH197" s="53"/>
    </row>
    <row r="198" spans="3:86" ht="14.25" hidden="1" customHeight="1">
      <c r="C198" s="82" t="s">
        <v>14</v>
      </c>
      <c r="D198" s="82" t="s">
        <v>880</v>
      </c>
      <c r="E198" s="82" t="s">
        <v>881</v>
      </c>
      <c r="F198" s="82" t="s">
        <v>882</v>
      </c>
      <c r="G198" s="82">
        <v>103</v>
      </c>
      <c r="H198" s="82" t="s">
        <v>49</v>
      </c>
      <c r="I198" s="82">
        <v>10</v>
      </c>
      <c r="J198" s="82">
        <v>0.1</v>
      </c>
      <c r="K198" s="82">
        <v>1</v>
      </c>
      <c r="L198" s="26">
        <f t="shared" si="24"/>
        <v>10</v>
      </c>
      <c r="M198" s="26">
        <f t="shared" si="25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>
        <v>10</v>
      </c>
      <c r="BW198" s="67" t="e">
        <f>SUMIFS([1]Up!$J:$J,[1]Up!$D:$D,D198)</f>
        <v>#VALUE!</v>
      </c>
      <c r="BX198" s="82"/>
      <c r="BY198" s="82" t="str">
        <f t="shared" si="31"/>
        <v>PL2.6</v>
      </c>
      <c r="BZ198" s="53" t="str">
        <f t="shared" si="26"/>
        <v/>
      </c>
      <c r="CA198" s="53" t="s">
        <v>82</v>
      </c>
      <c r="CB198" s="53" t="s">
        <v>683</v>
      </c>
      <c r="CC198" s="53"/>
      <c r="CD198" s="53" t="s">
        <v>684</v>
      </c>
      <c r="CE198" s="53">
        <v>10</v>
      </c>
      <c r="CF198" s="83">
        <v>46128</v>
      </c>
      <c r="CG198" s="53"/>
      <c r="CH198" s="53"/>
    </row>
    <row r="199" spans="3:86" ht="14.25" hidden="1" customHeight="1">
      <c r="C199" s="82" t="s">
        <v>14</v>
      </c>
      <c r="D199" s="82" t="s">
        <v>879</v>
      </c>
      <c r="E199" s="82" t="s">
        <v>649</v>
      </c>
      <c r="F199" s="82" t="s">
        <v>142</v>
      </c>
      <c r="G199" s="82">
        <v>12233</v>
      </c>
      <c r="H199" s="82" t="s">
        <v>49</v>
      </c>
      <c r="I199" s="82">
        <v>1</v>
      </c>
      <c r="J199" s="82">
        <v>652.29999999999995</v>
      </c>
      <c r="K199" s="82">
        <v>652.29999999999995</v>
      </c>
      <c r="L199" s="26">
        <f t="shared" si="24"/>
        <v>1</v>
      </c>
      <c r="M199" s="26">
        <f t="shared" si="25"/>
        <v>0</v>
      </c>
      <c r="N199" s="26"/>
      <c r="O199" s="26"/>
      <c r="P199" s="26"/>
      <c r="Q199" s="26"/>
      <c r="R199" s="26"/>
      <c r="S199" s="26"/>
      <c r="T199" s="26">
        <v>1</v>
      </c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67" t="e">
        <f>SUMIFS([1]Up!$J:$J,[1]Up!$D:$D,D199)</f>
        <v>#VALUE!</v>
      </c>
      <c r="BX199" s="82"/>
      <c r="BY199" s="82" t="str">
        <f t="shared" si="31"/>
        <v>PL6</v>
      </c>
      <c r="BZ199" s="53" t="str">
        <f t="shared" si="26"/>
        <v/>
      </c>
      <c r="CA199" s="53" t="s">
        <v>50</v>
      </c>
      <c r="CB199" s="84" t="s">
        <v>161</v>
      </c>
      <c r="CC199" s="53"/>
      <c r="CD199" s="53" t="s">
        <v>162</v>
      </c>
      <c r="CE199" s="53">
        <v>1</v>
      </c>
      <c r="CF199" s="83">
        <v>46128</v>
      </c>
      <c r="CG199" s="53"/>
      <c r="CH199" s="53"/>
    </row>
    <row r="200" spans="3:86" ht="14.25" hidden="1" customHeight="1">
      <c r="C200" s="82" t="s">
        <v>14</v>
      </c>
      <c r="D200" s="82" t="s">
        <v>878</v>
      </c>
      <c r="E200" s="82" t="s">
        <v>477</v>
      </c>
      <c r="F200" s="82" t="s">
        <v>66</v>
      </c>
      <c r="G200" s="82">
        <v>184</v>
      </c>
      <c r="H200" s="82" t="s">
        <v>49</v>
      </c>
      <c r="I200" s="82">
        <v>8</v>
      </c>
      <c r="J200" s="82">
        <v>1</v>
      </c>
      <c r="K200" s="82">
        <v>8</v>
      </c>
      <c r="L200" s="26">
        <f t="shared" si="24"/>
        <v>8</v>
      </c>
      <c r="M200" s="26">
        <f t="shared" si="25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>
        <v>8</v>
      </c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67" t="e">
        <f>SUMIFS([1]Up!$J:$J,[1]Up!$D:$D,D200)</f>
        <v>#VALUE!</v>
      </c>
      <c r="BX200" s="82"/>
      <c r="BY200" s="82" t="str">
        <f t="shared" si="31"/>
        <v>PL10</v>
      </c>
      <c r="BZ200" s="53" t="str">
        <f t="shared" si="26"/>
        <v/>
      </c>
      <c r="CA200" s="53" t="s">
        <v>50</v>
      </c>
      <c r="CB200" s="84" t="s">
        <v>130</v>
      </c>
      <c r="CC200" s="53"/>
      <c r="CD200" s="53" t="s">
        <v>131</v>
      </c>
      <c r="CE200" s="53">
        <v>8</v>
      </c>
      <c r="CF200" s="83">
        <v>46128</v>
      </c>
      <c r="CG200" s="53"/>
      <c r="CH200" s="53"/>
    </row>
    <row r="201" spans="3:86" ht="14.25" hidden="1" customHeight="1">
      <c r="C201" s="82"/>
      <c r="D201" s="82" t="s">
        <v>877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4"/>
        <v>0</v>
      </c>
      <c r="M201" s="26">
        <f t="shared" si="25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67" t="e">
        <f>SUMIFS([1]Up!$J:$J,[1]Up!$D:$D,D201)</f>
        <v>#VALUE!</v>
      </c>
      <c r="BX201" s="82"/>
      <c r="BY201" s="82" t="str">
        <f t="shared" si="31"/>
        <v/>
      </c>
      <c r="BZ201" s="53" t="str">
        <f t="shared" si="26"/>
        <v/>
      </c>
      <c r="CA201" s="53"/>
      <c r="CB201" s="53"/>
      <c r="CC201" s="53"/>
      <c r="CD201" s="53"/>
      <c r="CE201" s="53"/>
      <c r="CF201" s="83"/>
      <c r="CG201" s="53"/>
      <c r="CH201" s="53"/>
    </row>
    <row r="202" spans="3:86" ht="14.25" hidden="1" customHeight="1">
      <c r="C202" s="82"/>
      <c r="D202" s="82" t="s">
        <v>876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4"/>
        <v>0</v>
      </c>
      <c r="M202" s="26">
        <f t="shared" si="25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67" t="e">
        <f>SUMIFS([1]Up!$J:$J,[1]Up!$D:$D,D202)</f>
        <v>#VALUE!</v>
      </c>
      <c r="BX202" s="82"/>
      <c r="BY202" s="82" t="str">
        <f t="shared" si="31"/>
        <v/>
      </c>
      <c r="BZ202" s="53" t="str">
        <f t="shared" si="26"/>
        <v/>
      </c>
      <c r="CA202" s="53"/>
      <c r="CB202" s="53"/>
      <c r="CC202" s="53"/>
      <c r="CD202" s="53"/>
      <c r="CE202" s="53"/>
      <c r="CF202" s="83"/>
      <c r="CG202" s="53"/>
      <c r="CH202" s="53"/>
    </row>
    <row r="203" spans="3:86" ht="14.25" hidden="1" customHeight="1">
      <c r="C203" s="82"/>
      <c r="D203" s="82" t="s">
        <v>875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4"/>
        <v>0</v>
      </c>
      <c r="M203" s="26">
        <f t="shared" si="25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67" t="e">
        <f>SUMIFS([1]Up!$J:$J,[1]Up!$D:$D,D203)</f>
        <v>#VALUE!</v>
      </c>
      <c r="BX203" s="82"/>
      <c r="BY203" s="82" t="str">
        <f t="shared" si="31"/>
        <v/>
      </c>
      <c r="BZ203" s="53" t="str">
        <f t="shared" si="26"/>
        <v/>
      </c>
      <c r="CA203" s="53"/>
      <c r="CB203" s="53"/>
      <c r="CC203" s="53"/>
      <c r="CD203" s="53"/>
      <c r="CE203" s="53"/>
      <c r="CF203" s="83"/>
      <c r="CG203" s="53"/>
      <c r="CH203" s="53"/>
    </row>
    <row r="204" spans="3:86" ht="14.25" hidden="1" customHeight="1">
      <c r="C204" s="82"/>
      <c r="D204" s="82" t="s">
        <v>874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4"/>
        <v>0</v>
      </c>
      <c r="M204" s="26">
        <f t="shared" si="25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67" t="e">
        <f>SUMIFS([1]Up!$J:$J,[1]Up!$D:$D,D204)</f>
        <v>#VALUE!</v>
      </c>
      <c r="BX204" s="82"/>
      <c r="BY204" s="82" t="str">
        <f t="shared" si="31"/>
        <v/>
      </c>
      <c r="BZ204" s="53" t="str">
        <f t="shared" si="26"/>
        <v/>
      </c>
      <c r="CA204" s="53"/>
      <c r="CB204" s="53"/>
      <c r="CC204" s="53"/>
      <c r="CD204" s="53"/>
      <c r="CE204" s="53"/>
      <c r="CF204" s="83"/>
      <c r="CG204" s="53"/>
      <c r="CH204" s="53"/>
    </row>
    <row r="205" spans="3:86" ht="14.25" hidden="1" customHeight="1">
      <c r="C205" s="82"/>
      <c r="D205" s="82" t="s">
        <v>873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4"/>
        <v>0</v>
      </c>
      <c r="M205" s="26">
        <f t="shared" si="25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67" t="e">
        <f>SUMIFS([1]Up!$J:$J,[1]Up!$D:$D,D205)</f>
        <v>#VALUE!</v>
      </c>
      <c r="BX205" s="82"/>
      <c r="BY205" s="82" t="str">
        <f t="shared" si="31"/>
        <v/>
      </c>
      <c r="BZ205" s="53" t="str">
        <f t="shared" si="26"/>
        <v/>
      </c>
      <c r="CA205" s="53"/>
      <c r="CB205" s="53"/>
      <c r="CC205" s="53"/>
      <c r="CD205" s="53"/>
      <c r="CE205" s="53"/>
      <c r="CF205" s="83"/>
      <c r="CG205" s="53"/>
      <c r="CH205" s="53"/>
    </row>
    <row r="206" spans="3:86" ht="14.25" hidden="1" customHeight="1">
      <c r="C206" s="82"/>
      <c r="D206" s="82" t="s">
        <v>872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4"/>
        <v>0</v>
      </c>
      <c r="M206" s="26">
        <f t="shared" si="25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67" t="e">
        <f>SUMIFS([1]Up!$J:$J,[1]Up!$D:$D,D206)</f>
        <v>#VALUE!</v>
      </c>
      <c r="BX206" s="82"/>
      <c r="BY206" s="82" t="str">
        <f t="shared" si="31"/>
        <v/>
      </c>
      <c r="BZ206" s="53" t="str">
        <f t="shared" si="26"/>
        <v/>
      </c>
      <c r="CA206" s="53"/>
      <c r="CB206" s="53"/>
      <c r="CC206" s="53"/>
      <c r="CD206" s="53"/>
      <c r="CE206" s="53"/>
      <c r="CF206" s="83"/>
      <c r="CG206" s="53"/>
      <c r="CH206" s="53"/>
    </row>
    <row r="207" spans="3:86" ht="14.25" hidden="1" customHeight="1">
      <c r="C207" s="82"/>
      <c r="D207" s="82" t="s">
        <v>871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4"/>
        <v>0</v>
      </c>
      <c r="M207" s="26">
        <f t="shared" si="25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67" t="e">
        <f>SUMIFS([1]Up!$J:$J,[1]Up!$D:$D,D207)</f>
        <v>#VALUE!</v>
      </c>
      <c r="BX207" s="82"/>
      <c r="BY207" s="82" t="str">
        <f t="shared" si="31"/>
        <v/>
      </c>
      <c r="BZ207" s="53" t="str">
        <f t="shared" si="26"/>
        <v/>
      </c>
      <c r="CA207" s="53"/>
      <c r="CB207" s="53"/>
      <c r="CC207" s="53"/>
      <c r="CD207" s="53"/>
      <c r="CE207" s="53"/>
      <c r="CF207" s="83"/>
      <c r="CG207" s="53"/>
      <c r="CH207" s="53"/>
    </row>
    <row r="208" spans="3:86" ht="14.25" hidden="1" customHeight="1">
      <c r="C208" s="82"/>
      <c r="D208" s="82" t="s">
        <v>870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4"/>
        <v>0</v>
      </c>
      <c r="M208" s="26">
        <f t="shared" si="25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67" t="e">
        <f>SUMIFS([1]Up!$J:$J,[1]Up!$D:$D,D208)</f>
        <v>#VALUE!</v>
      </c>
      <c r="BX208" s="82"/>
      <c r="BY208" s="82" t="str">
        <f t="shared" si="31"/>
        <v/>
      </c>
      <c r="BZ208" s="53" t="str">
        <f t="shared" si="26"/>
        <v/>
      </c>
      <c r="CA208" s="53"/>
      <c r="CB208" s="53"/>
      <c r="CC208" s="53"/>
      <c r="CD208" s="53"/>
      <c r="CE208" s="53"/>
      <c r="CF208" s="83"/>
      <c r="CG208" s="53"/>
      <c r="CH208" s="53"/>
    </row>
    <row r="209" spans="3:86" ht="14.25" hidden="1" customHeight="1">
      <c r="C209" s="82"/>
      <c r="D209" s="82" t="s">
        <v>869</v>
      </c>
      <c r="E209" s="82"/>
      <c r="F209" s="82"/>
      <c r="G209" s="82"/>
      <c r="H209" s="82"/>
      <c r="I209" s="82">
        <v>0</v>
      </c>
      <c r="J209" s="82">
        <v>0</v>
      </c>
      <c r="K209" s="82">
        <v>0</v>
      </c>
      <c r="L209" s="26">
        <f t="shared" si="24"/>
        <v>0</v>
      </c>
      <c r="M209" s="26">
        <f t="shared" si="25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67" t="e">
        <f>SUMIFS([1]Up!$J:$J,[1]Up!$D:$D,D209)</f>
        <v>#VALUE!</v>
      </c>
      <c r="BX209" s="82"/>
      <c r="BY209" s="82" t="str">
        <f t="shared" si="31"/>
        <v/>
      </c>
      <c r="BZ209" s="53" t="str">
        <f t="shared" si="26"/>
        <v/>
      </c>
      <c r="CA209" s="53"/>
      <c r="CB209" s="53"/>
      <c r="CC209" s="53"/>
      <c r="CD209" s="53"/>
      <c r="CE209" s="53"/>
      <c r="CF209" s="83"/>
      <c r="CG209" s="53"/>
      <c r="CH209" s="53"/>
    </row>
    <row r="210" spans="3:86" ht="14.25" hidden="1" customHeight="1">
      <c r="C210" s="82" t="s">
        <v>14</v>
      </c>
      <c r="D210" s="82" t="s">
        <v>868</v>
      </c>
      <c r="E210" s="82" t="s">
        <v>430</v>
      </c>
      <c r="F210" s="82" t="s">
        <v>66</v>
      </c>
      <c r="G210" s="82">
        <v>60</v>
      </c>
      <c r="H210" s="82" t="s">
        <v>431</v>
      </c>
      <c r="I210" s="82">
        <v>1</v>
      </c>
      <c r="J210" s="82">
        <v>0.1</v>
      </c>
      <c r="K210" s="82">
        <v>0.1</v>
      </c>
      <c r="L210" s="26">
        <f t="shared" si="24"/>
        <v>1</v>
      </c>
      <c r="M210" s="26">
        <f t="shared" si="25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>
        <v>1</v>
      </c>
      <c r="BP210" s="26"/>
      <c r="BQ210" s="26"/>
      <c r="BR210" s="26"/>
      <c r="BS210" s="26"/>
      <c r="BT210" s="26"/>
      <c r="BU210" s="26"/>
      <c r="BV210" s="26"/>
      <c r="BW210" s="67" t="e">
        <f>SUMIFS([1]Up!$J:$J,[1]Up!$D:$D,D210)</f>
        <v>#VALUE!</v>
      </c>
      <c r="BX210" s="82"/>
      <c r="BY210" s="82" t="str">
        <f t="shared" si="31"/>
        <v>PL6</v>
      </c>
      <c r="BZ210" s="53" t="str">
        <f t="shared" si="26"/>
        <v/>
      </c>
      <c r="CA210" s="53" t="s">
        <v>50</v>
      </c>
      <c r="CB210" s="53" t="s">
        <v>432</v>
      </c>
      <c r="CC210" s="53"/>
      <c r="CD210" s="53" t="s">
        <v>433</v>
      </c>
      <c r="CE210" s="53">
        <v>1</v>
      </c>
      <c r="CF210" s="83">
        <v>46149</v>
      </c>
      <c r="CG210" s="53"/>
      <c r="CH210" s="53"/>
    </row>
    <row r="211" spans="3:86" ht="14.25" hidden="1" customHeight="1">
      <c r="C211" s="82" t="s">
        <v>14</v>
      </c>
      <c r="D211" s="82" t="s">
        <v>867</v>
      </c>
      <c r="E211" s="82" t="s">
        <v>647</v>
      </c>
      <c r="F211" s="82" t="s">
        <v>66</v>
      </c>
      <c r="G211" s="82">
        <v>127</v>
      </c>
      <c r="H211" s="82" t="s">
        <v>49</v>
      </c>
      <c r="I211" s="82">
        <v>7</v>
      </c>
      <c r="J211" s="82">
        <v>0.6</v>
      </c>
      <c r="K211" s="82">
        <v>4.2</v>
      </c>
      <c r="L211" s="26">
        <f t="shared" si="24"/>
        <v>7</v>
      </c>
      <c r="M211" s="26">
        <f t="shared" si="25"/>
        <v>0</v>
      </c>
      <c r="N211" s="26"/>
      <c r="O211" s="26"/>
      <c r="P211" s="26"/>
      <c r="Q211" s="26"/>
      <c r="R211" s="26"/>
      <c r="S211" s="26"/>
      <c r="T211" s="26">
        <v>7</v>
      </c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67" t="e">
        <f>SUMIFS([1]Up!$J:$J,[1]Up!$D:$D,D211)</f>
        <v>#VALUE!</v>
      </c>
      <c r="BX211" s="82"/>
      <c r="BY211" s="82" t="str">
        <f t="shared" si="31"/>
        <v>PL6</v>
      </c>
      <c r="BZ211" s="53" t="str">
        <f t="shared" si="26"/>
        <v/>
      </c>
      <c r="CA211" s="53" t="s">
        <v>50</v>
      </c>
      <c r="CB211" s="84" t="s">
        <v>161</v>
      </c>
      <c r="CC211" s="53"/>
      <c r="CD211" s="53" t="s">
        <v>162</v>
      </c>
      <c r="CE211" s="53">
        <v>7</v>
      </c>
      <c r="CF211" s="83">
        <v>46128</v>
      </c>
      <c r="CG211" s="53"/>
      <c r="CH211" s="53"/>
    </row>
    <row r="212" spans="3:86" ht="14.25" hidden="1" customHeight="1">
      <c r="C212" s="82" t="s">
        <v>12</v>
      </c>
      <c r="D212" s="82" t="s">
        <v>866</v>
      </c>
      <c r="E212" s="82" t="s">
        <v>416</v>
      </c>
      <c r="F212" s="82" t="s">
        <v>151</v>
      </c>
      <c r="G212" s="82">
        <v>86</v>
      </c>
      <c r="H212" s="82" t="s">
        <v>403</v>
      </c>
      <c r="I212" s="82">
        <v>1</v>
      </c>
      <c r="J212" s="82">
        <v>0.5</v>
      </c>
      <c r="K212" s="82">
        <v>0.5</v>
      </c>
      <c r="L212" s="26">
        <f t="shared" si="24"/>
        <v>1</v>
      </c>
      <c r="M212" s="26">
        <f t="shared" si="25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>
        <v>1</v>
      </c>
      <c r="BS212" s="26"/>
      <c r="BT212" s="26"/>
      <c r="BU212" s="26"/>
      <c r="BV212" s="26"/>
      <c r="BW212" s="67" t="e">
        <f>SUMIFS([1]Up!$J:$J,[1]Up!$D:$D,D212)</f>
        <v>#VALUE!</v>
      </c>
      <c r="BX212" s="82"/>
      <c r="BY212" s="82" t="str">
        <f t="shared" si="31"/>
        <v/>
      </c>
      <c r="BZ212" s="53" t="str">
        <f t="shared" si="26"/>
        <v/>
      </c>
      <c r="CA212" s="53" t="s">
        <v>82</v>
      </c>
      <c r="CB212" s="53" t="s">
        <v>417</v>
      </c>
      <c r="CC212" s="53"/>
      <c r="CD212" s="53" t="s">
        <v>418</v>
      </c>
      <c r="CE212" s="53">
        <v>1</v>
      </c>
      <c r="CF212" s="83">
        <v>46133</v>
      </c>
      <c r="CG212" s="53"/>
      <c r="CH212" s="53"/>
    </row>
    <row r="213" spans="3:86" ht="14.25" hidden="1" customHeight="1">
      <c r="C213" s="82" t="s">
        <v>12</v>
      </c>
      <c r="D213" s="82" t="s">
        <v>865</v>
      </c>
      <c r="E213" s="82" t="s">
        <v>416</v>
      </c>
      <c r="F213" s="82" t="s">
        <v>151</v>
      </c>
      <c r="G213" s="82">
        <v>137</v>
      </c>
      <c r="H213" s="82" t="s">
        <v>407</v>
      </c>
      <c r="I213" s="82">
        <v>7</v>
      </c>
      <c r="J213" s="82">
        <v>0.7</v>
      </c>
      <c r="K213" s="82">
        <v>4.8999999999999995</v>
      </c>
      <c r="L213" s="26">
        <f t="shared" si="24"/>
        <v>7</v>
      </c>
      <c r="M213" s="26">
        <f t="shared" si="25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>
        <v>7</v>
      </c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67" t="e">
        <f>SUMIFS([1]Up!$J:$J,[1]Up!$D:$D,D213)</f>
        <v>#VALUE!</v>
      </c>
      <c r="BX213" s="82"/>
      <c r="BY213" s="82" t="str">
        <f t="shared" si="31"/>
        <v/>
      </c>
      <c r="BZ213" s="53" t="str">
        <f t="shared" si="26"/>
        <v/>
      </c>
      <c r="CA213" s="53" t="s">
        <v>50</v>
      </c>
      <c r="CB213" s="84" t="s">
        <v>616</v>
      </c>
      <c r="CC213" s="53"/>
      <c r="CD213" s="53" t="s">
        <v>617</v>
      </c>
      <c r="CE213" s="53">
        <v>7</v>
      </c>
      <c r="CF213" s="83">
        <v>46133</v>
      </c>
      <c r="CG213" s="53"/>
      <c r="CH213" s="53"/>
    </row>
    <row r="214" spans="3:86" ht="14.25" hidden="1" customHeight="1">
      <c r="C214" s="82" t="s">
        <v>12</v>
      </c>
      <c r="D214" s="82" t="s">
        <v>864</v>
      </c>
      <c r="E214" s="82" t="s">
        <v>402</v>
      </c>
      <c r="F214" s="82" t="s">
        <v>151</v>
      </c>
      <c r="G214" s="82">
        <v>309</v>
      </c>
      <c r="H214" s="82" t="s">
        <v>407</v>
      </c>
      <c r="I214" s="82">
        <v>4</v>
      </c>
      <c r="J214" s="82">
        <v>4.9000000000000004</v>
      </c>
      <c r="K214" s="82">
        <v>19.600000000000001</v>
      </c>
      <c r="L214" s="26">
        <f t="shared" si="24"/>
        <v>4</v>
      </c>
      <c r="M214" s="26">
        <f t="shared" si="25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>
        <v>4</v>
      </c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67" t="e">
        <f>SUMIFS([1]Up!$J:$J,[1]Up!$D:$D,D214)</f>
        <v>#VALUE!</v>
      </c>
      <c r="BX214" s="82"/>
      <c r="BY214" s="82" t="str">
        <f t="shared" si="31"/>
        <v/>
      </c>
      <c r="BZ214" s="53" t="str">
        <f t="shared" si="26"/>
        <v/>
      </c>
      <c r="CA214" s="53" t="s">
        <v>50</v>
      </c>
      <c r="CB214" s="84" t="s">
        <v>408</v>
      </c>
      <c r="CC214" s="53"/>
      <c r="CD214" s="53" t="s">
        <v>409</v>
      </c>
      <c r="CE214" s="53">
        <v>4</v>
      </c>
      <c r="CF214" s="83">
        <v>46133</v>
      </c>
      <c r="CG214" s="53"/>
      <c r="CH214" s="53"/>
    </row>
    <row r="215" spans="3:86" ht="14.25" hidden="1" customHeight="1">
      <c r="C215" s="82" t="s">
        <v>12</v>
      </c>
      <c r="D215" s="82" t="s">
        <v>863</v>
      </c>
      <c r="E215" s="82" t="s">
        <v>58</v>
      </c>
      <c r="F215" s="82" t="s">
        <v>59</v>
      </c>
      <c r="G215" s="82">
        <v>295</v>
      </c>
      <c r="H215" s="82" t="s">
        <v>49</v>
      </c>
      <c r="I215" s="82">
        <v>8</v>
      </c>
      <c r="J215" s="82">
        <v>6.2</v>
      </c>
      <c r="K215" s="82">
        <v>49.6</v>
      </c>
      <c r="L215" s="26">
        <f t="shared" si="24"/>
        <v>8</v>
      </c>
      <c r="M215" s="26">
        <f t="shared" si="25"/>
        <v>0</v>
      </c>
      <c r="N215" s="26">
        <v>8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67" t="e">
        <f>SUMIFS([1]Up!$J:$J,[1]Up!$D:$D,D215)</f>
        <v>#VALUE!</v>
      </c>
      <c r="BX215" s="82"/>
      <c r="BY215" s="82" t="str">
        <f t="shared" si="31"/>
        <v/>
      </c>
      <c r="BZ215" s="53" t="str">
        <f t="shared" si="26"/>
        <v/>
      </c>
      <c r="CA215" s="53" t="s">
        <v>50</v>
      </c>
      <c r="CB215" s="84" t="s">
        <v>60</v>
      </c>
      <c r="CC215" s="53"/>
      <c r="CD215" s="53" t="s">
        <v>61</v>
      </c>
      <c r="CE215" s="53">
        <v>8</v>
      </c>
      <c r="CF215" s="83">
        <v>46134</v>
      </c>
      <c r="CG215" s="53"/>
      <c r="CH215" s="53"/>
    </row>
    <row r="216" spans="3:86" ht="14.25" hidden="1" customHeight="1">
      <c r="C216" s="82" t="s">
        <v>12</v>
      </c>
      <c r="D216" s="82" t="s">
        <v>862</v>
      </c>
      <c r="E216" s="82" t="s">
        <v>58</v>
      </c>
      <c r="F216" s="82" t="s">
        <v>59</v>
      </c>
      <c r="G216" s="82">
        <v>57</v>
      </c>
      <c r="H216" s="82" t="s">
        <v>49</v>
      </c>
      <c r="I216" s="82">
        <v>8</v>
      </c>
      <c r="J216" s="82">
        <v>1.3</v>
      </c>
      <c r="K216" s="82">
        <v>10.4</v>
      </c>
      <c r="L216" s="26">
        <f t="shared" si="24"/>
        <v>8</v>
      </c>
      <c r="M216" s="26">
        <f t="shared" si="25"/>
        <v>0</v>
      </c>
      <c r="N216" s="26">
        <v>6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2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67" t="e">
        <f>SUMIFS([1]Up!$J:$J,[1]Up!$D:$D,D216)</f>
        <v>#VALUE!</v>
      </c>
      <c r="BX216" s="82"/>
      <c r="BY216" s="82" t="str">
        <f t="shared" si="31"/>
        <v/>
      </c>
      <c r="BZ216" s="53" t="str">
        <f t="shared" si="26"/>
        <v/>
      </c>
      <c r="CA216" s="53" t="s">
        <v>50</v>
      </c>
      <c r="CB216" s="84" t="s">
        <v>60</v>
      </c>
      <c r="CC216" s="53"/>
      <c r="CD216" s="53" t="s">
        <v>61</v>
      </c>
      <c r="CE216" s="53">
        <v>8</v>
      </c>
      <c r="CF216" s="83">
        <v>46134</v>
      </c>
      <c r="CG216" s="53"/>
      <c r="CH216" s="53"/>
    </row>
    <row r="217" spans="3:86" ht="14.25" hidden="1" customHeight="1">
      <c r="C217" s="82" t="s">
        <v>12</v>
      </c>
      <c r="D217" s="82" t="s">
        <v>861</v>
      </c>
      <c r="E217" s="82" t="s">
        <v>58</v>
      </c>
      <c r="F217" s="82" t="s">
        <v>59</v>
      </c>
      <c r="G217" s="82">
        <v>722</v>
      </c>
      <c r="H217" s="82" t="s">
        <v>49</v>
      </c>
      <c r="I217" s="82">
        <v>8</v>
      </c>
      <c r="J217" s="82">
        <v>14.7</v>
      </c>
      <c r="K217" s="82">
        <v>117.6</v>
      </c>
      <c r="L217" s="26">
        <f t="shared" si="24"/>
        <v>8</v>
      </c>
      <c r="M217" s="26">
        <f t="shared" si="25"/>
        <v>0</v>
      </c>
      <c r="N217" s="26">
        <v>5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3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67" t="e">
        <f>SUMIFS([1]Up!$J:$J,[1]Up!$D:$D,D217)</f>
        <v>#VALUE!</v>
      </c>
      <c r="BX217" s="82"/>
      <c r="BY217" s="82" t="str">
        <f t="shared" si="31"/>
        <v/>
      </c>
      <c r="BZ217" s="53" t="str">
        <f t="shared" si="26"/>
        <v/>
      </c>
      <c r="CA217" s="53" t="s">
        <v>50</v>
      </c>
      <c r="CB217" s="84" t="s">
        <v>60</v>
      </c>
      <c r="CC217" s="53"/>
      <c r="CD217" s="53" t="s">
        <v>61</v>
      </c>
      <c r="CE217" s="53">
        <v>8</v>
      </c>
      <c r="CF217" s="83">
        <v>46134</v>
      </c>
      <c r="CG217" s="53"/>
      <c r="CH217" s="53"/>
    </row>
    <row r="218" spans="3:86" ht="14.25" hidden="1" customHeight="1">
      <c r="C218" s="82" t="s">
        <v>12</v>
      </c>
      <c r="D218" s="82" t="s">
        <v>860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4"/>
        <v>1</v>
      </c>
      <c r="M218" s="26">
        <f t="shared" si="25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67" t="e">
        <f>SUMIFS([1]Up!$J:$J,[1]Up!$D:$D,D218)</f>
        <v>#VALUE!</v>
      </c>
      <c r="BX218" s="82"/>
      <c r="BY218" s="82" t="str">
        <f t="shared" si="31"/>
        <v/>
      </c>
      <c r="BZ218" s="53" t="str">
        <f t="shared" si="26"/>
        <v/>
      </c>
      <c r="CA218" s="53" t="s">
        <v>50</v>
      </c>
      <c r="CB218" s="53"/>
      <c r="CC218" s="53"/>
      <c r="CD218" s="53" t="s">
        <v>51</v>
      </c>
      <c r="CE218" s="53">
        <v>1</v>
      </c>
      <c r="CF218" s="83"/>
      <c r="CG218" s="53"/>
      <c r="CH218" s="53"/>
    </row>
    <row r="219" spans="3:86" ht="14.25" hidden="1" customHeight="1">
      <c r="C219" s="82" t="s">
        <v>12</v>
      </c>
      <c r="D219" s="82" t="s">
        <v>859</v>
      </c>
      <c r="E219" s="82" t="s">
        <v>58</v>
      </c>
      <c r="F219" s="82" t="s">
        <v>59</v>
      </c>
      <c r="G219" s="82">
        <v>12246</v>
      </c>
      <c r="H219" s="82" t="s">
        <v>49</v>
      </c>
      <c r="I219" s="82">
        <v>1</v>
      </c>
      <c r="J219" s="82">
        <v>296.8</v>
      </c>
      <c r="K219" s="82">
        <v>296.8</v>
      </c>
      <c r="L219" s="26">
        <f t="shared" si="24"/>
        <v>1</v>
      </c>
      <c r="M219" s="26">
        <f t="shared" si="25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>
        <v>1</v>
      </c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67" t="e">
        <f>SUMIFS([1]Up!$J:$J,[1]Up!$D:$D,D219)</f>
        <v>#VALUE!</v>
      </c>
      <c r="BX219" s="82"/>
      <c r="BY219" s="82" t="str">
        <f t="shared" si="31"/>
        <v/>
      </c>
      <c r="BZ219" s="53" t="str">
        <f t="shared" si="26"/>
        <v/>
      </c>
      <c r="CA219" s="53" t="s">
        <v>50</v>
      </c>
      <c r="CB219" s="53"/>
      <c r="CC219" s="53"/>
      <c r="CD219" s="53" t="s">
        <v>51</v>
      </c>
      <c r="CE219" s="53">
        <v>1</v>
      </c>
      <c r="CF219" s="83"/>
      <c r="CG219" s="53"/>
      <c r="CH219" s="53"/>
    </row>
    <row r="220" spans="3:86" ht="14.25" hidden="1" customHeight="1">
      <c r="C220" s="82" t="s">
        <v>12</v>
      </c>
      <c r="D220" s="82" t="s">
        <v>858</v>
      </c>
      <c r="E220" s="82" t="s">
        <v>145</v>
      </c>
      <c r="F220" s="82" t="s">
        <v>48</v>
      </c>
      <c r="G220" s="82">
        <v>1089</v>
      </c>
      <c r="H220" s="82" t="s">
        <v>49</v>
      </c>
      <c r="I220" s="82">
        <v>1</v>
      </c>
      <c r="J220" s="82">
        <v>7.5</v>
      </c>
      <c r="K220" s="82">
        <v>7.5</v>
      </c>
      <c r="L220" s="26">
        <f t="shared" si="24"/>
        <v>1</v>
      </c>
      <c r="M220" s="26">
        <f t="shared" si="25"/>
        <v>0</v>
      </c>
      <c r="N220" s="26"/>
      <c r="O220" s="26"/>
      <c r="P220" s="26"/>
      <c r="Q220" s="26"/>
      <c r="R220" s="26"/>
      <c r="S220" s="26"/>
      <c r="T220" s="26"/>
      <c r="U220" s="26"/>
      <c r="V220" s="26">
        <v>1</v>
      </c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67" t="e">
        <f>SUMIFS([1]Up!$J:$J,[1]Up!$D:$D,D220)</f>
        <v>#VALUE!</v>
      </c>
      <c r="BX220" s="82"/>
      <c r="BY220" s="82" t="str">
        <f t="shared" si="31"/>
        <v/>
      </c>
      <c r="BZ220" s="53" t="str">
        <f t="shared" si="26"/>
        <v/>
      </c>
      <c r="CA220" s="53" t="s">
        <v>50</v>
      </c>
      <c r="CB220" s="84" t="s">
        <v>489</v>
      </c>
      <c r="CC220" s="53"/>
      <c r="CD220" s="53" t="s">
        <v>490</v>
      </c>
      <c r="CE220" s="53">
        <v>1</v>
      </c>
      <c r="CF220" s="83">
        <v>46134</v>
      </c>
      <c r="CG220" s="53"/>
      <c r="CH220" s="53"/>
    </row>
    <row r="221" spans="3:86" ht="14.25" hidden="1" customHeight="1">
      <c r="C221" s="82" t="s">
        <v>12</v>
      </c>
      <c r="D221" s="82" t="s">
        <v>857</v>
      </c>
      <c r="E221" s="82" t="s">
        <v>385</v>
      </c>
      <c r="F221" s="82" t="s">
        <v>48</v>
      </c>
      <c r="G221" s="82">
        <v>1262</v>
      </c>
      <c r="H221" s="82" t="s">
        <v>49</v>
      </c>
      <c r="I221" s="82">
        <v>1</v>
      </c>
      <c r="J221" s="82">
        <v>16.8</v>
      </c>
      <c r="K221" s="82">
        <v>16.8</v>
      </c>
      <c r="L221" s="26">
        <f t="shared" si="24"/>
        <v>1</v>
      </c>
      <c r="M221" s="26">
        <f t="shared" si="25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>
        <v>1</v>
      </c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>
        <v>1</v>
      </c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67" t="e">
        <f>SUMIFS([1]Up!$J:$J,[1]Up!$D:$D,D221)</f>
        <v>#VALUE!</v>
      </c>
      <c r="BX221" s="82"/>
      <c r="BY221" s="82" t="str">
        <f t="shared" si="31"/>
        <v/>
      </c>
      <c r="BZ221" s="53" t="str">
        <f t="shared" si="26"/>
        <v>Thừa 1</v>
      </c>
      <c r="CA221" s="53" t="s">
        <v>50</v>
      </c>
      <c r="CB221" s="84" t="s">
        <v>386</v>
      </c>
      <c r="CC221" s="53"/>
      <c r="CD221" s="53" t="s">
        <v>387</v>
      </c>
      <c r="CE221" s="53">
        <v>1</v>
      </c>
      <c r="CF221" s="83">
        <v>46134</v>
      </c>
      <c r="CG221" s="53"/>
      <c r="CH221" s="53"/>
    </row>
    <row r="222" spans="3:86" ht="14.25" hidden="1" customHeight="1">
      <c r="C222" s="82" t="s">
        <v>12</v>
      </c>
      <c r="D222" s="82" t="s">
        <v>856</v>
      </c>
      <c r="E222" s="82" t="s">
        <v>383</v>
      </c>
      <c r="F222" s="82" t="s">
        <v>48</v>
      </c>
      <c r="G222" s="82">
        <v>12246</v>
      </c>
      <c r="H222" s="82" t="s">
        <v>49</v>
      </c>
      <c r="I222" s="82">
        <v>1</v>
      </c>
      <c r="J222" s="82">
        <v>182.6</v>
      </c>
      <c r="K222" s="82">
        <v>182.6</v>
      </c>
      <c r="L222" s="26">
        <f t="shared" si="24"/>
        <v>1</v>
      </c>
      <c r="M222" s="26">
        <f t="shared" si="25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>
        <f>10500/G222</f>
        <v>0.85742283194512492</v>
      </c>
      <c r="X222" s="26">
        <f>1761/G222</f>
        <v>0.14380205781479666</v>
      </c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67" t="e">
        <f>SUMIFS([1]Up!$J:$J,[1]Up!$D:$D,D222)</f>
        <v>#VALUE!</v>
      </c>
      <c r="BX222" s="82"/>
      <c r="BY222" s="82" t="str">
        <f t="shared" si="31"/>
        <v/>
      </c>
      <c r="BZ222" s="53" t="str">
        <f t="shared" si="26"/>
        <v/>
      </c>
      <c r="CA222" s="53" t="s">
        <v>50</v>
      </c>
      <c r="CB222" s="53"/>
      <c r="CC222" s="53"/>
      <c r="CD222" s="53" t="s">
        <v>51</v>
      </c>
      <c r="CE222" s="53">
        <v>1</v>
      </c>
      <c r="CF222" s="83"/>
      <c r="CG222" s="53"/>
      <c r="CH222" s="53"/>
    </row>
    <row r="223" spans="3:86" ht="14.25" hidden="1" customHeight="1">
      <c r="C223" s="82" t="s">
        <v>14</v>
      </c>
      <c r="D223" s="82" t="s">
        <v>855</v>
      </c>
      <c r="E223" s="82" t="s">
        <v>649</v>
      </c>
      <c r="F223" s="82" t="s">
        <v>142</v>
      </c>
      <c r="G223" s="82">
        <v>12360</v>
      </c>
      <c r="H223" s="82" t="s">
        <v>49</v>
      </c>
      <c r="I223" s="82">
        <v>1</v>
      </c>
      <c r="J223" s="82">
        <v>603</v>
      </c>
      <c r="K223" s="82">
        <v>603</v>
      </c>
      <c r="L223" s="26">
        <f t="shared" ref="L223:L286" si="32">MIN(SUM(N223:BV223),I223)</f>
        <v>1</v>
      </c>
      <c r="M223" s="26">
        <f t="shared" ref="M223:M286" si="33">MAX(0,I223-L223)</f>
        <v>0</v>
      </c>
      <c r="N223" s="26"/>
      <c r="O223" s="26"/>
      <c r="P223" s="26"/>
      <c r="Q223" s="26"/>
      <c r="R223" s="26"/>
      <c r="S223" s="26"/>
      <c r="T223" s="26">
        <v>1</v>
      </c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67" t="e">
        <f>SUMIFS([1]Up!$J:$J,[1]Up!$D:$D,D223)</f>
        <v>#VALUE!</v>
      </c>
      <c r="BX223" s="82"/>
      <c r="BY223" s="82" t="str">
        <f t="shared" si="31"/>
        <v>PL6</v>
      </c>
      <c r="BZ223" s="53" t="str">
        <f t="shared" ref="BZ223:BZ286" si="34">IF(ROUND(SUM(N223:BV223)-I223,0)&gt;0,"Thừa "&amp;SUM(N223:BV223)-I223,"")</f>
        <v/>
      </c>
      <c r="CA223" s="53" t="s">
        <v>50</v>
      </c>
      <c r="CB223" s="84" t="s">
        <v>161</v>
      </c>
      <c r="CC223" s="53"/>
      <c r="CD223" s="53" t="s">
        <v>162</v>
      </c>
      <c r="CE223" s="53">
        <v>1</v>
      </c>
      <c r="CF223" s="83">
        <v>46128</v>
      </c>
      <c r="CG223" s="53"/>
      <c r="CH223" s="53"/>
    </row>
    <row r="224" spans="3:86" ht="14.25" hidden="1" customHeight="1">
      <c r="C224" s="82" t="s">
        <v>14</v>
      </c>
      <c r="D224" s="82" t="s">
        <v>854</v>
      </c>
      <c r="E224" s="82" t="s">
        <v>477</v>
      </c>
      <c r="F224" s="82" t="s">
        <v>66</v>
      </c>
      <c r="G224" s="82">
        <v>184</v>
      </c>
      <c r="H224" s="82" t="s">
        <v>49</v>
      </c>
      <c r="I224" s="82">
        <v>8</v>
      </c>
      <c r="J224" s="82">
        <v>1</v>
      </c>
      <c r="K224" s="82">
        <v>8</v>
      </c>
      <c r="L224" s="26">
        <f t="shared" si="32"/>
        <v>8</v>
      </c>
      <c r="M224" s="26">
        <f t="shared" si="33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>
        <v>8</v>
      </c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67" t="e">
        <f>SUMIFS([1]Up!$J:$J,[1]Up!$D:$D,D224)</f>
        <v>#VALUE!</v>
      </c>
      <c r="BX224" s="82"/>
      <c r="BY224" s="82" t="str">
        <f t="shared" si="31"/>
        <v>PL10</v>
      </c>
      <c r="BZ224" s="53" t="str">
        <f t="shared" si="34"/>
        <v/>
      </c>
      <c r="CA224" s="53" t="s">
        <v>50</v>
      </c>
      <c r="CB224" s="84" t="s">
        <v>130</v>
      </c>
      <c r="CC224" s="53"/>
      <c r="CD224" s="53" t="s">
        <v>131</v>
      </c>
      <c r="CE224" s="53">
        <v>8</v>
      </c>
      <c r="CF224" s="83">
        <v>46128</v>
      </c>
      <c r="CG224" s="53"/>
      <c r="CH224" s="53"/>
    </row>
    <row r="225" spans="3:86" ht="14.25" hidden="1" customHeight="1">
      <c r="C225" s="82"/>
      <c r="D225" s="82" t="s">
        <v>853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32"/>
        <v>0</v>
      </c>
      <c r="M225" s="26">
        <f t="shared" si="33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67" t="e">
        <f>SUMIFS([1]Up!$J:$J,[1]Up!$D:$D,D225)</f>
        <v>#VALUE!</v>
      </c>
      <c r="BX225" s="82"/>
      <c r="BY225" s="82" t="str">
        <f t="shared" si="31"/>
        <v/>
      </c>
      <c r="BZ225" s="53" t="str">
        <f t="shared" si="34"/>
        <v/>
      </c>
      <c r="CA225" s="53"/>
      <c r="CB225" s="53"/>
      <c r="CC225" s="53"/>
      <c r="CD225" s="53"/>
      <c r="CE225" s="53"/>
      <c r="CF225" s="83"/>
      <c r="CG225" s="53"/>
      <c r="CH225" s="53"/>
    </row>
    <row r="226" spans="3:86" ht="14.25" hidden="1" customHeight="1">
      <c r="C226" s="82"/>
      <c r="D226" s="82" t="s">
        <v>852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32"/>
        <v>0</v>
      </c>
      <c r="M226" s="26">
        <f t="shared" si="33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67" t="e">
        <f>SUMIFS([1]Up!$J:$J,[1]Up!$D:$D,D226)</f>
        <v>#VALUE!</v>
      </c>
      <c r="BX226" s="82"/>
      <c r="BY226" s="82" t="str">
        <f t="shared" si="31"/>
        <v/>
      </c>
      <c r="BZ226" s="53" t="str">
        <f t="shared" si="34"/>
        <v/>
      </c>
      <c r="CA226" s="53"/>
      <c r="CB226" s="53"/>
      <c r="CC226" s="53"/>
      <c r="CD226" s="53"/>
      <c r="CE226" s="53"/>
      <c r="CF226" s="83"/>
      <c r="CG226" s="53"/>
      <c r="CH226" s="53"/>
    </row>
    <row r="227" spans="3:86" ht="14.25" hidden="1" customHeight="1">
      <c r="C227" s="82"/>
      <c r="D227" s="82" t="s">
        <v>851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32"/>
        <v>0</v>
      </c>
      <c r="M227" s="26">
        <f t="shared" si="33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67" t="e">
        <f>SUMIFS([1]Up!$J:$J,[1]Up!$D:$D,D227)</f>
        <v>#VALUE!</v>
      </c>
      <c r="BX227" s="82"/>
      <c r="BY227" s="82" t="str">
        <f t="shared" si="31"/>
        <v/>
      </c>
      <c r="BZ227" s="53" t="str">
        <f t="shared" si="34"/>
        <v/>
      </c>
      <c r="CA227" s="53"/>
      <c r="CB227" s="53"/>
      <c r="CC227" s="53"/>
      <c r="CD227" s="53"/>
      <c r="CE227" s="53"/>
      <c r="CF227" s="83"/>
      <c r="CG227" s="53"/>
      <c r="CH227" s="53"/>
    </row>
    <row r="228" spans="3:86" ht="14.25" hidden="1" customHeight="1">
      <c r="C228" s="82"/>
      <c r="D228" s="82" t="s">
        <v>850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32"/>
        <v>0</v>
      </c>
      <c r="M228" s="26">
        <f t="shared" si="3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67" t="e">
        <f>SUMIFS([1]Up!$J:$J,[1]Up!$D:$D,D228)</f>
        <v>#VALUE!</v>
      </c>
      <c r="BX228" s="82"/>
      <c r="BY228" s="82" t="str">
        <f t="shared" si="31"/>
        <v/>
      </c>
      <c r="BZ228" s="53" t="str">
        <f t="shared" si="34"/>
        <v/>
      </c>
      <c r="CA228" s="53"/>
      <c r="CB228" s="53"/>
      <c r="CC228" s="53"/>
      <c r="CD228" s="53"/>
      <c r="CE228" s="53"/>
      <c r="CF228" s="83"/>
      <c r="CG228" s="53"/>
      <c r="CH228" s="53"/>
    </row>
    <row r="229" spans="3:86" ht="14.25" hidden="1" customHeight="1">
      <c r="C229" s="82"/>
      <c r="D229" s="82" t="s">
        <v>849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32"/>
        <v>0</v>
      </c>
      <c r="M229" s="26">
        <f t="shared" si="33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67" t="e">
        <f>SUMIFS([1]Up!$J:$J,[1]Up!$D:$D,D229)</f>
        <v>#VALUE!</v>
      </c>
      <c r="BX229" s="82"/>
      <c r="BY229" s="82" t="str">
        <f t="shared" si="31"/>
        <v/>
      </c>
      <c r="BZ229" s="53" t="str">
        <f t="shared" si="34"/>
        <v/>
      </c>
      <c r="CA229" s="53"/>
      <c r="CB229" s="53"/>
      <c r="CC229" s="53"/>
      <c r="CD229" s="53"/>
      <c r="CE229" s="53"/>
      <c r="CF229" s="83"/>
      <c r="CG229" s="53"/>
      <c r="CH229" s="53"/>
    </row>
    <row r="230" spans="3:86" ht="14.25" hidden="1" customHeight="1">
      <c r="C230" s="82"/>
      <c r="D230" s="82" t="s">
        <v>848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32"/>
        <v>0</v>
      </c>
      <c r="M230" s="26">
        <f t="shared" si="33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67" t="e">
        <f>SUMIFS([1]Up!$J:$J,[1]Up!$D:$D,D230)</f>
        <v>#VALUE!</v>
      </c>
      <c r="BX230" s="82"/>
      <c r="BY230" s="82" t="str">
        <f t="shared" si="31"/>
        <v/>
      </c>
      <c r="BZ230" s="53" t="str">
        <f t="shared" si="34"/>
        <v/>
      </c>
      <c r="CA230" s="53"/>
      <c r="CB230" s="53"/>
      <c r="CC230" s="53"/>
      <c r="CD230" s="53"/>
      <c r="CE230" s="53"/>
      <c r="CF230" s="83"/>
      <c r="CG230" s="53"/>
      <c r="CH230" s="53"/>
    </row>
    <row r="231" spans="3:86" ht="14.25" hidden="1" customHeight="1">
      <c r="C231" s="82"/>
      <c r="D231" s="82" t="s">
        <v>847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32"/>
        <v>0</v>
      </c>
      <c r="M231" s="26">
        <f t="shared" si="33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67" t="e">
        <f>SUMIFS([1]Up!$J:$J,[1]Up!$D:$D,D231)</f>
        <v>#VALUE!</v>
      </c>
      <c r="BX231" s="82"/>
      <c r="BY231" s="82" t="str">
        <f t="shared" si="31"/>
        <v/>
      </c>
      <c r="BZ231" s="53" t="str">
        <f t="shared" si="34"/>
        <v/>
      </c>
      <c r="CA231" s="53"/>
      <c r="CB231" s="53"/>
      <c r="CC231" s="53"/>
      <c r="CD231" s="53"/>
      <c r="CE231" s="53"/>
      <c r="CF231" s="83"/>
      <c r="CG231" s="53"/>
      <c r="CH231" s="53"/>
    </row>
    <row r="232" spans="3:86" ht="14.25" hidden="1" customHeight="1">
      <c r="C232" s="82"/>
      <c r="D232" s="82" t="s">
        <v>846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32"/>
        <v>0</v>
      </c>
      <c r="M232" s="26">
        <f t="shared" si="33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67" t="e">
        <f>SUMIFS([1]Up!$J:$J,[1]Up!$D:$D,D232)</f>
        <v>#VALUE!</v>
      </c>
      <c r="BX232" s="82"/>
      <c r="BY232" s="82" t="str">
        <f t="shared" si="31"/>
        <v/>
      </c>
      <c r="BZ232" s="53" t="str">
        <f t="shared" si="34"/>
        <v/>
      </c>
      <c r="CA232" s="53"/>
      <c r="CB232" s="53"/>
      <c r="CC232" s="53"/>
      <c r="CD232" s="53"/>
      <c r="CE232" s="53"/>
      <c r="CF232" s="83"/>
      <c r="CG232" s="53"/>
      <c r="CH232" s="53"/>
    </row>
    <row r="233" spans="3:86" ht="14.25" hidden="1" customHeight="1">
      <c r="C233" s="82"/>
      <c r="D233" s="82" t="s">
        <v>845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32"/>
        <v>0</v>
      </c>
      <c r="M233" s="26">
        <f t="shared" si="33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67" t="e">
        <f>SUMIFS([1]Up!$J:$J,[1]Up!$D:$D,D233)</f>
        <v>#VALUE!</v>
      </c>
      <c r="BX233" s="82"/>
      <c r="BY233" s="82" t="str">
        <f t="shared" si="31"/>
        <v/>
      </c>
      <c r="BZ233" s="53" t="str">
        <f t="shared" si="34"/>
        <v/>
      </c>
      <c r="CA233" s="53"/>
      <c r="CB233" s="53"/>
      <c r="CC233" s="53"/>
      <c r="CD233" s="53"/>
      <c r="CE233" s="53"/>
      <c r="CF233" s="83"/>
      <c r="CG233" s="53"/>
      <c r="CH233" s="53"/>
    </row>
    <row r="234" spans="3:86" ht="14.25" hidden="1" customHeight="1">
      <c r="C234" s="82"/>
      <c r="D234" s="82" t="s">
        <v>844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32"/>
        <v>0</v>
      </c>
      <c r="M234" s="26">
        <f t="shared" si="33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67" t="e">
        <f>SUMIFS([1]Up!$J:$J,[1]Up!$D:$D,D234)</f>
        <v>#VALUE!</v>
      </c>
      <c r="BX234" s="82"/>
      <c r="BY234" s="82" t="str">
        <f t="shared" si="31"/>
        <v/>
      </c>
      <c r="BZ234" s="53" t="str">
        <f t="shared" si="34"/>
        <v/>
      </c>
      <c r="CA234" s="53"/>
      <c r="CB234" s="53"/>
      <c r="CC234" s="53"/>
      <c r="CD234" s="53"/>
      <c r="CE234" s="53"/>
      <c r="CF234" s="83"/>
      <c r="CG234" s="53"/>
      <c r="CH234" s="53"/>
    </row>
    <row r="235" spans="3:86" ht="14.25" hidden="1" customHeight="1">
      <c r="C235" s="82"/>
      <c r="D235" s="82" t="s">
        <v>843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32"/>
        <v>0</v>
      </c>
      <c r="M235" s="26">
        <f t="shared" si="33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67" t="e">
        <f>SUMIFS([1]Up!$J:$J,[1]Up!$D:$D,D235)</f>
        <v>#VALUE!</v>
      </c>
      <c r="BX235" s="82"/>
      <c r="BY235" s="82" t="str">
        <f t="shared" si="31"/>
        <v/>
      </c>
      <c r="BZ235" s="53" t="str">
        <f t="shared" si="34"/>
        <v/>
      </c>
      <c r="CA235" s="53"/>
      <c r="CB235" s="53"/>
      <c r="CC235" s="53"/>
      <c r="CD235" s="53"/>
      <c r="CE235" s="53"/>
      <c r="CF235" s="83"/>
      <c r="CG235" s="53"/>
      <c r="CH235" s="53"/>
    </row>
    <row r="236" spans="3:86" ht="14.25" hidden="1" customHeight="1">
      <c r="C236" s="82"/>
      <c r="D236" s="82" t="s">
        <v>842</v>
      </c>
      <c r="E236" s="82"/>
      <c r="F236" s="82"/>
      <c r="G236" s="82"/>
      <c r="H236" s="82"/>
      <c r="I236" s="82">
        <v>0</v>
      </c>
      <c r="J236" s="82">
        <v>0</v>
      </c>
      <c r="K236" s="82">
        <v>0</v>
      </c>
      <c r="L236" s="26">
        <f t="shared" si="32"/>
        <v>0</v>
      </c>
      <c r="M236" s="26">
        <f t="shared" si="33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67" t="e">
        <f>SUMIFS([1]Up!$J:$J,[1]Up!$D:$D,D236)</f>
        <v>#VALUE!</v>
      </c>
      <c r="BX236" s="82"/>
      <c r="BY236" s="82" t="str">
        <f t="shared" si="31"/>
        <v/>
      </c>
      <c r="BZ236" s="53" t="str">
        <f t="shared" si="34"/>
        <v/>
      </c>
      <c r="CA236" s="53"/>
      <c r="CB236" s="53"/>
      <c r="CC236" s="53"/>
      <c r="CD236" s="53"/>
      <c r="CE236" s="53"/>
      <c r="CF236" s="83"/>
      <c r="CG236" s="53"/>
      <c r="CH236" s="53"/>
    </row>
    <row r="237" spans="3:86" ht="14.25" hidden="1" customHeight="1">
      <c r="C237" s="82" t="s">
        <v>12</v>
      </c>
      <c r="D237" s="82" t="s">
        <v>841</v>
      </c>
      <c r="E237" s="82" t="s">
        <v>435</v>
      </c>
      <c r="F237" s="82" t="s">
        <v>75</v>
      </c>
      <c r="G237" s="82">
        <v>2187</v>
      </c>
      <c r="H237" s="82" t="s">
        <v>49</v>
      </c>
      <c r="I237" s="82">
        <v>1</v>
      </c>
      <c r="J237" s="82">
        <v>65.400000000000006</v>
      </c>
      <c r="K237" s="82">
        <v>65.400000000000006</v>
      </c>
      <c r="L237" s="26">
        <f t="shared" si="32"/>
        <v>1</v>
      </c>
      <c r="M237" s="26">
        <f t="shared" si="33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>
        <v>1</v>
      </c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67" t="e">
        <f>SUMIFS([1]Up!$J:$J,[1]Up!$D:$D,D237)</f>
        <v>#VALUE!</v>
      </c>
      <c r="BX237" s="82"/>
      <c r="BY237" s="82" t="str">
        <f t="shared" si="31"/>
        <v/>
      </c>
      <c r="BZ237" s="53" t="str">
        <f t="shared" si="34"/>
        <v/>
      </c>
      <c r="CA237" s="53" t="s">
        <v>50</v>
      </c>
      <c r="CB237" s="84" t="s">
        <v>436</v>
      </c>
      <c r="CC237" s="53"/>
      <c r="CD237" s="53" t="s">
        <v>437</v>
      </c>
      <c r="CE237" s="53">
        <v>1</v>
      </c>
      <c r="CF237" s="83">
        <v>46133</v>
      </c>
      <c r="CG237" s="53"/>
      <c r="CH237" s="53"/>
    </row>
    <row r="238" spans="3:86" ht="14.25" hidden="1" customHeight="1">
      <c r="C238" s="82" t="s">
        <v>14</v>
      </c>
      <c r="D238" s="82" t="s">
        <v>840</v>
      </c>
      <c r="E238" s="82" t="s">
        <v>621</v>
      </c>
      <c r="F238" s="82" t="s">
        <v>66</v>
      </c>
      <c r="G238" s="82">
        <v>360</v>
      </c>
      <c r="H238" s="82" t="s">
        <v>49</v>
      </c>
      <c r="I238" s="82">
        <v>2</v>
      </c>
      <c r="J238" s="82">
        <v>3</v>
      </c>
      <c r="K238" s="82">
        <v>6</v>
      </c>
      <c r="L238" s="26">
        <f t="shared" si="32"/>
        <v>2</v>
      </c>
      <c r="M238" s="26">
        <f t="shared" si="33"/>
        <v>0</v>
      </c>
      <c r="N238" s="26"/>
      <c r="O238" s="26"/>
      <c r="P238" s="26"/>
      <c r="Q238" s="26"/>
      <c r="R238" s="26"/>
      <c r="S238" s="26"/>
      <c r="T238" s="26">
        <v>2</v>
      </c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67" t="e">
        <f>SUMIFS([1]Up!$J:$J,[1]Up!$D:$D,D238)</f>
        <v>#VALUE!</v>
      </c>
      <c r="BX238" s="82"/>
      <c r="BY238" s="82" t="str">
        <f t="shared" ref="BY238:BY301" si="35">IFERROR(IF(C238="Plate",LEFT(E238,FIND("*",E238,1)-1),""),IF(C238="Plate",LEFT(E238,FIND("x",E238,1)-1),""))</f>
        <v>PL6</v>
      </c>
      <c r="BZ238" s="53" t="str">
        <f t="shared" si="34"/>
        <v/>
      </c>
      <c r="CA238" s="53" t="s">
        <v>50</v>
      </c>
      <c r="CB238" s="84" t="s">
        <v>161</v>
      </c>
      <c r="CC238" s="53"/>
      <c r="CD238" s="53" t="s">
        <v>162</v>
      </c>
      <c r="CE238" s="53">
        <v>2</v>
      </c>
      <c r="CF238" s="83">
        <v>46128</v>
      </c>
      <c r="CG238" s="53"/>
      <c r="CH238" s="53"/>
    </row>
    <row r="239" spans="3:86" ht="14.25" hidden="1" customHeight="1">
      <c r="C239" s="82" t="s">
        <v>14</v>
      </c>
      <c r="D239" s="82" t="s">
        <v>839</v>
      </c>
      <c r="E239" s="82" t="s">
        <v>430</v>
      </c>
      <c r="F239" s="82" t="s">
        <v>66</v>
      </c>
      <c r="G239" s="82">
        <v>60</v>
      </c>
      <c r="H239" s="82" t="s">
        <v>431</v>
      </c>
      <c r="I239" s="82">
        <v>2</v>
      </c>
      <c r="J239" s="82">
        <v>0.1</v>
      </c>
      <c r="K239" s="82">
        <v>0.2</v>
      </c>
      <c r="L239" s="26">
        <f t="shared" si="32"/>
        <v>2</v>
      </c>
      <c r="M239" s="26">
        <f t="shared" si="33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>
        <v>2</v>
      </c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67" t="e">
        <f>SUMIFS([1]Up!$J:$J,[1]Up!$D:$D,D239)</f>
        <v>#VALUE!</v>
      </c>
      <c r="BX239" s="82"/>
      <c r="BY239" s="82" t="str">
        <f t="shared" si="35"/>
        <v>PL6</v>
      </c>
      <c r="BZ239" s="53" t="str">
        <f t="shared" si="34"/>
        <v/>
      </c>
      <c r="CA239" s="53" t="s">
        <v>50</v>
      </c>
      <c r="CB239" s="53" t="s">
        <v>432</v>
      </c>
      <c r="CC239" s="53"/>
      <c r="CD239" s="53" t="s">
        <v>433</v>
      </c>
      <c r="CE239" s="53">
        <v>2</v>
      </c>
      <c r="CF239" s="83">
        <v>46149</v>
      </c>
      <c r="CG239" s="53"/>
      <c r="CH239" s="53"/>
    </row>
    <row r="240" spans="3:86" ht="14.25" hidden="1" customHeight="1">
      <c r="C240" s="82" t="s">
        <v>14</v>
      </c>
      <c r="D240" s="82" t="s">
        <v>838</v>
      </c>
      <c r="E240" s="82" t="s">
        <v>647</v>
      </c>
      <c r="F240" s="82" t="s">
        <v>66</v>
      </c>
      <c r="G240" s="82">
        <v>127</v>
      </c>
      <c r="H240" s="82" t="s">
        <v>49</v>
      </c>
      <c r="I240" s="82">
        <v>11</v>
      </c>
      <c r="J240" s="82">
        <v>0.6</v>
      </c>
      <c r="K240" s="82">
        <v>6.6</v>
      </c>
      <c r="L240" s="26">
        <f t="shared" si="32"/>
        <v>11</v>
      </c>
      <c r="M240" s="26">
        <f t="shared" si="33"/>
        <v>0</v>
      </c>
      <c r="N240" s="26"/>
      <c r="O240" s="26"/>
      <c r="P240" s="26"/>
      <c r="Q240" s="26"/>
      <c r="R240" s="26"/>
      <c r="S240" s="26"/>
      <c r="T240" s="26">
        <v>11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67" t="e">
        <f>SUMIFS([1]Up!$J:$J,[1]Up!$D:$D,D240)</f>
        <v>#VALUE!</v>
      </c>
      <c r="BX240" s="82"/>
      <c r="BY240" s="82" t="str">
        <f t="shared" si="35"/>
        <v>PL6</v>
      </c>
      <c r="BZ240" s="53" t="str">
        <f t="shared" si="34"/>
        <v/>
      </c>
      <c r="CA240" s="53" t="s">
        <v>50</v>
      </c>
      <c r="CB240" s="84" t="s">
        <v>161</v>
      </c>
      <c r="CC240" s="53"/>
      <c r="CD240" s="53" t="s">
        <v>162</v>
      </c>
      <c r="CE240" s="53">
        <v>11</v>
      </c>
      <c r="CF240" s="83">
        <v>46128</v>
      </c>
      <c r="CG240" s="53"/>
      <c r="CH240" s="53"/>
    </row>
    <row r="241" spans="3:86" ht="14.25" hidden="1" customHeight="1">
      <c r="C241" s="82" t="s">
        <v>12</v>
      </c>
      <c r="D241" s="82" t="s">
        <v>837</v>
      </c>
      <c r="E241" s="82" t="s">
        <v>416</v>
      </c>
      <c r="F241" s="82" t="s">
        <v>151</v>
      </c>
      <c r="G241" s="82">
        <v>86</v>
      </c>
      <c r="H241" s="82" t="s">
        <v>403</v>
      </c>
      <c r="I241" s="82">
        <v>2</v>
      </c>
      <c r="J241" s="82">
        <v>0.5</v>
      </c>
      <c r="K241" s="82">
        <v>1</v>
      </c>
      <c r="L241" s="26">
        <f t="shared" si="32"/>
        <v>2</v>
      </c>
      <c r="M241" s="26">
        <f t="shared" si="33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>
        <v>2</v>
      </c>
      <c r="BS241" s="26"/>
      <c r="BT241" s="26"/>
      <c r="BU241" s="26"/>
      <c r="BV241" s="26"/>
      <c r="BW241" s="67" t="e">
        <f>SUMIFS([1]Up!$J:$J,[1]Up!$D:$D,D241)</f>
        <v>#VALUE!</v>
      </c>
      <c r="BX241" s="82"/>
      <c r="BY241" s="82" t="str">
        <f t="shared" si="35"/>
        <v/>
      </c>
      <c r="BZ241" s="53" t="str">
        <f t="shared" si="34"/>
        <v/>
      </c>
      <c r="CA241" s="53" t="s">
        <v>82</v>
      </c>
      <c r="CB241" s="53" t="s">
        <v>417</v>
      </c>
      <c r="CC241" s="53"/>
      <c r="CD241" s="53" t="s">
        <v>418</v>
      </c>
      <c r="CE241" s="53">
        <v>2</v>
      </c>
      <c r="CF241" s="83">
        <v>46133</v>
      </c>
      <c r="CG241" s="53"/>
      <c r="CH241" s="53"/>
    </row>
    <row r="242" spans="3:86" ht="14.25" hidden="1" customHeight="1">
      <c r="C242" s="82" t="s">
        <v>12</v>
      </c>
      <c r="D242" s="82" t="s">
        <v>836</v>
      </c>
      <c r="E242" s="82" t="s">
        <v>416</v>
      </c>
      <c r="F242" s="82" t="s">
        <v>151</v>
      </c>
      <c r="G242" s="82">
        <v>137</v>
      </c>
      <c r="H242" s="82" t="s">
        <v>407</v>
      </c>
      <c r="I242" s="82">
        <v>11</v>
      </c>
      <c r="J242" s="82">
        <v>0.7</v>
      </c>
      <c r="K242" s="82">
        <v>7.6999999999999993</v>
      </c>
      <c r="L242" s="26">
        <f t="shared" si="32"/>
        <v>11</v>
      </c>
      <c r="M242" s="26">
        <f t="shared" si="33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>
        <v>11</v>
      </c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67" t="e">
        <f>SUMIFS([1]Up!$J:$J,[1]Up!$D:$D,D242)</f>
        <v>#VALUE!</v>
      </c>
      <c r="BX242" s="82"/>
      <c r="BY242" s="82" t="str">
        <f t="shared" si="35"/>
        <v/>
      </c>
      <c r="BZ242" s="53" t="str">
        <f t="shared" si="34"/>
        <v/>
      </c>
      <c r="CA242" s="53" t="s">
        <v>50</v>
      </c>
      <c r="CB242" s="84" t="s">
        <v>616</v>
      </c>
      <c r="CC242" s="53"/>
      <c r="CD242" s="53" t="s">
        <v>617</v>
      </c>
      <c r="CE242" s="53">
        <v>11</v>
      </c>
      <c r="CF242" s="83">
        <v>46133</v>
      </c>
      <c r="CG242" s="53"/>
      <c r="CH242" s="53"/>
    </row>
    <row r="243" spans="3:86" ht="14.25" hidden="1" customHeight="1">
      <c r="C243" s="82" t="s">
        <v>12</v>
      </c>
      <c r="D243" s="82" t="s">
        <v>835</v>
      </c>
      <c r="E243" s="82" t="s">
        <v>612</v>
      </c>
      <c r="F243" s="82" t="s">
        <v>151</v>
      </c>
      <c r="G243" s="82">
        <v>309</v>
      </c>
      <c r="H243" s="82" t="s">
        <v>407</v>
      </c>
      <c r="I243" s="82">
        <v>2</v>
      </c>
      <c r="J243" s="82">
        <v>13.1</v>
      </c>
      <c r="K243" s="82">
        <v>26.2</v>
      </c>
      <c r="L243" s="26">
        <f t="shared" si="32"/>
        <v>2</v>
      </c>
      <c r="M243" s="26">
        <f t="shared" si="33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>
        <v>2</v>
      </c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67" t="e">
        <f>SUMIFS([1]Up!$J:$J,[1]Up!$D:$D,D243)</f>
        <v>#VALUE!</v>
      </c>
      <c r="BX243" s="82"/>
      <c r="BY243" s="82" t="str">
        <f t="shared" si="35"/>
        <v/>
      </c>
      <c r="BZ243" s="53" t="str">
        <f t="shared" si="34"/>
        <v/>
      </c>
      <c r="CA243" s="53" t="s">
        <v>50</v>
      </c>
      <c r="CB243" s="53" t="s">
        <v>613</v>
      </c>
      <c r="CC243" s="53"/>
      <c r="CD243" s="53" t="s">
        <v>614</v>
      </c>
      <c r="CE243" s="53">
        <v>2</v>
      </c>
      <c r="CF243" s="83">
        <v>46133</v>
      </c>
      <c r="CG243" s="53"/>
      <c r="CH243" s="53"/>
    </row>
    <row r="244" spans="3:86" ht="14.25" hidden="1" customHeight="1">
      <c r="C244" s="82" t="s">
        <v>12</v>
      </c>
      <c r="D244" s="82" t="s">
        <v>834</v>
      </c>
      <c r="E244" s="82" t="s">
        <v>402</v>
      </c>
      <c r="F244" s="82" t="s">
        <v>151</v>
      </c>
      <c r="G244" s="82">
        <v>309</v>
      </c>
      <c r="H244" s="82" t="s">
        <v>403</v>
      </c>
      <c r="I244" s="82">
        <v>1</v>
      </c>
      <c r="J244" s="82">
        <v>4.9000000000000004</v>
      </c>
      <c r="K244" s="82">
        <v>4.9000000000000004</v>
      </c>
      <c r="L244" s="26">
        <f t="shared" si="32"/>
        <v>1</v>
      </c>
      <c r="M244" s="26">
        <f t="shared" si="3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>
        <v>2</v>
      </c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67" t="e">
        <f>SUMIFS([1]Up!$J:$J,[1]Up!$D:$D,D244)</f>
        <v>#VALUE!</v>
      </c>
      <c r="BX244" s="82"/>
      <c r="BY244" s="82" t="str">
        <f t="shared" si="35"/>
        <v/>
      </c>
      <c r="BZ244" s="53" t="str">
        <f t="shared" si="34"/>
        <v>Thừa 1</v>
      </c>
      <c r="CA244" s="53" t="s">
        <v>50</v>
      </c>
      <c r="CB244" s="53" t="s">
        <v>609</v>
      </c>
      <c r="CC244" s="53"/>
      <c r="CD244" s="53" t="s">
        <v>610</v>
      </c>
      <c r="CE244" s="53">
        <v>2</v>
      </c>
      <c r="CF244" s="83">
        <v>46133</v>
      </c>
      <c r="CG244" s="53"/>
      <c r="CH244" s="53"/>
    </row>
    <row r="245" spans="3:86" ht="14.25" hidden="1" customHeight="1">
      <c r="C245" s="82" t="s">
        <v>12</v>
      </c>
      <c r="D245" s="82" t="s">
        <v>833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3</v>
      </c>
      <c r="J245" s="82">
        <v>4.9000000000000004</v>
      </c>
      <c r="K245" s="82">
        <v>14.700000000000001</v>
      </c>
      <c r="L245" s="26">
        <f t="shared" si="32"/>
        <v>3</v>
      </c>
      <c r="M245" s="26">
        <f t="shared" si="3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>
        <v>3</v>
      </c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67" t="e">
        <f>SUMIFS([1]Up!$J:$J,[1]Up!$D:$D,D245)</f>
        <v>#VALUE!</v>
      </c>
      <c r="BX245" s="82"/>
      <c r="BY245" s="82" t="str">
        <f t="shared" si="35"/>
        <v/>
      </c>
      <c r="BZ245" s="53" t="str">
        <f t="shared" si="34"/>
        <v/>
      </c>
      <c r="CA245" s="53" t="s">
        <v>50</v>
      </c>
      <c r="CB245" s="84" t="s">
        <v>408</v>
      </c>
      <c r="CC245" s="53"/>
      <c r="CD245" s="53" t="s">
        <v>409</v>
      </c>
      <c r="CE245" s="53">
        <v>3</v>
      </c>
      <c r="CF245" s="83">
        <v>46133</v>
      </c>
      <c r="CG245" s="53"/>
      <c r="CH245" s="53"/>
    </row>
    <row r="246" spans="3:86" ht="14.25" hidden="1" customHeight="1">
      <c r="C246" s="82" t="s">
        <v>12</v>
      </c>
      <c r="D246" s="82" t="s">
        <v>832</v>
      </c>
      <c r="E246" s="82" t="s">
        <v>402</v>
      </c>
      <c r="F246" s="82" t="s">
        <v>151</v>
      </c>
      <c r="G246" s="82">
        <v>309</v>
      </c>
      <c r="H246" s="82" t="s">
        <v>407</v>
      </c>
      <c r="I246" s="82">
        <v>1</v>
      </c>
      <c r="J246" s="82">
        <v>4.9000000000000004</v>
      </c>
      <c r="K246" s="82">
        <v>4.9000000000000004</v>
      </c>
      <c r="L246" s="26">
        <f t="shared" si="32"/>
        <v>1</v>
      </c>
      <c r="M246" s="26">
        <f t="shared" si="3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>
        <v>1</v>
      </c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67" t="e">
        <f>SUMIFS([1]Up!$J:$J,[1]Up!$D:$D,D246)</f>
        <v>#VALUE!</v>
      </c>
      <c r="BX246" s="82"/>
      <c r="BY246" s="82" t="str">
        <f t="shared" si="35"/>
        <v/>
      </c>
      <c r="BZ246" s="53" t="str">
        <f t="shared" si="34"/>
        <v/>
      </c>
      <c r="CA246" s="53" t="s">
        <v>50</v>
      </c>
      <c r="CB246" s="53" t="s">
        <v>605</v>
      </c>
      <c r="CC246" s="53"/>
      <c r="CD246" s="53" t="s">
        <v>606</v>
      </c>
      <c r="CE246" s="53">
        <v>1</v>
      </c>
      <c r="CF246" s="83">
        <v>46149</v>
      </c>
      <c r="CG246" s="53"/>
      <c r="CH246" s="53"/>
    </row>
    <row r="247" spans="3:86" ht="14.25" hidden="1" customHeight="1">
      <c r="C247" s="82" t="s">
        <v>12</v>
      </c>
      <c r="D247" s="82" t="s">
        <v>831</v>
      </c>
      <c r="E247" s="82" t="s">
        <v>58</v>
      </c>
      <c r="F247" s="82" t="s">
        <v>59</v>
      </c>
      <c r="G247" s="82">
        <v>1089</v>
      </c>
      <c r="H247" s="82" t="s">
        <v>49</v>
      </c>
      <c r="I247" s="82">
        <v>1</v>
      </c>
      <c r="J247" s="82">
        <v>25.6</v>
      </c>
      <c r="K247" s="82">
        <v>25.6</v>
      </c>
      <c r="L247" s="26">
        <f t="shared" si="32"/>
        <v>1</v>
      </c>
      <c r="M247" s="26">
        <f t="shared" si="33"/>
        <v>0</v>
      </c>
      <c r="N247" s="26">
        <v>1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67" t="e">
        <f>SUMIFS([1]Up!$J:$J,[1]Up!$D:$D,D247)</f>
        <v>#VALUE!</v>
      </c>
      <c r="BX247" s="82"/>
      <c r="BY247" s="82" t="str">
        <f t="shared" si="35"/>
        <v/>
      </c>
      <c r="BZ247" s="53" t="str">
        <f t="shared" si="34"/>
        <v/>
      </c>
      <c r="CA247" s="53" t="s">
        <v>50</v>
      </c>
      <c r="CB247" s="84" t="s">
        <v>60</v>
      </c>
      <c r="CC247" s="53"/>
      <c r="CD247" s="53" t="s">
        <v>61</v>
      </c>
      <c r="CE247" s="53">
        <v>1</v>
      </c>
      <c r="CF247" s="83">
        <v>46134</v>
      </c>
      <c r="CG247" s="53"/>
      <c r="CH247" s="53"/>
    </row>
    <row r="248" spans="3:86" ht="14.25" hidden="1" customHeight="1">
      <c r="C248" s="82" t="s">
        <v>12</v>
      </c>
      <c r="D248" s="82" t="s">
        <v>830</v>
      </c>
      <c r="E248" s="82" t="s">
        <v>58</v>
      </c>
      <c r="F248" s="82" t="s">
        <v>59</v>
      </c>
      <c r="G248" s="82">
        <v>295</v>
      </c>
      <c r="H248" s="82" t="s">
        <v>49</v>
      </c>
      <c r="I248" s="82">
        <v>6</v>
      </c>
      <c r="J248" s="82">
        <v>6.2</v>
      </c>
      <c r="K248" s="82">
        <v>37.200000000000003</v>
      </c>
      <c r="L248" s="26">
        <f t="shared" si="32"/>
        <v>6</v>
      </c>
      <c r="M248" s="26">
        <f t="shared" si="33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67" t="e">
        <f>SUMIFS([1]Up!$J:$J,[1]Up!$D:$D,D248)</f>
        <v>#VALUE!</v>
      </c>
      <c r="BX248" s="82"/>
      <c r="BY248" s="82" t="str">
        <f t="shared" si="35"/>
        <v/>
      </c>
      <c r="BZ248" s="53" t="str">
        <f t="shared" si="34"/>
        <v/>
      </c>
      <c r="CA248" s="53" t="s">
        <v>50</v>
      </c>
      <c r="CB248" s="84" t="s">
        <v>60</v>
      </c>
      <c r="CC248" s="53"/>
      <c r="CD248" s="53" t="s">
        <v>61</v>
      </c>
      <c r="CE248" s="53">
        <v>6</v>
      </c>
      <c r="CF248" s="83">
        <v>46134</v>
      </c>
      <c r="CG248" s="53"/>
      <c r="CH248" s="53"/>
    </row>
    <row r="249" spans="3:86" ht="14.25" hidden="1" customHeight="1">
      <c r="C249" s="82" t="s">
        <v>12</v>
      </c>
      <c r="D249" s="82" t="s">
        <v>829</v>
      </c>
      <c r="E249" s="82" t="s">
        <v>58</v>
      </c>
      <c r="F249" s="82" t="s">
        <v>59</v>
      </c>
      <c r="G249" s="82">
        <v>57</v>
      </c>
      <c r="H249" s="82" t="s">
        <v>49</v>
      </c>
      <c r="I249" s="82">
        <v>6</v>
      </c>
      <c r="J249" s="82">
        <v>1.3</v>
      </c>
      <c r="K249" s="82">
        <v>7.8000000000000007</v>
      </c>
      <c r="L249" s="26">
        <f t="shared" si="32"/>
        <v>6</v>
      </c>
      <c r="M249" s="26">
        <f t="shared" si="33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67" t="e">
        <f>SUMIFS([1]Up!$J:$J,[1]Up!$D:$D,D249)</f>
        <v>#VALUE!</v>
      </c>
      <c r="BX249" s="82"/>
      <c r="BY249" s="82" t="str">
        <f t="shared" si="35"/>
        <v/>
      </c>
      <c r="BZ249" s="53" t="str">
        <f t="shared" si="34"/>
        <v/>
      </c>
      <c r="CA249" s="53" t="s">
        <v>50</v>
      </c>
      <c r="CB249" s="84" t="s">
        <v>60</v>
      </c>
      <c r="CC249" s="53"/>
      <c r="CD249" s="53" t="s">
        <v>61</v>
      </c>
      <c r="CE249" s="53">
        <v>6</v>
      </c>
      <c r="CF249" s="83">
        <v>46134</v>
      </c>
      <c r="CG249" s="53"/>
      <c r="CH249" s="53"/>
    </row>
    <row r="250" spans="3:86" ht="14.25" hidden="1" customHeight="1">
      <c r="C250" s="82" t="s">
        <v>12</v>
      </c>
      <c r="D250" s="82" t="s">
        <v>828</v>
      </c>
      <c r="E250" s="82" t="s">
        <v>58</v>
      </c>
      <c r="F250" s="82" t="s">
        <v>59</v>
      </c>
      <c r="G250" s="82">
        <v>722</v>
      </c>
      <c r="H250" s="82" t="s">
        <v>49</v>
      </c>
      <c r="I250" s="82">
        <v>6</v>
      </c>
      <c r="J250" s="82">
        <v>14.7</v>
      </c>
      <c r="K250" s="82">
        <v>88.199999999999989</v>
      </c>
      <c r="L250" s="26">
        <f t="shared" si="32"/>
        <v>6</v>
      </c>
      <c r="M250" s="26">
        <f t="shared" si="33"/>
        <v>0</v>
      </c>
      <c r="N250" s="26">
        <v>6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67" t="e">
        <f>SUMIFS([1]Up!$J:$J,[1]Up!$D:$D,D250)</f>
        <v>#VALUE!</v>
      </c>
      <c r="BX250" s="82"/>
      <c r="BY250" s="82" t="str">
        <f t="shared" si="35"/>
        <v/>
      </c>
      <c r="BZ250" s="53" t="str">
        <f t="shared" si="34"/>
        <v/>
      </c>
      <c r="CA250" s="53" t="s">
        <v>50</v>
      </c>
      <c r="CB250" s="84" t="s">
        <v>60</v>
      </c>
      <c r="CC250" s="53"/>
      <c r="CD250" s="53" t="s">
        <v>61</v>
      </c>
      <c r="CE250" s="53">
        <v>6</v>
      </c>
      <c r="CF250" s="83">
        <v>46134</v>
      </c>
      <c r="CG250" s="53"/>
      <c r="CH250" s="53"/>
    </row>
    <row r="251" spans="3:86" ht="14.25" hidden="1" customHeight="1">
      <c r="C251" s="82" t="s">
        <v>12</v>
      </c>
      <c r="D251" s="82" t="s">
        <v>827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32"/>
        <v>1</v>
      </c>
      <c r="M251" s="26">
        <f t="shared" si="33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67" t="e">
        <f>SUMIFS([1]Up!$J:$J,[1]Up!$D:$D,D251)</f>
        <v>#VALUE!</v>
      </c>
      <c r="BX251" s="82"/>
      <c r="BY251" s="82" t="str">
        <f t="shared" si="35"/>
        <v/>
      </c>
      <c r="BZ251" s="53" t="str">
        <f t="shared" si="34"/>
        <v/>
      </c>
      <c r="CA251" s="53" t="s">
        <v>50</v>
      </c>
      <c r="CB251" s="84" t="s">
        <v>60</v>
      </c>
      <c r="CC251" s="53"/>
      <c r="CD251" s="53" t="s">
        <v>61</v>
      </c>
      <c r="CE251" s="53">
        <v>1</v>
      </c>
      <c r="CF251" s="83">
        <v>46134</v>
      </c>
      <c r="CG251" s="53"/>
      <c r="CH251" s="53"/>
    </row>
    <row r="252" spans="3:86" ht="14.25" hidden="1" customHeight="1">
      <c r="C252" s="82" t="s">
        <v>12</v>
      </c>
      <c r="D252" s="82" t="s">
        <v>826</v>
      </c>
      <c r="E252" s="82" t="s">
        <v>58</v>
      </c>
      <c r="F252" s="82" t="s">
        <v>59</v>
      </c>
      <c r="G252" s="82">
        <v>10127</v>
      </c>
      <c r="H252" s="82" t="s">
        <v>49</v>
      </c>
      <c r="I252" s="82">
        <v>1</v>
      </c>
      <c r="J252" s="82">
        <v>244.5</v>
      </c>
      <c r="K252" s="82">
        <v>244.5</v>
      </c>
      <c r="L252" s="26">
        <f t="shared" si="32"/>
        <v>1</v>
      </c>
      <c r="M252" s="26">
        <f t="shared" si="33"/>
        <v>0</v>
      </c>
      <c r="N252" s="26">
        <v>1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67" t="e">
        <f>SUMIFS([1]Up!$J:$J,[1]Up!$D:$D,D252)</f>
        <v>#VALUE!</v>
      </c>
      <c r="BX252" s="82"/>
      <c r="BY252" s="82" t="str">
        <f t="shared" si="35"/>
        <v/>
      </c>
      <c r="BZ252" s="53" t="str">
        <f t="shared" si="34"/>
        <v/>
      </c>
      <c r="CA252" s="53" t="s">
        <v>50</v>
      </c>
      <c r="CB252" s="84" t="s">
        <v>60</v>
      </c>
      <c r="CC252" s="53"/>
      <c r="CD252" s="53" t="s">
        <v>61</v>
      </c>
      <c r="CE252" s="53">
        <v>1</v>
      </c>
      <c r="CF252" s="83">
        <v>46134</v>
      </c>
      <c r="CG252" s="53"/>
      <c r="CH252" s="53"/>
    </row>
    <row r="253" spans="3:86" ht="14.25" hidden="1" customHeight="1">
      <c r="C253" s="82" t="s">
        <v>12</v>
      </c>
      <c r="D253" s="82" t="s">
        <v>825</v>
      </c>
      <c r="E253" s="82" t="s">
        <v>58</v>
      </c>
      <c r="F253" s="82" t="s">
        <v>59</v>
      </c>
      <c r="G253" s="82">
        <v>1089</v>
      </c>
      <c r="H253" s="82" t="s">
        <v>49</v>
      </c>
      <c r="I253" s="82">
        <v>2</v>
      </c>
      <c r="J253" s="82">
        <v>25.6</v>
      </c>
      <c r="K253" s="82">
        <v>51.2</v>
      </c>
      <c r="L253" s="26">
        <f t="shared" si="32"/>
        <v>2</v>
      </c>
      <c r="M253" s="26">
        <f t="shared" si="33"/>
        <v>0</v>
      </c>
      <c r="N253" s="26">
        <v>2</v>
      </c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67" t="e">
        <f>SUMIFS([1]Up!$J:$J,[1]Up!$D:$D,D253)</f>
        <v>#VALUE!</v>
      </c>
      <c r="BX253" s="82"/>
      <c r="BY253" s="82" t="str">
        <f t="shared" si="35"/>
        <v/>
      </c>
      <c r="BZ253" s="53" t="str">
        <f t="shared" si="34"/>
        <v/>
      </c>
      <c r="CA253" s="53" t="s">
        <v>50</v>
      </c>
      <c r="CB253" s="84" t="s">
        <v>60</v>
      </c>
      <c r="CC253" s="53"/>
      <c r="CD253" s="53" t="s">
        <v>61</v>
      </c>
      <c r="CE253" s="53">
        <v>2</v>
      </c>
      <c r="CF253" s="83">
        <v>46134</v>
      </c>
      <c r="CG253" s="53"/>
      <c r="CH253" s="53"/>
    </row>
    <row r="254" spans="3:86" ht="14.25" hidden="1" customHeight="1">
      <c r="C254" s="82" t="s">
        <v>12</v>
      </c>
      <c r="D254" s="82" t="s">
        <v>824</v>
      </c>
      <c r="E254" s="82" t="s">
        <v>383</v>
      </c>
      <c r="F254" s="82" t="s">
        <v>48</v>
      </c>
      <c r="G254" s="82">
        <v>12373</v>
      </c>
      <c r="H254" s="82" t="s">
        <v>49</v>
      </c>
      <c r="I254" s="82">
        <v>1</v>
      </c>
      <c r="J254" s="82">
        <v>184.5</v>
      </c>
      <c r="K254" s="82">
        <v>184.5</v>
      </c>
      <c r="L254" s="26">
        <f t="shared" si="32"/>
        <v>1</v>
      </c>
      <c r="M254" s="26">
        <f t="shared" si="3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>
        <f>10500/G254</f>
        <v>0.84862199951507311</v>
      </c>
      <c r="X254" s="26">
        <f>1888/G254</f>
        <v>0.15259031762709124</v>
      </c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67" t="e">
        <f>SUMIFS([1]Up!$J:$J,[1]Up!$D:$D,D254)</f>
        <v>#VALUE!</v>
      </c>
      <c r="BX254" s="82"/>
      <c r="BY254" s="82" t="str">
        <f t="shared" si="35"/>
        <v/>
      </c>
      <c r="BZ254" s="53" t="str">
        <f t="shared" si="34"/>
        <v/>
      </c>
      <c r="CA254" s="53" t="s">
        <v>50</v>
      </c>
      <c r="CB254" s="53"/>
      <c r="CC254" s="53"/>
      <c r="CD254" s="53" t="s">
        <v>51</v>
      </c>
      <c r="CE254" s="53">
        <v>1</v>
      </c>
      <c r="CF254" s="83"/>
      <c r="CG254" s="53"/>
      <c r="CH254" s="53"/>
    </row>
    <row r="255" spans="3:86" ht="14.25" hidden="1" customHeight="1">
      <c r="C255" s="82" t="s">
        <v>12</v>
      </c>
      <c r="D255" s="82" t="s">
        <v>823</v>
      </c>
      <c r="E255" s="82" t="s">
        <v>385</v>
      </c>
      <c r="F255" s="82" t="s">
        <v>48</v>
      </c>
      <c r="G255" s="82">
        <v>1262</v>
      </c>
      <c r="H255" s="82" t="s">
        <v>49</v>
      </c>
      <c r="I255" s="82">
        <v>1</v>
      </c>
      <c r="J255" s="82">
        <v>16.8</v>
      </c>
      <c r="K255" s="82">
        <v>16.8</v>
      </c>
      <c r="L255" s="26">
        <f t="shared" si="32"/>
        <v>1</v>
      </c>
      <c r="M255" s="26">
        <f t="shared" si="3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>
        <v>1</v>
      </c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>
        <v>1</v>
      </c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67" t="e">
        <f>SUMIFS([1]Up!$J:$J,[1]Up!$D:$D,D255)</f>
        <v>#VALUE!</v>
      </c>
      <c r="BX255" s="82"/>
      <c r="BY255" s="82" t="str">
        <f t="shared" si="35"/>
        <v/>
      </c>
      <c r="BZ255" s="53" t="str">
        <f t="shared" si="34"/>
        <v>Thừa 1</v>
      </c>
      <c r="CA255" s="53" t="s">
        <v>50</v>
      </c>
      <c r="CB255" s="84" t="s">
        <v>486</v>
      </c>
      <c r="CC255" s="53"/>
      <c r="CD255" s="53" t="s">
        <v>487</v>
      </c>
      <c r="CE255" s="53">
        <v>1</v>
      </c>
      <c r="CF255" s="83">
        <v>46149</v>
      </c>
      <c r="CG255" s="53"/>
      <c r="CH255" s="53"/>
    </row>
    <row r="256" spans="3:86" ht="14.25" hidden="1" customHeight="1">
      <c r="C256" s="82" t="s">
        <v>12</v>
      </c>
      <c r="D256" s="82" t="s">
        <v>822</v>
      </c>
      <c r="E256" s="82" t="s">
        <v>379</v>
      </c>
      <c r="F256" s="82" t="s">
        <v>48</v>
      </c>
      <c r="G256" s="82">
        <v>152</v>
      </c>
      <c r="H256" s="82" t="s">
        <v>49</v>
      </c>
      <c r="I256" s="82">
        <v>2</v>
      </c>
      <c r="J256" s="82">
        <v>1.6</v>
      </c>
      <c r="K256" s="82">
        <v>3.2</v>
      </c>
      <c r="L256" s="26">
        <f t="shared" si="32"/>
        <v>2</v>
      </c>
      <c r="M256" s="26">
        <f t="shared" si="3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>
        <v>2</v>
      </c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67" t="e">
        <f>SUMIFS([1]Up!$J:$J,[1]Up!$D:$D,D256)</f>
        <v>#VALUE!</v>
      </c>
      <c r="BX256" s="82"/>
      <c r="BY256" s="82" t="str">
        <f t="shared" si="35"/>
        <v/>
      </c>
      <c r="BZ256" s="53" t="str">
        <f t="shared" si="34"/>
        <v/>
      </c>
      <c r="CA256" s="53" t="s">
        <v>50</v>
      </c>
      <c r="CB256" s="53" t="s">
        <v>380</v>
      </c>
      <c r="CC256" s="53"/>
      <c r="CD256" s="53" t="s">
        <v>381</v>
      </c>
      <c r="CE256" s="53">
        <v>2</v>
      </c>
      <c r="CF256" s="83">
        <v>46133</v>
      </c>
      <c r="CG256" s="53"/>
      <c r="CH256" s="53"/>
    </row>
    <row r="257" spans="3:86" ht="14.25" hidden="1" customHeight="1">
      <c r="C257" s="82" t="s">
        <v>14</v>
      </c>
      <c r="D257" s="82" t="s">
        <v>821</v>
      </c>
      <c r="E257" s="82" t="s">
        <v>141</v>
      </c>
      <c r="F257" s="82" t="s">
        <v>142</v>
      </c>
      <c r="G257" s="82">
        <v>24619</v>
      </c>
      <c r="H257" s="82" t="s">
        <v>49</v>
      </c>
      <c r="I257" s="82">
        <v>1</v>
      </c>
      <c r="J257" s="82">
        <v>3906.3</v>
      </c>
      <c r="K257" s="82">
        <v>3906.3</v>
      </c>
      <c r="L257" s="26">
        <f t="shared" si="32"/>
        <v>1</v>
      </c>
      <c r="M257" s="26">
        <f t="shared" si="33"/>
        <v>0</v>
      </c>
      <c r="N257" s="26"/>
      <c r="O257" s="26"/>
      <c r="P257" s="26"/>
      <c r="Q257" s="26"/>
      <c r="R257" s="26"/>
      <c r="S257" s="26"/>
      <c r="T257" s="26">
        <v>2</v>
      </c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>
        <v>2</v>
      </c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67" t="e">
        <f>SUMIFS([1]Up!$J:$J,[1]Up!$D:$D,D257)</f>
        <v>#VALUE!</v>
      </c>
      <c r="BX257" s="82" t="s">
        <v>3079</v>
      </c>
      <c r="BY257" s="82" t="str">
        <f t="shared" si="35"/>
        <v>PL6</v>
      </c>
      <c r="BZ257" s="53" t="str">
        <f t="shared" si="34"/>
        <v>Thừa 3</v>
      </c>
      <c r="CA257" s="53" t="s">
        <v>50</v>
      </c>
      <c r="CB257" s="53"/>
      <c r="CC257" s="53"/>
      <c r="CD257" s="53" t="s">
        <v>51</v>
      </c>
      <c r="CE257" s="53">
        <v>1</v>
      </c>
      <c r="CF257" s="83"/>
      <c r="CG257" s="53"/>
      <c r="CH257" s="53"/>
    </row>
    <row r="258" spans="3:86" ht="14.25" hidden="1" customHeight="1">
      <c r="C258" s="82" t="s">
        <v>14</v>
      </c>
      <c r="D258" s="82" t="s">
        <v>820</v>
      </c>
      <c r="E258" s="82" t="s">
        <v>590</v>
      </c>
      <c r="F258" s="82" t="s">
        <v>66</v>
      </c>
      <c r="G258" s="82">
        <v>812</v>
      </c>
      <c r="H258" s="82" t="s">
        <v>55</v>
      </c>
      <c r="I258" s="82">
        <v>16</v>
      </c>
      <c r="J258" s="82">
        <v>22.3</v>
      </c>
      <c r="K258" s="82">
        <v>356.8</v>
      </c>
      <c r="L258" s="26">
        <f t="shared" si="32"/>
        <v>16</v>
      </c>
      <c r="M258" s="26">
        <f t="shared" si="33"/>
        <v>0</v>
      </c>
      <c r="N258" s="26"/>
      <c r="O258" s="26"/>
      <c r="P258" s="26"/>
      <c r="Q258" s="26"/>
      <c r="R258" s="26"/>
      <c r="S258" s="26"/>
      <c r="T258" s="26"/>
      <c r="U258" s="26"/>
      <c r="V258" s="26">
        <v>16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67" t="e">
        <f>SUMIFS([1]Up!$J:$J,[1]Up!$D:$D,D258)</f>
        <v>#VALUE!</v>
      </c>
      <c r="BX258" s="82"/>
      <c r="BY258" s="82" t="str">
        <f t="shared" si="35"/>
        <v>PL20</v>
      </c>
      <c r="BZ258" s="53" t="str">
        <f t="shared" si="34"/>
        <v/>
      </c>
      <c r="CA258" s="53" t="s">
        <v>50</v>
      </c>
      <c r="CB258" s="53" t="s">
        <v>591</v>
      </c>
      <c r="CC258" s="53"/>
      <c r="CD258" s="53" t="s">
        <v>592</v>
      </c>
      <c r="CE258" s="53">
        <v>16</v>
      </c>
      <c r="CF258" s="83">
        <v>46128</v>
      </c>
      <c r="CG258" s="53"/>
      <c r="CH258" s="53"/>
    </row>
    <row r="259" spans="3:86" ht="14.25" hidden="1" customHeight="1">
      <c r="C259" s="82" t="s">
        <v>14</v>
      </c>
      <c r="D259" s="82" t="s">
        <v>819</v>
      </c>
      <c r="E259" s="82" t="s">
        <v>586</v>
      </c>
      <c r="F259" s="82" t="s">
        <v>66</v>
      </c>
      <c r="G259" s="82">
        <v>900</v>
      </c>
      <c r="H259" s="82" t="s">
        <v>55</v>
      </c>
      <c r="I259" s="82">
        <v>2</v>
      </c>
      <c r="J259" s="82">
        <v>70.099999999999994</v>
      </c>
      <c r="K259" s="82">
        <v>140.19999999999999</v>
      </c>
      <c r="L259" s="26">
        <f t="shared" si="32"/>
        <v>2</v>
      </c>
      <c r="M259" s="26">
        <f t="shared" si="33"/>
        <v>0</v>
      </c>
      <c r="N259" s="26"/>
      <c r="O259" s="26"/>
      <c r="P259" s="26"/>
      <c r="Q259" s="26">
        <v>2</v>
      </c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67" t="e">
        <f>SUMIFS([1]Up!$J:$J,[1]Up!$D:$D,D259)</f>
        <v>#VALUE!</v>
      </c>
      <c r="BX259" s="82"/>
      <c r="BY259" s="82" t="str">
        <f t="shared" si="35"/>
        <v>PL25</v>
      </c>
      <c r="BZ259" s="53" t="str">
        <f t="shared" si="34"/>
        <v/>
      </c>
      <c r="CA259" s="53" t="s">
        <v>50</v>
      </c>
      <c r="CB259" s="84" t="s">
        <v>587</v>
      </c>
      <c r="CC259" s="53"/>
      <c r="CD259" s="53" t="s">
        <v>588</v>
      </c>
      <c r="CE259" s="53">
        <v>2</v>
      </c>
      <c r="CF259" s="83">
        <v>46128</v>
      </c>
      <c r="CG259" s="53"/>
      <c r="CH259" s="53"/>
    </row>
    <row r="260" spans="3:86" ht="14.25" hidden="1" customHeight="1">
      <c r="C260" s="82" t="s">
        <v>14</v>
      </c>
      <c r="D260" s="82" t="s">
        <v>818</v>
      </c>
      <c r="E260" s="82" t="s">
        <v>582</v>
      </c>
      <c r="F260" s="82" t="s">
        <v>66</v>
      </c>
      <c r="G260" s="82">
        <v>612</v>
      </c>
      <c r="H260" s="82" t="s">
        <v>49</v>
      </c>
      <c r="I260" s="82">
        <v>16</v>
      </c>
      <c r="J260" s="82">
        <v>8.8000000000000007</v>
      </c>
      <c r="K260" s="82">
        <v>140.80000000000001</v>
      </c>
      <c r="L260" s="26">
        <f t="shared" si="32"/>
        <v>16</v>
      </c>
      <c r="M260" s="26">
        <f t="shared" si="3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>
        <v>12</v>
      </c>
      <c r="AE260" s="26"/>
      <c r="AF260" s="26"/>
      <c r="AG260" s="26"/>
      <c r="AH260" s="26">
        <v>4</v>
      </c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67" t="e">
        <f>SUMIFS([1]Up!$J:$J,[1]Up!$D:$D,D260)</f>
        <v>#VALUE!</v>
      </c>
      <c r="BX260" s="82"/>
      <c r="BY260" s="82" t="str">
        <f t="shared" si="35"/>
        <v>PL10</v>
      </c>
      <c r="BZ260" s="53" t="str">
        <f t="shared" si="34"/>
        <v/>
      </c>
      <c r="CA260" s="53" t="s">
        <v>50</v>
      </c>
      <c r="CB260" s="84" t="s">
        <v>130</v>
      </c>
      <c r="CC260" s="53"/>
      <c r="CD260" s="53" t="s">
        <v>131</v>
      </c>
      <c r="CE260" s="53">
        <v>16</v>
      </c>
      <c r="CF260" s="83">
        <v>46128</v>
      </c>
      <c r="CG260" s="53"/>
      <c r="CH260" s="53"/>
    </row>
    <row r="261" spans="3:86" ht="14.25" hidden="1" customHeight="1">
      <c r="C261" s="82" t="s">
        <v>14</v>
      </c>
      <c r="D261" s="82" t="s">
        <v>817</v>
      </c>
      <c r="E261" s="82" t="s">
        <v>564</v>
      </c>
      <c r="F261" s="82" t="s">
        <v>66</v>
      </c>
      <c r="G261" s="82">
        <v>198</v>
      </c>
      <c r="H261" s="82" t="s">
        <v>97</v>
      </c>
      <c r="I261" s="82">
        <v>5</v>
      </c>
      <c r="J261" s="82">
        <v>1.7</v>
      </c>
      <c r="K261" s="82">
        <v>8.5</v>
      </c>
      <c r="L261" s="26">
        <f t="shared" si="32"/>
        <v>5</v>
      </c>
      <c r="M261" s="26">
        <f t="shared" si="3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67" t="e">
        <f>SUMIFS([1]Up!$J:$J,[1]Up!$D:$D,D261)</f>
        <v>#VALUE!</v>
      </c>
      <c r="BX261" s="82"/>
      <c r="BY261" s="82" t="str">
        <f t="shared" si="35"/>
        <v>PL19</v>
      </c>
      <c r="BZ261" s="53" t="str">
        <f t="shared" si="34"/>
        <v/>
      </c>
      <c r="CA261" s="53" t="s">
        <v>50</v>
      </c>
      <c r="CB261" s="53" t="s">
        <v>3331</v>
      </c>
      <c r="CC261" s="53"/>
      <c r="CD261" s="53" t="s">
        <v>3332</v>
      </c>
      <c r="CE261" s="53">
        <v>5</v>
      </c>
      <c r="CF261" s="83">
        <v>46155</v>
      </c>
      <c r="CG261" s="53"/>
      <c r="CH261" s="53"/>
    </row>
    <row r="262" spans="3:86" ht="14.25" hidden="1" customHeight="1">
      <c r="C262" s="82" t="s">
        <v>14</v>
      </c>
      <c r="D262" s="82" t="s">
        <v>815</v>
      </c>
      <c r="E262" s="82" t="s">
        <v>816</v>
      </c>
      <c r="F262" s="82" t="s">
        <v>66</v>
      </c>
      <c r="G262" s="82">
        <v>270</v>
      </c>
      <c r="H262" s="82" t="s">
        <v>97</v>
      </c>
      <c r="I262" s="82">
        <v>5</v>
      </c>
      <c r="J262" s="82">
        <v>7.9</v>
      </c>
      <c r="K262" s="82">
        <v>39.5</v>
      </c>
      <c r="L262" s="26">
        <f t="shared" si="32"/>
        <v>5</v>
      </c>
      <c r="M262" s="26">
        <f t="shared" si="3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>
        <v>5</v>
      </c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67" t="e">
        <f>SUMIFS([1]Up!$J:$J,[1]Up!$D:$D,D262)</f>
        <v>#VALUE!</v>
      </c>
      <c r="BX262" s="82"/>
      <c r="BY262" s="82" t="str">
        <f t="shared" si="35"/>
        <v>PL19</v>
      </c>
      <c r="BZ262" s="53" t="str">
        <f t="shared" si="34"/>
        <v/>
      </c>
      <c r="CA262" s="53" t="s">
        <v>50</v>
      </c>
      <c r="CB262" s="53" t="s">
        <v>3331</v>
      </c>
      <c r="CC262" s="53"/>
      <c r="CD262" s="53" t="s">
        <v>3332</v>
      </c>
      <c r="CE262" s="53">
        <v>5</v>
      </c>
      <c r="CF262" s="83">
        <v>46155</v>
      </c>
      <c r="CG262" s="53"/>
      <c r="CH262" s="53"/>
    </row>
    <row r="263" spans="3:86" ht="14.25" hidden="1" customHeight="1">
      <c r="C263" s="82" t="s">
        <v>14</v>
      </c>
      <c r="D263" s="82" t="s">
        <v>814</v>
      </c>
      <c r="E263" s="82" t="s">
        <v>578</v>
      </c>
      <c r="F263" s="82" t="s">
        <v>66</v>
      </c>
      <c r="G263" s="82">
        <v>182</v>
      </c>
      <c r="H263" s="82" t="s">
        <v>49</v>
      </c>
      <c r="I263" s="82">
        <v>37</v>
      </c>
      <c r="J263" s="82">
        <v>1.7</v>
      </c>
      <c r="K263" s="82">
        <v>62.9</v>
      </c>
      <c r="L263" s="26">
        <f t="shared" si="32"/>
        <v>37</v>
      </c>
      <c r="M263" s="26">
        <f t="shared" si="3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>
        <v>37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67" t="e">
        <f>SUMIFS([1]Up!$J:$J,[1]Up!$D:$D,D263)</f>
        <v>#VALUE!</v>
      </c>
      <c r="BX263" s="82"/>
      <c r="BY263" s="82" t="str">
        <f t="shared" si="35"/>
        <v>PL8</v>
      </c>
      <c r="BZ263" s="53" t="str">
        <f t="shared" si="34"/>
        <v/>
      </c>
      <c r="CA263" s="53" t="s">
        <v>50</v>
      </c>
      <c r="CB263" s="53" t="s">
        <v>579</v>
      </c>
      <c r="CC263" s="53"/>
      <c r="CD263" s="53" t="s">
        <v>580</v>
      </c>
      <c r="CE263" s="53">
        <v>37</v>
      </c>
      <c r="CF263" s="83">
        <v>46128</v>
      </c>
      <c r="CG263" s="53"/>
      <c r="CH263" s="53"/>
    </row>
    <row r="264" spans="3:86" ht="14.25" hidden="1" customHeight="1">
      <c r="C264" s="82" t="s">
        <v>14</v>
      </c>
      <c r="D264" s="82" t="s">
        <v>813</v>
      </c>
      <c r="E264" s="82" t="s">
        <v>576</v>
      </c>
      <c r="F264" s="82" t="s">
        <v>66</v>
      </c>
      <c r="G264" s="82">
        <v>229</v>
      </c>
      <c r="H264" s="82" t="s">
        <v>49</v>
      </c>
      <c r="I264" s="82">
        <v>1</v>
      </c>
      <c r="J264" s="82">
        <v>2.7</v>
      </c>
      <c r="K264" s="82">
        <v>2.7</v>
      </c>
      <c r="L264" s="26">
        <f t="shared" si="32"/>
        <v>1</v>
      </c>
      <c r="M264" s="26">
        <f t="shared" si="3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1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67" t="e">
        <f>SUMIFS([1]Up!$J:$J,[1]Up!$D:$D,D264)</f>
        <v>#VALUE!</v>
      </c>
      <c r="BX264" s="82"/>
      <c r="BY264" s="82" t="str">
        <f t="shared" si="35"/>
        <v>PL10</v>
      </c>
      <c r="BZ264" s="53" t="str">
        <f t="shared" si="34"/>
        <v/>
      </c>
      <c r="CA264" s="53" t="s">
        <v>50</v>
      </c>
      <c r="CB264" s="84" t="s">
        <v>130</v>
      </c>
      <c r="CC264" s="53"/>
      <c r="CD264" s="53" t="s">
        <v>131</v>
      </c>
      <c r="CE264" s="53">
        <v>1</v>
      </c>
      <c r="CF264" s="83">
        <v>46128</v>
      </c>
      <c r="CG264" s="53"/>
      <c r="CH264" s="53"/>
    </row>
    <row r="265" spans="3:86" ht="14.25" hidden="1" customHeight="1">
      <c r="C265" s="82" t="s">
        <v>14</v>
      </c>
      <c r="D265" s="82" t="s">
        <v>812</v>
      </c>
      <c r="E265" s="82" t="s">
        <v>574</v>
      </c>
      <c r="F265" s="82" t="s">
        <v>66</v>
      </c>
      <c r="G265" s="82">
        <v>152</v>
      </c>
      <c r="H265" s="82" t="s">
        <v>49</v>
      </c>
      <c r="I265" s="82">
        <v>2</v>
      </c>
      <c r="J265" s="82">
        <v>1.3</v>
      </c>
      <c r="K265" s="82">
        <v>2.6</v>
      </c>
      <c r="L265" s="26">
        <f t="shared" si="32"/>
        <v>2</v>
      </c>
      <c r="M265" s="26">
        <f t="shared" si="33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>
        <v>2</v>
      </c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67" t="e">
        <f>SUMIFS([1]Up!$J:$J,[1]Up!$D:$D,D265)</f>
        <v>#VALUE!</v>
      </c>
      <c r="BX265" s="82"/>
      <c r="BY265" s="82" t="str">
        <f t="shared" si="35"/>
        <v>PL10</v>
      </c>
      <c r="BZ265" s="53" t="str">
        <f t="shared" si="34"/>
        <v/>
      </c>
      <c r="CA265" s="53" t="s">
        <v>50</v>
      </c>
      <c r="CB265" s="84" t="s">
        <v>130</v>
      </c>
      <c r="CC265" s="53"/>
      <c r="CD265" s="53" t="s">
        <v>131</v>
      </c>
      <c r="CE265" s="53">
        <v>2</v>
      </c>
      <c r="CF265" s="83">
        <v>46128</v>
      </c>
      <c r="CG265" s="53"/>
      <c r="CH265" s="53"/>
    </row>
    <row r="266" spans="3:86" ht="14.25" hidden="1" customHeight="1">
      <c r="C266" s="82" t="s">
        <v>14</v>
      </c>
      <c r="D266" s="82" t="s">
        <v>811</v>
      </c>
      <c r="E266" s="82" t="s">
        <v>569</v>
      </c>
      <c r="F266" s="82" t="s">
        <v>570</v>
      </c>
      <c r="G266" s="82">
        <v>162</v>
      </c>
      <c r="H266" s="82" t="s">
        <v>55</v>
      </c>
      <c r="I266" s="82">
        <v>32</v>
      </c>
      <c r="J266" s="82">
        <v>0.3</v>
      </c>
      <c r="K266" s="82">
        <v>9.6</v>
      </c>
      <c r="L266" s="26">
        <f t="shared" si="32"/>
        <v>32</v>
      </c>
      <c r="M266" s="26">
        <f t="shared" si="33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>
        <v>32</v>
      </c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67" t="e">
        <f>SUMIFS([1]Up!$J:$J,[1]Up!$D:$D,D266)</f>
        <v>#VALUE!</v>
      </c>
      <c r="BX266" s="82"/>
      <c r="BY266" s="82" t="str">
        <f t="shared" si="35"/>
        <v>PL10</v>
      </c>
      <c r="BZ266" s="53" t="str">
        <f t="shared" si="34"/>
        <v/>
      </c>
      <c r="CA266" s="53" t="s">
        <v>50</v>
      </c>
      <c r="CB266" s="53" t="s">
        <v>571</v>
      </c>
      <c r="CC266" s="53"/>
      <c r="CD266" s="53" t="s">
        <v>572</v>
      </c>
      <c r="CE266" s="53">
        <v>32</v>
      </c>
      <c r="CF266" s="83">
        <v>46128</v>
      </c>
      <c r="CG266" s="53"/>
      <c r="CH266" s="53"/>
    </row>
    <row r="267" spans="3:86" ht="14.25" hidden="1" customHeight="1">
      <c r="C267" s="82" t="s">
        <v>14</v>
      </c>
      <c r="D267" s="82" t="s">
        <v>810</v>
      </c>
      <c r="E267" s="82" t="s">
        <v>562</v>
      </c>
      <c r="F267" s="82" t="s">
        <v>66</v>
      </c>
      <c r="G267" s="82">
        <v>220</v>
      </c>
      <c r="H267" s="82" t="s">
        <v>55</v>
      </c>
      <c r="I267" s="82">
        <v>4</v>
      </c>
      <c r="J267" s="82">
        <v>13.2</v>
      </c>
      <c r="K267" s="82">
        <v>52.8</v>
      </c>
      <c r="L267" s="26">
        <f t="shared" si="32"/>
        <v>4</v>
      </c>
      <c r="M267" s="26">
        <f t="shared" si="33"/>
        <v>0</v>
      </c>
      <c r="N267" s="26"/>
      <c r="O267" s="26"/>
      <c r="P267" s="26"/>
      <c r="Q267" s="26"/>
      <c r="R267" s="26">
        <v>4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67" t="e">
        <f>SUMIFS([1]Up!$J:$J,[1]Up!$D:$D,D267)</f>
        <v>#VALUE!</v>
      </c>
      <c r="BX267" s="82"/>
      <c r="BY267" s="82" t="str">
        <f t="shared" si="35"/>
        <v>PL60</v>
      </c>
      <c r="BZ267" s="53" t="str">
        <f t="shared" si="34"/>
        <v/>
      </c>
      <c r="CA267" s="53" t="s">
        <v>50</v>
      </c>
      <c r="CB267" s="53" t="s">
        <v>551</v>
      </c>
      <c r="CC267" s="53"/>
      <c r="CD267" s="53" t="s">
        <v>552</v>
      </c>
      <c r="CE267" s="53">
        <v>4</v>
      </c>
      <c r="CF267" s="83">
        <v>46128</v>
      </c>
      <c r="CG267" s="53"/>
      <c r="CH267" s="53"/>
    </row>
    <row r="268" spans="3:86" ht="14.25" hidden="1" customHeight="1">
      <c r="C268" s="82" t="s">
        <v>14</v>
      </c>
      <c r="D268" s="82" t="s">
        <v>809</v>
      </c>
      <c r="E268" s="82" t="s">
        <v>562</v>
      </c>
      <c r="F268" s="82" t="s">
        <v>66</v>
      </c>
      <c r="G268" s="82">
        <v>1000</v>
      </c>
      <c r="H268" s="82" t="s">
        <v>55</v>
      </c>
      <c r="I268" s="82">
        <v>2</v>
      </c>
      <c r="J268" s="82">
        <v>59.8</v>
      </c>
      <c r="K268" s="82">
        <v>119.6</v>
      </c>
      <c r="L268" s="26">
        <f t="shared" si="32"/>
        <v>2</v>
      </c>
      <c r="M268" s="26">
        <f t="shared" si="33"/>
        <v>0</v>
      </c>
      <c r="N268" s="26"/>
      <c r="O268" s="26"/>
      <c r="P268" s="26"/>
      <c r="Q268" s="26"/>
      <c r="R268" s="26">
        <v>2</v>
      </c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67" t="e">
        <f>SUMIFS([1]Up!$J:$J,[1]Up!$D:$D,D268)</f>
        <v>#VALUE!</v>
      </c>
      <c r="BX268" s="82"/>
      <c r="BY268" s="82" t="str">
        <f t="shared" si="35"/>
        <v>PL60</v>
      </c>
      <c r="BZ268" s="53" t="str">
        <f t="shared" si="34"/>
        <v/>
      </c>
      <c r="CA268" s="53" t="s">
        <v>50</v>
      </c>
      <c r="CB268" s="53" t="s">
        <v>551</v>
      </c>
      <c r="CC268" s="53"/>
      <c r="CD268" s="53" t="s">
        <v>552</v>
      </c>
      <c r="CE268" s="53">
        <v>2</v>
      </c>
      <c r="CF268" s="83">
        <v>46128</v>
      </c>
      <c r="CG268" s="53"/>
      <c r="CH268" s="53"/>
    </row>
    <row r="269" spans="3:86" ht="14.25" hidden="1" customHeight="1">
      <c r="C269" s="82"/>
      <c r="D269" s="82" t="s">
        <v>808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32"/>
        <v>0</v>
      </c>
      <c r="M269" s="26">
        <f t="shared" si="3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67" t="e">
        <f>SUMIFS([1]Up!$J:$J,[1]Up!$D:$D,D269)</f>
        <v>#VALUE!</v>
      </c>
      <c r="BX269" s="82"/>
      <c r="BY269" s="82" t="str">
        <f t="shared" si="35"/>
        <v/>
      </c>
      <c r="BZ269" s="53" t="str">
        <f t="shared" si="34"/>
        <v/>
      </c>
      <c r="CA269" s="53"/>
      <c r="CB269" s="53"/>
      <c r="CC269" s="53"/>
      <c r="CD269" s="53"/>
      <c r="CE269" s="53"/>
      <c r="CF269" s="83"/>
      <c r="CG269" s="53"/>
      <c r="CH269" s="53"/>
    </row>
    <row r="270" spans="3:86" ht="14.25" hidden="1" customHeight="1">
      <c r="C270" s="82"/>
      <c r="D270" s="82" t="s">
        <v>807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32"/>
        <v>0</v>
      </c>
      <c r="M270" s="26">
        <f t="shared" si="3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67" t="e">
        <f>SUMIFS([1]Up!$J:$J,[1]Up!$D:$D,D270)</f>
        <v>#VALUE!</v>
      </c>
      <c r="BX270" s="82"/>
      <c r="BY270" s="82" t="str">
        <f t="shared" si="35"/>
        <v/>
      </c>
      <c r="BZ270" s="53" t="str">
        <f t="shared" si="34"/>
        <v/>
      </c>
      <c r="CA270" s="53"/>
      <c r="CB270" s="53"/>
      <c r="CC270" s="53"/>
      <c r="CD270" s="53"/>
      <c r="CE270" s="53"/>
      <c r="CF270" s="83"/>
      <c r="CG270" s="53"/>
      <c r="CH270" s="53"/>
    </row>
    <row r="271" spans="3:86" ht="14.25" hidden="1" customHeight="1">
      <c r="C271" s="82"/>
      <c r="D271" s="82" t="s">
        <v>806</v>
      </c>
      <c r="E271" s="82"/>
      <c r="F271" s="82"/>
      <c r="G271" s="82"/>
      <c r="H271" s="82"/>
      <c r="I271" s="82">
        <v>0</v>
      </c>
      <c r="J271" s="82">
        <v>0</v>
      </c>
      <c r="K271" s="82">
        <v>0</v>
      </c>
      <c r="L271" s="26">
        <f t="shared" si="32"/>
        <v>0</v>
      </c>
      <c r="M271" s="26">
        <f t="shared" si="33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67" t="e">
        <f>SUMIFS([1]Up!$J:$J,[1]Up!$D:$D,D271)</f>
        <v>#VALUE!</v>
      </c>
      <c r="BX271" s="82"/>
      <c r="BY271" s="82" t="str">
        <f t="shared" si="35"/>
        <v/>
      </c>
      <c r="BZ271" s="53" t="str">
        <f t="shared" si="34"/>
        <v/>
      </c>
      <c r="CA271" s="53"/>
      <c r="CB271" s="53"/>
      <c r="CC271" s="53"/>
      <c r="CD271" s="53"/>
      <c r="CE271" s="53"/>
      <c r="CF271" s="83"/>
      <c r="CG271" s="53"/>
      <c r="CH271" s="53"/>
    </row>
    <row r="272" spans="3:86" ht="14.25" hidden="1" customHeight="1">
      <c r="C272" s="82" t="s">
        <v>14</v>
      </c>
      <c r="D272" s="82" t="s">
        <v>805</v>
      </c>
      <c r="E272" s="82" t="s">
        <v>554</v>
      </c>
      <c r="F272" s="82" t="s">
        <v>66</v>
      </c>
      <c r="G272" s="82">
        <v>102</v>
      </c>
      <c r="H272" s="82" t="s">
        <v>49</v>
      </c>
      <c r="I272" s="82">
        <v>1</v>
      </c>
      <c r="J272" s="82">
        <v>0.7</v>
      </c>
      <c r="K272" s="82">
        <v>0.7</v>
      </c>
      <c r="L272" s="26">
        <f t="shared" si="32"/>
        <v>1</v>
      </c>
      <c r="M272" s="26">
        <f t="shared" si="33"/>
        <v>0</v>
      </c>
      <c r="N272" s="26"/>
      <c r="O272" s="26"/>
      <c r="P272" s="26"/>
      <c r="Q272" s="26"/>
      <c r="R272" s="26"/>
      <c r="S272" s="26"/>
      <c r="T272" s="26"/>
      <c r="U272" s="26">
        <v>1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1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67" t="e">
        <f>SUMIFS([1]Up!$J:$J,[1]Up!$D:$D,D272)</f>
        <v>#VALUE!</v>
      </c>
      <c r="BX272" s="82"/>
      <c r="BY272" s="82" t="str">
        <f t="shared" si="35"/>
        <v>PL12</v>
      </c>
      <c r="BZ272" s="53" t="str">
        <f t="shared" si="34"/>
        <v>Thừa 1</v>
      </c>
      <c r="CA272" s="53" t="s">
        <v>82</v>
      </c>
      <c r="CB272" s="53" t="s">
        <v>432</v>
      </c>
      <c r="CC272" s="53"/>
      <c r="CD272" s="53" t="s">
        <v>555</v>
      </c>
      <c r="CE272" s="53">
        <v>1</v>
      </c>
      <c r="CF272" s="83">
        <v>46149</v>
      </c>
      <c r="CG272" s="53"/>
      <c r="CH272" s="53"/>
    </row>
    <row r="273" spans="3:86" ht="14.25" hidden="1" customHeight="1">
      <c r="C273" s="82" t="s">
        <v>14</v>
      </c>
      <c r="D273" s="82" t="s">
        <v>804</v>
      </c>
      <c r="E273" s="82" t="s">
        <v>549</v>
      </c>
      <c r="F273" s="82" t="s">
        <v>550</v>
      </c>
      <c r="G273" s="82">
        <v>1000</v>
      </c>
      <c r="H273" s="82" t="s">
        <v>55</v>
      </c>
      <c r="I273" s="82">
        <v>2</v>
      </c>
      <c r="J273" s="82">
        <v>235.5</v>
      </c>
      <c r="K273" s="82">
        <v>471</v>
      </c>
      <c r="L273" s="26">
        <f t="shared" si="32"/>
        <v>2</v>
      </c>
      <c r="M273" s="26">
        <f t="shared" si="33"/>
        <v>0</v>
      </c>
      <c r="N273" s="26"/>
      <c r="O273" s="26"/>
      <c r="P273" s="26"/>
      <c r="Q273" s="26"/>
      <c r="R273" s="26"/>
      <c r="S273" s="26"/>
      <c r="T273" s="26"/>
      <c r="U273" s="26">
        <v>2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67" t="e">
        <f>SUMIFS([1]Up!$J:$J,[1]Up!$D:$D,D273)</f>
        <v>#VALUE!</v>
      </c>
      <c r="BX273" s="82"/>
      <c r="BY273" s="82" t="str">
        <f t="shared" si="35"/>
        <v>PL60</v>
      </c>
      <c r="BZ273" s="53" t="str">
        <f t="shared" si="34"/>
        <v/>
      </c>
      <c r="CA273" s="53" t="s">
        <v>50</v>
      </c>
      <c r="CB273" s="53" t="s">
        <v>551</v>
      </c>
      <c r="CC273" s="53"/>
      <c r="CD273" s="53" t="s">
        <v>552</v>
      </c>
      <c r="CE273" s="53">
        <v>2</v>
      </c>
      <c r="CF273" s="83">
        <v>46128</v>
      </c>
      <c r="CG273" s="53"/>
      <c r="CH273" s="53"/>
    </row>
    <row r="274" spans="3:86" ht="14.25" hidden="1" customHeight="1">
      <c r="C274" s="82" t="s">
        <v>14</v>
      </c>
      <c r="D274" s="82" t="s">
        <v>803</v>
      </c>
      <c r="E274" s="82" t="s">
        <v>546</v>
      </c>
      <c r="F274" s="82" t="s">
        <v>547</v>
      </c>
      <c r="G274" s="82">
        <v>229</v>
      </c>
      <c r="H274" s="82" t="s">
        <v>55</v>
      </c>
      <c r="I274" s="82">
        <v>4</v>
      </c>
      <c r="J274" s="82">
        <v>14</v>
      </c>
      <c r="K274" s="82">
        <v>56</v>
      </c>
      <c r="L274" s="26">
        <f t="shared" si="32"/>
        <v>4</v>
      </c>
      <c r="M274" s="26">
        <f t="shared" si="33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>
        <v>4</v>
      </c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67" t="e">
        <f>SUMIFS([1]Up!$J:$J,[1]Up!$D:$D,D274)</f>
        <v>#VALUE!</v>
      </c>
      <c r="BX274" s="82"/>
      <c r="BY274" s="82" t="str">
        <f t="shared" si="35"/>
        <v>PL38</v>
      </c>
      <c r="BZ274" s="53" t="str">
        <f t="shared" si="34"/>
        <v/>
      </c>
      <c r="CA274" s="53" t="s">
        <v>50</v>
      </c>
      <c r="CB274" s="84" t="s">
        <v>67</v>
      </c>
      <c r="CC274" s="53"/>
      <c r="CD274" s="53" t="s">
        <v>68</v>
      </c>
      <c r="CE274" s="53">
        <v>4</v>
      </c>
      <c r="CF274" s="83">
        <v>46128</v>
      </c>
      <c r="CG274" s="53"/>
      <c r="CH274" s="53"/>
    </row>
    <row r="275" spans="3:86" ht="14.25" hidden="1" customHeight="1">
      <c r="C275" s="82" t="s">
        <v>12</v>
      </c>
      <c r="D275" s="82" t="s">
        <v>802</v>
      </c>
      <c r="E275" s="82" t="s">
        <v>58</v>
      </c>
      <c r="F275" s="82" t="s">
        <v>59</v>
      </c>
      <c r="G275" s="82">
        <v>3023</v>
      </c>
      <c r="H275" s="82" t="s">
        <v>49</v>
      </c>
      <c r="I275" s="82">
        <v>9</v>
      </c>
      <c r="J275" s="82">
        <v>69.2</v>
      </c>
      <c r="K275" s="82">
        <v>622.80000000000007</v>
      </c>
      <c r="L275" s="26">
        <f t="shared" si="32"/>
        <v>9</v>
      </c>
      <c r="M275" s="26">
        <f t="shared" si="33"/>
        <v>0</v>
      </c>
      <c r="N275" s="26">
        <v>9</v>
      </c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67" t="e">
        <f>SUMIFS([1]Up!$J:$J,[1]Up!$D:$D,D275)</f>
        <v>#VALUE!</v>
      </c>
      <c r="BX275" s="82"/>
      <c r="BY275" s="82" t="str">
        <f t="shared" si="35"/>
        <v/>
      </c>
      <c r="BZ275" s="53" t="str">
        <f t="shared" si="34"/>
        <v/>
      </c>
      <c r="CA275" s="53" t="s">
        <v>50</v>
      </c>
      <c r="CB275" s="84" t="s">
        <v>60</v>
      </c>
      <c r="CC275" s="53"/>
      <c r="CD275" s="53" t="s">
        <v>61</v>
      </c>
      <c r="CE275" s="53">
        <v>9</v>
      </c>
      <c r="CF275" s="83">
        <v>46134</v>
      </c>
      <c r="CG275" s="53"/>
      <c r="CH275" s="53"/>
    </row>
    <row r="276" spans="3:86" ht="14.25" hidden="1" customHeight="1">
      <c r="C276" s="82" t="s">
        <v>12</v>
      </c>
      <c r="D276" s="82" t="s">
        <v>801</v>
      </c>
      <c r="E276" s="82" t="s">
        <v>175</v>
      </c>
      <c r="F276" s="82" t="s">
        <v>59</v>
      </c>
      <c r="G276" s="82">
        <v>3023</v>
      </c>
      <c r="H276" s="82" t="s">
        <v>49</v>
      </c>
      <c r="I276" s="82">
        <v>8</v>
      </c>
      <c r="J276" s="82">
        <v>97.9</v>
      </c>
      <c r="K276" s="82">
        <v>783.2</v>
      </c>
      <c r="L276" s="26">
        <f t="shared" si="32"/>
        <v>8</v>
      </c>
      <c r="M276" s="26">
        <f t="shared" si="33"/>
        <v>0</v>
      </c>
      <c r="N276" s="26"/>
      <c r="O276" s="26"/>
      <c r="P276" s="26">
        <f>1+1+6</f>
        <v>8</v>
      </c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67" t="e">
        <f>SUMIFS([1]Up!$J:$J,[1]Up!$D:$D,D276)</f>
        <v>#VALUE!</v>
      </c>
      <c r="BX276" s="82"/>
      <c r="BY276" s="82" t="str">
        <f t="shared" si="35"/>
        <v/>
      </c>
      <c r="BZ276" s="53" t="str">
        <f t="shared" si="34"/>
        <v/>
      </c>
      <c r="CA276" s="53" t="s">
        <v>50</v>
      </c>
      <c r="CB276" s="84" t="s">
        <v>176</v>
      </c>
      <c r="CC276" s="53"/>
      <c r="CD276" s="53" t="s">
        <v>177</v>
      </c>
      <c r="CE276" s="53">
        <v>8</v>
      </c>
      <c r="CF276" s="83">
        <v>46133</v>
      </c>
      <c r="CG276" s="53"/>
      <c r="CH276" s="53"/>
    </row>
    <row r="277" spans="3:86" ht="14.25" hidden="1" customHeight="1">
      <c r="C277" s="82" t="s">
        <v>12</v>
      </c>
      <c r="D277" s="82" t="s">
        <v>800</v>
      </c>
      <c r="E277" s="82" t="s">
        <v>58</v>
      </c>
      <c r="F277" s="82" t="s">
        <v>59</v>
      </c>
      <c r="G277" s="82">
        <v>1998</v>
      </c>
      <c r="H277" s="82" t="s">
        <v>49</v>
      </c>
      <c r="I277" s="82">
        <v>1</v>
      </c>
      <c r="J277" s="82">
        <v>47.5</v>
      </c>
      <c r="K277" s="82">
        <v>47.5</v>
      </c>
      <c r="L277" s="26">
        <f t="shared" si="32"/>
        <v>1</v>
      </c>
      <c r="M277" s="26">
        <f t="shared" si="33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67" t="e">
        <f>SUMIFS([1]Up!$J:$J,[1]Up!$D:$D,D277)</f>
        <v>#VALUE!</v>
      </c>
      <c r="BX277" s="82"/>
      <c r="BY277" s="82" t="str">
        <f t="shared" si="35"/>
        <v/>
      </c>
      <c r="BZ277" s="53" t="str">
        <f t="shared" si="34"/>
        <v/>
      </c>
      <c r="CA277" s="53" t="s">
        <v>50</v>
      </c>
      <c r="CB277" s="84" t="s">
        <v>60</v>
      </c>
      <c r="CC277" s="53"/>
      <c r="CD277" s="53" t="s">
        <v>61</v>
      </c>
      <c r="CE277" s="53">
        <v>1</v>
      </c>
      <c r="CF277" s="83">
        <v>46134</v>
      </c>
      <c r="CG277" s="53"/>
      <c r="CH277" s="53"/>
    </row>
    <row r="278" spans="3:86" ht="14.25" hidden="1" customHeight="1">
      <c r="C278" s="82" t="s">
        <v>12</v>
      </c>
      <c r="D278" s="82" t="s">
        <v>799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32"/>
        <v>1</v>
      </c>
      <c r="M278" s="26">
        <f t="shared" si="3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17119/G278</f>
        <v>0.51694045174537984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85"/>
      <c r="BP278" s="85"/>
      <c r="BQ278" s="85"/>
      <c r="BR278" s="85"/>
      <c r="BS278" s="85"/>
      <c r="BT278" s="85"/>
      <c r="BU278" s="85"/>
      <c r="BV278" s="26">
        <v>0.52</v>
      </c>
      <c r="BW278" s="67" t="e">
        <f>SUMIFS([1]Up!$J:$J,[1]Up!$D:$D,D278)</f>
        <v>#VALUE!</v>
      </c>
      <c r="BX278" s="82"/>
      <c r="BY278" s="82" t="str">
        <f t="shared" si="35"/>
        <v/>
      </c>
      <c r="BZ278" s="53" t="str">
        <f t="shared" si="34"/>
        <v/>
      </c>
      <c r="CA278" s="53" t="s">
        <v>56</v>
      </c>
      <c r="CB278" s="53"/>
      <c r="CC278" s="53"/>
      <c r="CD278" s="53" t="s">
        <v>51</v>
      </c>
      <c r="CE278" s="53">
        <v>2</v>
      </c>
      <c r="CF278" s="83"/>
      <c r="CG278" s="53"/>
      <c r="CH278" s="53"/>
    </row>
    <row r="279" spans="3:86" ht="14.25" hidden="1" customHeight="1">
      <c r="C279" s="82" t="s">
        <v>12</v>
      </c>
      <c r="D279" s="82" t="s">
        <v>798</v>
      </c>
      <c r="E279" s="82" t="s">
        <v>53</v>
      </c>
      <c r="F279" s="82" t="s">
        <v>54</v>
      </c>
      <c r="G279" s="82">
        <v>33116</v>
      </c>
      <c r="H279" s="82" t="s">
        <v>55</v>
      </c>
      <c r="I279" s="82">
        <v>1</v>
      </c>
      <c r="J279" s="82">
        <v>13257.8</v>
      </c>
      <c r="K279" s="82">
        <v>13257.8</v>
      </c>
      <c r="L279" s="26">
        <f t="shared" si="32"/>
        <v>1</v>
      </c>
      <c r="M279" s="296">
        <f t="shared" si="3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85">
        <f>+(15996+15996)/G279</f>
        <v>0.966058702741877</v>
      </c>
      <c r="AD279" s="85"/>
      <c r="AE279" s="85"/>
      <c r="AF279" s="85"/>
      <c r="AG279" s="85"/>
      <c r="AH279" s="85"/>
      <c r="AI279" s="85"/>
      <c r="AJ279" s="85"/>
      <c r="AK279" s="85"/>
      <c r="AL279" s="85"/>
      <c r="AM279" s="85"/>
      <c r="AN279" s="85"/>
      <c r="AO279" s="85"/>
      <c r="AP279" s="85"/>
      <c r="AQ279" s="85"/>
      <c r="AR279" s="85"/>
      <c r="AS279" s="85"/>
      <c r="AT279" s="85"/>
      <c r="AU279" s="85"/>
      <c r="AV279" s="85"/>
      <c r="AW279" s="85"/>
      <c r="AX279" s="85"/>
      <c r="AY279" s="85"/>
      <c r="AZ279" s="85"/>
      <c r="BA279" s="85"/>
      <c r="BB279" s="85"/>
      <c r="BC279" s="85"/>
      <c r="BD279" s="85"/>
      <c r="BE279" s="85"/>
      <c r="BF279" s="85"/>
      <c r="BG279" s="85"/>
      <c r="BH279" s="85"/>
      <c r="BI279" s="85"/>
      <c r="BJ279" s="85"/>
      <c r="BK279" s="85"/>
      <c r="BL279" s="85"/>
      <c r="BM279" s="85"/>
      <c r="BN279" s="85"/>
      <c r="BO279" s="85"/>
      <c r="BP279" s="85"/>
      <c r="BQ279" s="85"/>
      <c r="BR279" s="85"/>
      <c r="BS279" s="85"/>
      <c r="BT279" s="85"/>
      <c r="BU279" s="85"/>
      <c r="BV279" s="26">
        <v>0.2</v>
      </c>
      <c r="BW279" s="67" t="e">
        <f>SUMIFS([1]Up!$J:$J,[1]Up!$D:$D,D279)</f>
        <v>#VALUE!</v>
      </c>
      <c r="BX279" s="82"/>
      <c r="BY279" s="82" t="str">
        <f t="shared" si="35"/>
        <v/>
      </c>
      <c r="BZ279" s="53" t="str">
        <f t="shared" si="34"/>
        <v/>
      </c>
      <c r="CA279" s="53" t="s">
        <v>56</v>
      </c>
      <c r="CB279" s="53"/>
      <c r="CC279" s="53"/>
      <c r="CD279" s="53" t="s">
        <v>51</v>
      </c>
      <c r="CE279" s="53">
        <v>2</v>
      </c>
      <c r="CF279" s="83"/>
      <c r="CG279" s="53"/>
      <c r="CH279" s="53"/>
    </row>
    <row r="280" spans="3:86" ht="14.25" hidden="1" customHeight="1">
      <c r="C280" s="82" t="s">
        <v>12</v>
      </c>
      <c r="D280" s="82" t="s">
        <v>797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32"/>
        <v>1</v>
      </c>
      <c r="M280" s="26">
        <f t="shared" si="33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>
        <v>2</v>
      </c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>
        <v>-1</v>
      </c>
      <c r="BW280" s="67" t="e">
        <f>SUMIFS([1]Up!$J:$J,[1]Up!$D:$D,D280)</f>
        <v>#VALUE!</v>
      </c>
      <c r="BX280" s="82"/>
      <c r="BY280" s="82" t="str">
        <f t="shared" si="35"/>
        <v/>
      </c>
      <c r="BZ280" s="53" t="str">
        <f t="shared" si="34"/>
        <v/>
      </c>
      <c r="CA280" s="53" t="s">
        <v>50</v>
      </c>
      <c r="CB280" s="84" t="s">
        <v>386</v>
      </c>
      <c r="CC280" s="53"/>
      <c r="CD280" s="53" t="s">
        <v>387</v>
      </c>
      <c r="CE280" s="53">
        <v>2</v>
      </c>
      <c r="CF280" s="83">
        <v>46134</v>
      </c>
      <c r="CG280" s="53"/>
      <c r="CH280" s="53"/>
    </row>
    <row r="281" spans="3:86" ht="14.25" hidden="1" customHeight="1">
      <c r="C281" s="82" t="s">
        <v>12</v>
      </c>
      <c r="D281" s="82" t="s">
        <v>796</v>
      </c>
      <c r="E281" s="82" t="s">
        <v>385</v>
      </c>
      <c r="F281" s="82" t="s">
        <v>48</v>
      </c>
      <c r="G281" s="82">
        <v>3448</v>
      </c>
      <c r="H281" s="82" t="s">
        <v>49</v>
      </c>
      <c r="I281" s="82">
        <v>1</v>
      </c>
      <c r="J281" s="82">
        <v>46</v>
      </c>
      <c r="K281" s="82">
        <v>46</v>
      </c>
      <c r="L281" s="26">
        <f t="shared" si="32"/>
        <v>1</v>
      </c>
      <c r="M281" s="26">
        <f t="shared" si="33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>
        <v>1</v>
      </c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>
        <v>1</v>
      </c>
      <c r="BW281" s="67" t="e">
        <f>SUMIFS([1]Up!$J:$J,[1]Up!$D:$D,D281)</f>
        <v>#VALUE!</v>
      </c>
      <c r="BX281" s="82"/>
      <c r="BY281" s="82" t="str">
        <f t="shared" si="35"/>
        <v/>
      </c>
      <c r="BZ281" s="53" t="str">
        <f t="shared" si="34"/>
        <v>Thừa 1</v>
      </c>
      <c r="CA281" s="53" t="s">
        <v>50</v>
      </c>
      <c r="CB281" s="84" t="s">
        <v>486</v>
      </c>
      <c r="CC281" s="53"/>
      <c r="CD281" s="53" t="s">
        <v>487</v>
      </c>
      <c r="CE281" s="53">
        <v>1</v>
      </c>
      <c r="CF281" s="83">
        <v>46149</v>
      </c>
      <c r="CG281" s="53"/>
      <c r="CH281" s="53"/>
    </row>
    <row r="282" spans="3:86" ht="14.25" hidden="1" customHeight="1">
      <c r="C282" s="82" t="s">
        <v>12</v>
      </c>
      <c r="D282" s="82" t="s">
        <v>795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32"/>
        <v>1</v>
      </c>
      <c r="M282" s="26">
        <f t="shared" si="33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67" t="e">
        <f>SUMIFS([1]Up!$J:$J,[1]Up!$D:$D,D282)</f>
        <v>#VALUE!</v>
      </c>
      <c r="BX282" s="82"/>
      <c r="BY282" s="82" t="str">
        <f t="shared" si="35"/>
        <v/>
      </c>
      <c r="BZ282" s="53" t="str">
        <f t="shared" si="34"/>
        <v/>
      </c>
      <c r="CA282" s="53" t="s">
        <v>50</v>
      </c>
      <c r="CB282" s="53"/>
      <c r="CC282" s="53"/>
      <c r="CD282" s="53" t="s">
        <v>51</v>
      </c>
      <c r="CE282" s="53">
        <v>1</v>
      </c>
      <c r="CF282" s="83"/>
      <c r="CG282" s="53"/>
      <c r="CH282" s="53"/>
    </row>
    <row r="283" spans="3:86" ht="14.25" hidden="1" customHeight="1">
      <c r="C283" s="82" t="s">
        <v>12</v>
      </c>
      <c r="D283" s="82" t="s">
        <v>794</v>
      </c>
      <c r="E283" s="82" t="s">
        <v>47</v>
      </c>
      <c r="F283" s="82" t="s">
        <v>48</v>
      </c>
      <c r="G283" s="82">
        <v>24619</v>
      </c>
      <c r="H283" s="82" t="s">
        <v>49</v>
      </c>
      <c r="I283" s="82">
        <v>1</v>
      </c>
      <c r="J283" s="82">
        <v>203.9</v>
      </c>
      <c r="K283" s="82">
        <v>203.9</v>
      </c>
      <c r="L283" s="26">
        <f t="shared" si="32"/>
        <v>1</v>
      </c>
      <c r="M283" s="26">
        <f t="shared" si="33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>
        <v>1</v>
      </c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67" t="e">
        <f>SUMIFS([1]Up!$J:$J,[1]Up!$D:$D,D283)</f>
        <v>#VALUE!</v>
      </c>
      <c r="BX283" s="82"/>
      <c r="BY283" s="82" t="str">
        <f t="shared" si="35"/>
        <v/>
      </c>
      <c r="BZ283" s="53" t="str">
        <f t="shared" si="34"/>
        <v/>
      </c>
      <c r="CA283" s="53" t="s">
        <v>50</v>
      </c>
      <c r="CB283" s="53"/>
      <c r="CC283" s="53"/>
      <c r="CD283" s="53" t="s">
        <v>51</v>
      </c>
      <c r="CE283" s="53">
        <v>1</v>
      </c>
      <c r="CF283" s="83"/>
      <c r="CG283" s="53"/>
      <c r="CH283" s="53"/>
    </row>
    <row r="284" spans="3:86" ht="14.25" hidden="1" customHeight="1">
      <c r="C284" s="82" t="s">
        <v>14</v>
      </c>
      <c r="D284" s="82" t="s">
        <v>793</v>
      </c>
      <c r="E284" s="82" t="s">
        <v>483</v>
      </c>
      <c r="F284" s="82" t="s">
        <v>142</v>
      </c>
      <c r="G284" s="82">
        <v>12293</v>
      </c>
      <c r="H284" s="82" t="s">
        <v>49</v>
      </c>
      <c r="I284" s="82">
        <v>1</v>
      </c>
      <c r="J284" s="82">
        <v>1465.2</v>
      </c>
      <c r="K284" s="82">
        <v>1465.2</v>
      </c>
      <c r="L284" s="26">
        <f t="shared" si="32"/>
        <v>1</v>
      </c>
      <c r="M284" s="26">
        <f t="shared" si="33"/>
        <v>0</v>
      </c>
      <c r="N284" s="26"/>
      <c r="O284" s="26"/>
      <c r="P284" s="26"/>
      <c r="Q284" s="26"/>
      <c r="R284" s="26"/>
      <c r="S284" s="26"/>
      <c r="T284" s="26">
        <v>2</v>
      </c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67" t="e">
        <f>SUMIFS([1]Up!$J:$J,[1]Up!$D:$D,D284)</f>
        <v>#VALUE!</v>
      </c>
      <c r="BX284" s="82" t="s">
        <v>143</v>
      </c>
      <c r="BY284" s="82" t="str">
        <f t="shared" si="35"/>
        <v>PL6</v>
      </c>
      <c r="BZ284" s="53" t="str">
        <f t="shared" si="34"/>
        <v>Thừa 1</v>
      </c>
      <c r="CA284" s="53" t="s">
        <v>50</v>
      </c>
      <c r="CB284" s="53"/>
      <c r="CC284" s="53"/>
      <c r="CD284" s="53" t="s">
        <v>51</v>
      </c>
      <c r="CE284" s="53">
        <v>1</v>
      </c>
      <c r="CF284" s="83"/>
      <c r="CG284" s="53"/>
      <c r="CH284" s="53"/>
    </row>
    <row r="285" spans="3:86" ht="14.25" hidden="1" customHeight="1">
      <c r="C285" s="82" t="s">
        <v>14</v>
      </c>
      <c r="D285" s="82" t="s">
        <v>792</v>
      </c>
      <c r="E285" s="82" t="s">
        <v>479</v>
      </c>
      <c r="F285" s="82" t="s">
        <v>66</v>
      </c>
      <c r="G285" s="82">
        <v>141</v>
      </c>
      <c r="H285" s="82" t="s">
        <v>49</v>
      </c>
      <c r="I285" s="82">
        <v>9</v>
      </c>
      <c r="J285" s="82">
        <v>1.2</v>
      </c>
      <c r="K285" s="82">
        <v>10.799999999999999</v>
      </c>
      <c r="L285" s="26">
        <f t="shared" si="32"/>
        <v>9</v>
      </c>
      <c r="M285" s="26">
        <f t="shared" si="33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>
        <v>9</v>
      </c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67" t="e">
        <f>SUMIFS([1]Up!$J:$J,[1]Up!$D:$D,D285)</f>
        <v>#VALUE!</v>
      </c>
      <c r="BX285" s="82"/>
      <c r="BY285" s="82" t="str">
        <f t="shared" si="35"/>
        <v>PL12</v>
      </c>
      <c r="BZ285" s="53" t="str">
        <f t="shared" si="34"/>
        <v/>
      </c>
      <c r="CA285" s="53" t="s">
        <v>50</v>
      </c>
      <c r="CB285" s="53" t="s">
        <v>480</v>
      </c>
      <c r="CC285" s="53"/>
      <c r="CD285" s="53" t="s">
        <v>481</v>
      </c>
      <c r="CE285" s="53">
        <v>9</v>
      </c>
      <c r="CF285" s="83">
        <v>46128</v>
      </c>
      <c r="CG285" s="53"/>
      <c r="CH285" s="53"/>
    </row>
    <row r="286" spans="3:86" ht="14.25" hidden="1" customHeight="1">
      <c r="C286" s="82" t="s">
        <v>14</v>
      </c>
      <c r="D286" s="82" t="s">
        <v>791</v>
      </c>
      <c r="E286" s="82" t="s">
        <v>477</v>
      </c>
      <c r="F286" s="82" t="s">
        <v>66</v>
      </c>
      <c r="G286" s="82">
        <v>184</v>
      </c>
      <c r="H286" s="82" t="s">
        <v>49</v>
      </c>
      <c r="I286" s="82">
        <v>8</v>
      </c>
      <c r="J286" s="82">
        <v>1</v>
      </c>
      <c r="K286" s="82">
        <v>8</v>
      </c>
      <c r="L286" s="26">
        <f t="shared" si="32"/>
        <v>8</v>
      </c>
      <c r="M286" s="26">
        <f t="shared" si="33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>
        <v>8</v>
      </c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67" t="e">
        <f>SUMIFS([1]Up!$J:$J,[1]Up!$D:$D,D286)</f>
        <v>#VALUE!</v>
      </c>
      <c r="BX286" s="82"/>
      <c r="BY286" s="82" t="str">
        <f t="shared" si="35"/>
        <v>PL10</v>
      </c>
      <c r="BZ286" s="53" t="str">
        <f t="shared" si="34"/>
        <v/>
      </c>
      <c r="CA286" s="53" t="s">
        <v>50</v>
      </c>
      <c r="CB286" s="84" t="s">
        <v>130</v>
      </c>
      <c r="CC286" s="53"/>
      <c r="CD286" s="53" t="s">
        <v>131</v>
      </c>
      <c r="CE286" s="53">
        <v>8</v>
      </c>
      <c r="CF286" s="83">
        <v>46128</v>
      </c>
      <c r="CG286" s="53"/>
      <c r="CH286" s="53"/>
    </row>
    <row r="287" spans="3:86" ht="14.25" hidden="1" customHeight="1">
      <c r="C287" s="82" t="s">
        <v>14</v>
      </c>
      <c r="D287" s="82" t="s">
        <v>790</v>
      </c>
      <c r="E287" s="82" t="s">
        <v>475</v>
      </c>
      <c r="F287" s="82" t="s">
        <v>66</v>
      </c>
      <c r="G287" s="82">
        <v>64</v>
      </c>
      <c r="H287" s="82" t="s">
        <v>97</v>
      </c>
      <c r="I287" s="82">
        <v>16</v>
      </c>
      <c r="J287" s="82">
        <v>0.3</v>
      </c>
      <c r="K287" s="82">
        <v>4.8</v>
      </c>
      <c r="L287" s="26">
        <f t="shared" ref="L287:L350" si="36">MIN(SUM(N287:BV287),I287)</f>
        <v>16</v>
      </c>
      <c r="M287" s="26">
        <f t="shared" ref="M287:M350" si="37">MAX(0,I287-L287)</f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16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67" t="e">
        <f>SUMIFS([1]Up!$J:$J,[1]Up!$D:$D,D287)</f>
        <v>#VALUE!</v>
      </c>
      <c r="BX287" s="82"/>
      <c r="BY287" s="82" t="str">
        <f t="shared" si="35"/>
        <v>PL12</v>
      </c>
      <c r="BZ287" s="53" t="str">
        <f t="shared" ref="BZ287:BZ350" si="38">IF(ROUND(SUM(N287:BV287)-I287,0)&gt;0,"Thừa "&amp;SUM(N287:BV287)-I287,"")</f>
        <v/>
      </c>
      <c r="CA287" s="53" t="s">
        <v>50</v>
      </c>
      <c r="CB287" s="53" t="s">
        <v>98</v>
      </c>
      <c r="CC287" s="53"/>
      <c r="CD287" s="53" t="s">
        <v>99</v>
      </c>
      <c r="CE287" s="53">
        <v>16</v>
      </c>
      <c r="CF287" s="83">
        <v>46128</v>
      </c>
      <c r="CG287" s="53"/>
      <c r="CH287" s="53"/>
    </row>
    <row r="288" spans="3:86" ht="14.25" hidden="1" customHeight="1">
      <c r="C288" s="82" t="s">
        <v>14</v>
      </c>
      <c r="D288" s="82" t="s">
        <v>789</v>
      </c>
      <c r="E288" s="82" t="s">
        <v>473</v>
      </c>
      <c r="F288" s="82" t="s">
        <v>66</v>
      </c>
      <c r="G288" s="82">
        <v>305</v>
      </c>
      <c r="H288" s="82" t="s">
        <v>97</v>
      </c>
      <c r="I288" s="82">
        <v>4</v>
      </c>
      <c r="J288" s="82">
        <v>10.1</v>
      </c>
      <c r="K288" s="82">
        <v>40.4</v>
      </c>
      <c r="L288" s="26">
        <f t="shared" si="36"/>
        <v>4</v>
      </c>
      <c r="M288" s="26">
        <f t="shared" si="37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>
        <v>4</v>
      </c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67" t="e">
        <f>SUMIFS([1]Up!$J:$J,[1]Up!$D:$D,D288)</f>
        <v>#VALUE!</v>
      </c>
      <c r="BX288" s="82"/>
      <c r="BY288" s="82" t="str">
        <f t="shared" si="35"/>
        <v>PL25</v>
      </c>
      <c r="BZ288" s="53" t="str">
        <f t="shared" si="38"/>
        <v/>
      </c>
      <c r="CA288" s="53" t="s">
        <v>50</v>
      </c>
      <c r="CB288" s="53" t="s">
        <v>3658</v>
      </c>
      <c r="CC288" s="53"/>
      <c r="CD288" s="53" t="s">
        <v>194</v>
      </c>
      <c r="CE288" s="53">
        <v>4</v>
      </c>
      <c r="CF288" s="83">
        <v>46212</v>
      </c>
      <c r="CG288" s="53"/>
      <c r="CH288" s="53"/>
    </row>
    <row r="289" spans="3:86" ht="14.25" hidden="1" customHeight="1">
      <c r="C289" s="82"/>
      <c r="D289" s="82" t="s">
        <v>788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36"/>
        <v>0</v>
      </c>
      <c r="M289" s="26">
        <f t="shared" si="3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67" t="e">
        <f>SUMIFS([1]Up!$J:$J,[1]Up!$D:$D,D289)</f>
        <v>#VALUE!</v>
      </c>
      <c r="BX289" s="82"/>
      <c r="BY289" s="82" t="str">
        <f t="shared" si="35"/>
        <v/>
      </c>
      <c r="BZ289" s="53" t="str">
        <f t="shared" si="38"/>
        <v/>
      </c>
      <c r="CA289" s="53"/>
      <c r="CB289" s="53"/>
      <c r="CC289" s="53"/>
      <c r="CD289" s="53"/>
      <c r="CE289" s="53"/>
      <c r="CF289" s="83"/>
      <c r="CG289" s="53"/>
      <c r="CH289" s="53"/>
    </row>
    <row r="290" spans="3:86" ht="14.25" hidden="1" customHeight="1">
      <c r="C290" s="82"/>
      <c r="D290" s="82" t="s">
        <v>787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36"/>
        <v>0</v>
      </c>
      <c r="M290" s="26">
        <f t="shared" si="37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67" t="e">
        <f>SUMIFS([1]Up!$J:$J,[1]Up!$D:$D,D290)</f>
        <v>#VALUE!</v>
      </c>
      <c r="BX290" s="82"/>
      <c r="BY290" s="82" t="str">
        <f t="shared" si="35"/>
        <v/>
      </c>
      <c r="BZ290" s="53" t="str">
        <f t="shared" si="38"/>
        <v/>
      </c>
      <c r="CA290" s="53"/>
      <c r="CB290" s="53"/>
      <c r="CC290" s="53"/>
      <c r="CD290" s="53"/>
      <c r="CE290" s="53"/>
      <c r="CF290" s="83"/>
      <c r="CG290" s="53"/>
      <c r="CH290" s="53"/>
    </row>
    <row r="291" spans="3:86" ht="14.25" hidden="1" customHeight="1">
      <c r="C291" s="82"/>
      <c r="D291" s="82" t="s">
        <v>786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36"/>
        <v>0</v>
      </c>
      <c r="M291" s="26">
        <f t="shared" si="37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67" t="e">
        <f>SUMIFS([1]Up!$J:$J,[1]Up!$D:$D,D291)</f>
        <v>#VALUE!</v>
      </c>
      <c r="BX291" s="82"/>
      <c r="BY291" s="82" t="str">
        <f t="shared" si="35"/>
        <v/>
      </c>
      <c r="BZ291" s="53" t="str">
        <f t="shared" si="38"/>
        <v/>
      </c>
      <c r="CA291" s="53"/>
      <c r="CB291" s="53"/>
      <c r="CC291" s="53"/>
      <c r="CD291" s="53"/>
      <c r="CE291" s="53"/>
      <c r="CF291" s="83"/>
      <c r="CG291" s="53"/>
      <c r="CH291" s="53"/>
    </row>
    <row r="292" spans="3:86" ht="14.25" hidden="1" customHeight="1">
      <c r="C292" s="82"/>
      <c r="D292" s="82" t="s">
        <v>785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36"/>
        <v>0</v>
      </c>
      <c r="M292" s="26">
        <f t="shared" si="37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67" t="e">
        <f>SUMIFS([1]Up!$J:$J,[1]Up!$D:$D,D292)</f>
        <v>#VALUE!</v>
      </c>
      <c r="BX292" s="82"/>
      <c r="BY292" s="82" t="str">
        <f t="shared" si="35"/>
        <v/>
      </c>
      <c r="BZ292" s="53" t="str">
        <f t="shared" si="38"/>
        <v/>
      </c>
      <c r="CA292" s="53"/>
      <c r="CB292" s="53"/>
      <c r="CC292" s="53"/>
      <c r="CD292" s="53"/>
      <c r="CE292" s="53"/>
      <c r="CF292" s="83"/>
      <c r="CG292" s="53"/>
      <c r="CH292" s="53"/>
    </row>
    <row r="293" spans="3:86" ht="14.25" hidden="1" customHeight="1">
      <c r="C293" s="82"/>
      <c r="D293" s="82" t="s">
        <v>784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36"/>
        <v>0</v>
      </c>
      <c r="M293" s="26">
        <f t="shared" si="37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67" t="e">
        <f>SUMIFS([1]Up!$J:$J,[1]Up!$D:$D,D293)</f>
        <v>#VALUE!</v>
      </c>
      <c r="BX293" s="82"/>
      <c r="BY293" s="82" t="str">
        <f t="shared" si="35"/>
        <v/>
      </c>
      <c r="BZ293" s="53" t="str">
        <f t="shared" si="38"/>
        <v/>
      </c>
      <c r="CA293" s="53"/>
      <c r="CB293" s="53"/>
      <c r="CC293" s="53"/>
      <c r="CD293" s="53"/>
      <c r="CE293" s="53"/>
      <c r="CF293" s="83"/>
      <c r="CG293" s="53"/>
      <c r="CH293" s="53"/>
    </row>
    <row r="294" spans="3:86" ht="14.25" hidden="1" customHeight="1">
      <c r="C294" s="82"/>
      <c r="D294" s="82" t="s">
        <v>783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36"/>
        <v>0</v>
      </c>
      <c r="M294" s="26">
        <f t="shared" si="37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67" t="e">
        <f>SUMIFS([1]Up!$J:$J,[1]Up!$D:$D,D294)</f>
        <v>#VALUE!</v>
      </c>
      <c r="BX294" s="82"/>
      <c r="BY294" s="82" t="str">
        <f t="shared" si="35"/>
        <v/>
      </c>
      <c r="BZ294" s="53" t="str">
        <f t="shared" si="38"/>
        <v/>
      </c>
      <c r="CA294" s="53"/>
      <c r="CB294" s="53"/>
      <c r="CC294" s="53"/>
      <c r="CD294" s="53"/>
      <c r="CE294" s="53"/>
      <c r="CF294" s="83"/>
      <c r="CG294" s="53"/>
      <c r="CH294" s="53"/>
    </row>
    <row r="295" spans="3:86" ht="14.25" hidden="1" customHeight="1">
      <c r="C295" s="82"/>
      <c r="D295" s="82" t="s">
        <v>782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36"/>
        <v>0</v>
      </c>
      <c r="M295" s="26">
        <f t="shared" si="3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67" t="e">
        <f>SUMIFS([1]Up!$J:$J,[1]Up!$D:$D,D295)</f>
        <v>#VALUE!</v>
      </c>
      <c r="BX295" s="82"/>
      <c r="BY295" s="82" t="str">
        <f t="shared" si="35"/>
        <v/>
      </c>
      <c r="BZ295" s="53" t="str">
        <f t="shared" si="38"/>
        <v/>
      </c>
      <c r="CA295" s="53"/>
      <c r="CB295" s="53"/>
      <c r="CC295" s="53"/>
      <c r="CD295" s="53"/>
      <c r="CE295" s="53"/>
      <c r="CF295" s="83"/>
      <c r="CG295" s="53"/>
      <c r="CH295" s="53"/>
    </row>
    <row r="296" spans="3:86" ht="14.25" hidden="1" customHeight="1">
      <c r="C296" s="82"/>
      <c r="D296" s="82" t="s">
        <v>781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36"/>
        <v>0</v>
      </c>
      <c r="M296" s="26">
        <f t="shared" si="37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67" t="e">
        <f>SUMIFS([1]Up!$J:$J,[1]Up!$D:$D,D296)</f>
        <v>#VALUE!</v>
      </c>
      <c r="BX296" s="82"/>
      <c r="BY296" s="82" t="str">
        <f t="shared" si="35"/>
        <v/>
      </c>
      <c r="BZ296" s="53" t="str">
        <f t="shared" si="38"/>
        <v/>
      </c>
      <c r="CA296" s="53"/>
      <c r="CB296" s="53"/>
      <c r="CC296" s="53"/>
      <c r="CD296" s="53"/>
      <c r="CE296" s="53"/>
      <c r="CF296" s="83"/>
      <c r="CG296" s="53"/>
      <c r="CH296" s="53"/>
    </row>
    <row r="297" spans="3:86" ht="14.25" hidden="1" customHeight="1">
      <c r="C297" s="82"/>
      <c r="D297" s="82" t="s">
        <v>780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36"/>
        <v>0</v>
      </c>
      <c r="M297" s="26">
        <f t="shared" si="37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67" t="e">
        <f>SUMIFS([1]Up!$J:$J,[1]Up!$D:$D,D297)</f>
        <v>#VALUE!</v>
      </c>
      <c r="BX297" s="82"/>
      <c r="BY297" s="82" t="str">
        <f t="shared" si="35"/>
        <v/>
      </c>
      <c r="BZ297" s="53" t="str">
        <f t="shared" si="38"/>
        <v/>
      </c>
      <c r="CA297" s="53"/>
      <c r="CB297" s="53"/>
      <c r="CC297" s="53"/>
      <c r="CD297" s="53"/>
      <c r="CE297" s="53"/>
      <c r="CF297" s="83"/>
      <c r="CG297" s="53"/>
      <c r="CH297" s="53"/>
    </row>
    <row r="298" spans="3:86" ht="14.25" hidden="1" customHeight="1">
      <c r="C298" s="82"/>
      <c r="D298" s="82" t="s">
        <v>779</v>
      </c>
      <c r="E298" s="82"/>
      <c r="F298" s="82"/>
      <c r="G298" s="82"/>
      <c r="H298" s="82"/>
      <c r="I298" s="82">
        <v>0</v>
      </c>
      <c r="J298" s="82">
        <v>0</v>
      </c>
      <c r="K298" s="82">
        <v>0</v>
      </c>
      <c r="L298" s="26">
        <f t="shared" si="36"/>
        <v>0</v>
      </c>
      <c r="M298" s="26">
        <f t="shared" si="37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67" t="e">
        <f>SUMIFS([1]Up!$J:$J,[1]Up!$D:$D,D298)</f>
        <v>#VALUE!</v>
      </c>
      <c r="BX298" s="82"/>
      <c r="BY298" s="82" t="str">
        <f t="shared" si="35"/>
        <v/>
      </c>
      <c r="BZ298" s="53" t="str">
        <f t="shared" si="38"/>
        <v/>
      </c>
      <c r="CA298" s="53"/>
      <c r="CB298" s="53"/>
      <c r="CC298" s="53"/>
      <c r="CD298" s="53"/>
      <c r="CE298" s="53"/>
      <c r="CF298" s="83"/>
      <c r="CG298" s="53"/>
      <c r="CH298" s="53"/>
    </row>
    <row r="299" spans="3:86" ht="14.25" hidden="1" customHeight="1">
      <c r="C299" s="82" t="s">
        <v>14</v>
      </c>
      <c r="D299" s="82" t="s">
        <v>778</v>
      </c>
      <c r="E299" s="82" t="s">
        <v>430</v>
      </c>
      <c r="F299" s="82" t="s">
        <v>66</v>
      </c>
      <c r="G299" s="82">
        <v>60</v>
      </c>
      <c r="H299" s="82" t="s">
        <v>431</v>
      </c>
      <c r="I299" s="82">
        <v>1</v>
      </c>
      <c r="J299" s="82">
        <v>0.1</v>
      </c>
      <c r="K299" s="82">
        <v>0.1</v>
      </c>
      <c r="L299" s="26">
        <f t="shared" si="36"/>
        <v>1</v>
      </c>
      <c r="M299" s="26">
        <f t="shared" si="37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>
        <v>1</v>
      </c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67" t="e">
        <f>SUMIFS([1]Up!$J:$J,[1]Up!$D:$D,D299)</f>
        <v>#VALUE!</v>
      </c>
      <c r="BX299" s="82"/>
      <c r="BY299" s="82" t="str">
        <f t="shared" si="35"/>
        <v>PL6</v>
      </c>
      <c r="BZ299" s="53" t="str">
        <f t="shared" si="38"/>
        <v/>
      </c>
      <c r="CA299" s="53" t="s">
        <v>50</v>
      </c>
      <c r="CB299" s="53" t="s">
        <v>432</v>
      </c>
      <c r="CC299" s="53"/>
      <c r="CD299" s="53" t="s">
        <v>433</v>
      </c>
      <c r="CE299" s="53">
        <v>1</v>
      </c>
      <c r="CF299" s="83">
        <v>46149</v>
      </c>
      <c r="CG299" s="53"/>
      <c r="CH299" s="53"/>
    </row>
    <row r="300" spans="3:86" ht="14.25" hidden="1" customHeight="1">
      <c r="C300" s="82" t="s">
        <v>14</v>
      </c>
      <c r="D300" s="82" t="s">
        <v>777</v>
      </c>
      <c r="E300" s="82" t="s">
        <v>509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36"/>
        <v>9</v>
      </c>
      <c r="M300" s="26">
        <f t="shared" si="37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>
        <v>9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67" t="e">
        <f>SUMIFS([1]Up!$J:$J,[1]Up!$D:$D,D300)</f>
        <v>#VALUE!</v>
      </c>
      <c r="BX300" s="82"/>
      <c r="BY300" s="82" t="str">
        <f t="shared" si="35"/>
        <v>PL10</v>
      </c>
      <c r="BZ300" s="53" t="str">
        <f t="shared" si="38"/>
        <v/>
      </c>
      <c r="CA300" s="53" t="s">
        <v>50</v>
      </c>
      <c r="CB300" s="84" t="s">
        <v>130</v>
      </c>
      <c r="CC300" s="53"/>
      <c r="CD300" s="53" t="s">
        <v>131</v>
      </c>
      <c r="CE300" s="53">
        <v>9</v>
      </c>
      <c r="CF300" s="83">
        <v>46128</v>
      </c>
      <c r="CG300" s="53"/>
      <c r="CH300" s="53"/>
    </row>
    <row r="301" spans="3:86" ht="14.25" hidden="1" customHeight="1">
      <c r="C301" s="82" t="s">
        <v>14</v>
      </c>
      <c r="D301" s="82" t="s">
        <v>776</v>
      </c>
      <c r="E301" s="82" t="s">
        <v>428</v>
      </c>
      <c r="F301" s="82" t="s">
        <v>66</v>
      </c>
      <c r="G301" s="82">
        <v>229</v>
      </c>
      <c r="H301" s="82" t="s">
        <v>49</v>
      </c>
      <c r="I301" s="82">
        <v>9</v>
      </c>
      <c r="J301" s="82">
        <v>2.2999999999999998</v>
      </c>
      <c r="K301" s="82">
        <v>20.7</v>
      </c>
      <c r="L301" s="26">
        <f t="shared" si="36"/>
        <v>9</v>
      </c>
      <c r="M301" s="26">
        <f t="shared" si="37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>
        <v>2</v>
      </c>
      <c r="AE301" s="26"/>
      <c r="AF301" s="26"/>
      <c r="AG301" s="26"/>
      <c r="AH301" s="26"/>
      <c r="AI301" s="26"/>
      <c r="AJ301" s="26"/>
      <c r="AK301" s="26"/>
      <c r="AL301" s="26"/>
      <c r="AM301" s="26">
        <v>7</v>
      </c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67" t="e">
        <f>SUMIFS([1]Up!$J:$J,[1]Up!$D:$D,D301)</f>
        <v>#VALUE!</v>
      </c>
      <c r="BX301" s="82"/>
      <c r="BY301" s="82" t="str">
        <f t="shared" si="35"/>
        <v>PL10</v>
      </c>
      <c r="BZ301" s="53" t="str">
        <f t="shared" si="38"/>
        <v/>
      </c>
      <c r="CA301" s="53" t="s">
        <v>50</v>
      </c>
      <c r="CB301" s="84" t="s">
        <v>130</v>
      </c>
      <c r="CC301" s="53"/>
      <c r="CD301" s="53" t="s">
        <v>131</v>
      </c>
      <c r="CE301" s="53">
        <v>9</v>
      </c>
      <c r="CF301" s="83">
        <v>46128</v>
      </c>
      <c r="CG301" s="53"/>
      <c r="CH301" s="53"/>
    </row>
    <row r="302" spans="3:86" ht="14.25" hidden="1" customHeight="1">
      <c r="C302" s="82"/>
      <c r="D302" s="82" t="s">
        <v>775</v>
      </c>
      <c r="E302" s="82"/>
      <c r="F302" s="82"/>
      <c r="G302" s="82"/>
      <c r="H302" s="82"/>
      <c r="I302" s="82">
        <v>0</v>
      </c>
      <c r="J302" s="82">
        <v>0</v>
      </c>
      <c r="K302" s="82">
        <v>0</v>
      </c>
      <c r="L302" s="26">
        <f t="shared" si="36"/>
        <v>0</v>
      </c>
      <c r="M302" s="26">
        <f t="shared" si="37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67" t="e">
        <f>SUMIFS([1]Up!$J:$J,[1]Up!$D:$D,D302)</f>
        <v>#VALUE!</v>
      </c>
      <c r="BX302" s="82"/>
      <c r="BY302" s="82" t="str">
        <f t="shared" ref="BY302:BY365" si="39">IFERROR(IF(C302="Plate",LEFT(E302,FIND("*",E302,1)-1),""),IF(C302="Plate",LEFT(E302,FIND("x",E302,1)-1),""))</f>
        <v/>
      </c>
      <c r="BZ302" s="53" t="str">
        <f t="shared" si="38"/>
        <v/>
      </c>
      <c r="CA302" s="53"/>
      <c r="CB302" s="53"/>
      <c r="CC302" s="53"/>
      <c r="CD302" s="53"/>
      <c r="CE302" s="53"/>
      <c r="CF302" s="83"/>
      <c r="CG302" s="53"/>
      <c r="CH302" s="53"/>
    </row>
    <row r="303" spans="3:86" ht="14.25" hidden="1" customHeight="1">
      <c r="C303" s="82" t="s">
        <v>14</v>
      </c>
      <c r="D303" s="82" t="s">
        <v>774</v>
      </c>
      <c r="E303" s="82" t="s">
        <v>420</v>
      </c>
      <c r="F303" s="82" t="s">
        <v>66</v>
      </c>
      <c r="G303" s="82">
        <v>229</v>
      </c>
      <c r="H303" s="82" t="s">
        <v>49</v>
      </c>
      <c r="I303" s="82">
        <v>29</v>
      </c>
      <c r="J303" s="82">
        <v>2.7</v>
      </c>
      <c r="K303" s="82">
        <v>78.300000000000011</v>
      </c>
      <c r="L303" s="26">
        <f t="shared" si="36"/>
        <v>29</v>
      </c>
      <c r="M303" s="26">
        <f t="shared" si="37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>
        <v>30</v>
      </c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67" t="e">
        <f>SUMIFS([1]Up!$J:$J,[1]Up!$D:$D,D303)</f>
        <v>#VALUE!</v>
      </c>
      <c r="BX303" s="82"/>
      <c r="BY303" s="82" t="str">
        <f t="shared" si="39"/>
        <v>PL10</v>
      </c>
      <c r="BZ303" s="53" t="str">
        <f t="shared" si="38"/>
        <v>Thừa 1</v>
      </c>
      <c r="CA303" s="53" t="s">
        <v>50</v>
      </c>
      <c r="CB303" s="84" t="s">
        <v>130</v>
      </c>
      <c r="CC303" s="53"/>
      <c r="CD303" s="53" t="s">
        <v>131</v>
      </c>
      <c r="CE303" s="53">
        <v>30</v>
      </c>
      <c r="CF303" s="83">
        <v>46128</v>
      </c>
      <c r="CG303" s="53"/>
      <c r="CH303" s="53"/>
    </row>
    <row r="304" spans="3:86" ht="14.25" hidden="1" customHeight="1">
      <c r="C304" s="82" t="s">
        <v>12</v>
      </c>
      <c r="D304" s="82" t="s">
        <v>773</v>
      </c>
      <c r="E304" s="82" t="s">
        <v>416</v>
      </c>
      <c r="F304" s="82" t="s">
        <v>151</v>
      </c>
      <c r="G304" s="82">
        <v>86</v>
      </c>
      <c r="H304" s="82" t="s">
        <v>403</v>
      </c>
      <c r="I304" s="82">
        <v>1</v>
      </c>
      <c r="J304" s="82">
        <v>0.5</v>
      </c>
      <c r="K304" s="82">
        <v>0.5</v>
      </c>
      <c r="L304" s="26">
        <f t="shared" si="36"/>
        <v>1</v>
      </c>
      <c r="M304" s="26">
        <f t="shared" si="37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>
        <v>1</v>
      </c>
      <c r="BS304" s="26"/>
      <c r="BT304" s="26"/>
      <c r="BU304" s="26"/>
      <c r="BV304" s="26"/>
      <c r="BW304" s="67" t="e">
        <f>SUMIFS([1]Up!$J:$J,[1]Up!$D:$D,D304)</f>
        <v>#VALUE!</v>
      </c>
      <c r="BX304" s="82"/>
      <c r="BY304" s="82" t="str">
        <f t="shared" si="39"/>
        <v/>
      </c>
      <c r="BZ304" s="53" t="str">
        <f t="shared" si="38"/>
        <v/>
      </c>
      <c r="CA304" s="53" t="s">
        <v>82</v>
      </c>
      <c r="CB304" s="53" t="s">
        <v>417</v>
      </c>
      <c r="CC304" s="53"/>
      <c r="CD304" s="53" t="s">
        <v>418</v>
      </c>
      <c r="CE304" s="53">
        <v>1</v>
      </c>
      <c r="CF304" s="83">
        <v>46133</v>
      </c>
      <c r="CG304" s="53"/>
      <c r="CH304" s="53"/>
    </row>
    <row r="305" spans="3:86" ht="14.25" hidden="1" customHeight="1">
      <c r="C305" s="82" t="s">
        <v>12</v>
      </c>
      <c r="D305" s="82" t="s">
        <v>772</v>
      </c>
      <c r="E305" s="82" t="s">
        <v>411</v>
      </c>
      <c r="F305" s="82" t="s">
        <v>151</v>
      </c>
      <c r="G305" s="82">
        <v>436</v>
      </c>
      <c r="H305" s="82" t="s">
        <v>412</v>
      </c>
      <c r="I305" s="82">
        <v>48</v>
      </c>
      <c r="J305" s="82">
        <v>4.8</v>
      </c>
      <c r="K305" s="82">
        <v>230.39999999999998</v>
      </c>
      <c r="L305" s="26">
        <f t="shared" si="36"/>
        <v>48</v>
      </c>
      <c r="M305" s="26">
        <f t="shared" si="37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>
        <v>48</v>
      </c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67" t="e">
        <f>SUMIFS([1]Up!$J:$J,[1]Up!$D:$D,D305)</f>
        <v>#VALUE!</v>
      </c>
      <c r="BX305" s="82"/>
      <c r="BY305" s="82" t="str">
        <f t="shared" si="39"/>
        <v/>
      </c>
      <c r="BZ305" s="53" t="str">
        <f t="shared" si="38"/>
        <v/>
      </c>
      <c r="CA305" s="53" t="s">
        <v>50</v>
      </c>
      <c r="CB305" s="53" t="s">
        <v>413</v>
      </c>
      <c r="CC305" s="53"/>
      <c r="CD305" s="53" t="s">
        <v>414</v>
      </c>
      <c r="CE305" s="53">
        <v>48</v>
      </c>
      <c r="CF305" s="83">
        <v>46133</v>
      </c>
      <c r="CG305" s="53"/>
      <c r="CH305" s="53"/>
    </row>
    <row r="306" spans="3:86" ht="14.25" hidden="1" customHeight="1">
      <c r="C306" s="82" t="s">
        <v>12</v>
      </c>
      <c r="D306" s="82" t="s">
        <v>771</v>
      </c>
      <c r="E306" s="82" t="s">
        <v>402</v>
      </c>
      <c r="F306" s="82" t="s">
        <v>151</v>
      </c>
      <c r="G306" s="82">
        <v>309</v>
      </c>
      <c r="H306" s="82" t="s">
        <v>407</v>
      </c>
      <c r="I306" s="82">
        <v>4</v>
      </c>
      <c r="J306" s="82">
        <v>4.9000000000000004</v>
      </c>
      <c r="K306" s="82">
        <v>19.600000000000001</v>
      </c>
      <c r="L306" s="26">
        <f t="shared" si="36"/>
        <v>4</v>
      </c>
      <c r="M306" s="26">
        <f t="shared" si="37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>
        <v>4</v>
      </c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67" t="e">
        <f>SUMIFS([1]Up!$J:$J,[1]Up!$D:$D,D306)</f>
        <v>#VALUE!</v>
      </c>
      <c r="BX306" s="82"/>
      <c r="BY306" s="82" t="str">
        <f t="shared" si="39"/>
        <v/>
      </c>
      <c r="BZ306" s="53" t="str">
        <f t="shared" si="38"/>
        <v/>
      </c>
      <c r="CA306" s="53" t="s">
        <v>50</v>
      </c>
      <c r="CB306" s="84" t="s">
        <v>408</v>
      </c>
      <c r="CC306" s="53"/>
      <c r="CD306" s="53" t="s">
        <v>409</v>
      </c>
      <c r="CE306" s="53">
        <v>4</v>
      </c>
      <c r="CF306" s="83">
        <v>46133</v>
      </c>
      <c r="CG306" s="53"/>
      <c r="CH306" s="53"/>
    </row>
    <row r="307" spans="3:86" ht="14.25" hidden="1" customHeight="1">
      <c r="C307" s="82" t="s">
        <v>12</v>
      </c>
      <c r="D307" s="82" t="s">
        <v>770</v>
      </c>
      <c r="E307" s="82" t="s">
        <v>58</v>
      </c>
      <c r="F307" s="82" t="s">
        <v>59</v>
      </c>
      <c r="G307" s="82">
        <v>455</v>
      </c>
      <c r="H307" s="82" t="s">
        <v>49</v>
      </c>
      <c r="I307" s="82">
        <v>9</v>
      </c>
      <c r="J307" s="82">
        <v>10</v>
      </c>
      <c r="K307" s="82">
        <v>90</v>
      </c>
      <c r="L307" s="26">
        <f t="shared" si="36"/>
        <v>9</v>
      </c>
      <c r="M307" s="26">
        <f t="shared" si="37"/>
        <v>0</v>
      </c>
      <c r="N307" s="26">
        <v>9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67" t="e">
        <f>SUMIFS([1]Up!$J:$J,[1]Up!$D:$D,D307)</f>
        <v>#VALUE!</v>
      </c>
      <c r="BX307" s="82"/>
      <c r="BY307" s="82" t="str">
        <f t="shared" si="39"/>
        <v/>
      </c>
      <c r="BZ307" s="53" t="str">
        <f t="shared" si="38"/>
        <v/>
      </c>
      <c r="CA307" s="53" t="s">
        <v>50</v>
      </c>
      <c r="CB307" s="84" t="s">
        <v>60</v>
      </c>
      <c r="CC307" s="53"/>
      <c r="CD307" s="53" t="s">
        <v>61</v>
      </c>
      <c r="CE307" s="53">
        <v>9</v>
      </c>
      <c r="CF307" s="83">
        <v>46134</v>
      </c>
      <c r="CG307" s="53"/>
      <c r="CH307" s="53"/>
    </row>
    <row r="308" spans="3:86" ht="14.25" hidden="1" customHeight="1">
      <c r="C308" s="82" t="s">
        <v>12</v>
      </c>
      <c r="D308" s="82" t="s">
        <v>769</v>
      </c>
      <c r="E308" s="82" t="s">
        <v>58</v>
      </c>
      <c r="F308" s="82" t="s">
        <v>59</v>
      </c>
      <c r="G308" s="82">
        <v>838</v>
      </c>
      <c r="H308" s="82" t="s">
        <v>49</v>
      </c>
      <c r="I308" s="82">
        <v>1</v>
      </c>
      <c r="J308" s="82">
        <v>20.3</v>
      </c>
      <c r="K308" s="82">
        <v>20.3</v>
      </c>
      <c r="L308" s="26">
        <f t="shared" si="36"/>
        <v>1</v>
      </c>
      <c r="M308" s="26">
        <f t="shared" si="37"/>
        <v>0</v>
      </c>
      <c r="N308" s="26">
        <v>1</v>
      </c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>
        <v>1</v>
      </c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67" t="e">
        <f>SUMIFS([1]Up!$J:$J,[1]Up!$D:$D,D308)</f>
        <v>#VALUE!</v>
      </c>
      <c r="BX308" s="82"/>
      <c r="BY308" s="82" t="str">
        <f t="shared" si="39"/>
        <v/>
      </c>
      <c r="BZ308" s="53" t="str">
        <f t="shared" si="38"/>
        <v>Thừa 1</v>
      </c>
      <c r="CA308" s="53" t="s">
        <v>50</v>
      </c>
      <c r="CB308" s="84" t="s">
        <v>3655</v>
      </c>
      <c r="CC308" s="53"/>
      <c r="CD308" s="53" t="s">
        <v>3656</v>
      </c>
      <c r="CE308" s="53">
        <v>1</v>
      </c>
      <c r="CF308" s="83">
        <v>46200</v>
      </c>
      <c r="CG308" s="53"/>
      <c r="CH308" s="53"/>
    </row>
    <row r="309" spans="3:86" ht="14.25" hidden="1" customHeight="1">
      <c r="C309" s="82" t="s">
        <v>12</v>
      </c>
      <c r="D309" s="82" t="s">
        <v>768</v>
      </c>
      <c r="E309" s="82" t="s">
        <v>58</v>
      </c>
      <c r="F309" s="82" t="s">
        <v>59</v>
      </c>
      <c r="G309" s="82">
        <v>1301</v>
      </c>
      <c r="H309" s="82" t="s">
        <v>49</v>
      </c>
      <c r="I309" s="82">
        <v>1</v>
      </c>
      <c r="J309" s="82">
        <v>29.4</v>
      </c>
      <c r="K309" s="82">
        <v>29.4</v>
      </c>
      <c r="L309" s="26">
        <f t="shared" si="36"/>
        <v>1</v>
      </c>
      <c r="M309" s="26">
        <f t="shared" si="37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>
        <v>1</v>
      </c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67" t="e">
        <f>SUMIFS([1]Up!$J:$J,[1]Up!$D:$D,D309)</f>
        <v>#VALUE!</v>
      </c>
      <c r="BX309" s="82"/>
      <c r="BY309" s="82" t="str">
        <f t="shared" si="39"/>
        <v/>
      </c>
      <c r="BZ309" s="53" t="str">
        <f t="shared" si="38"/>
        <v/>
      </c>
      <c r="CA309" s="53" t="s">
        <v>50</v>
      </c>
      <c r="CB309" s="84" t="s">
        <v>60</v>
      </c>
      <c r="CC309" s="53"/>
      <c r="CD309" s="53" t="s">
        <v>61</v>
      </c>
      <c r="CE309" s="53">
        <v>1</v>
      </c>
      <c r="CF309" s="83">
        <v>46134</v>
      </c>
      <c r="CG309" s="53"/>
      <c r="CH309" s="53"/>
    </row>
    <row r="310" spans="3:86" ht="14.25" hidden="1" customHeight="1">
      <c r="C310" s="82" t="s">
        <v>12</v>
      </c>
      <c r="D310" s="82" t="s">
        <v>767</v>
      </c>
      <c r="E310" s="82" t="s">
        <v>58</v>
      </c>
      <c r="F310" s="82" t="s">
        <v>59</v>
      </c>
      <c r="G310" s="82">
        <v>1864</v>
      </c>
      <c r="H310" s="82" t="s">
        <v>49</v>
      </c>
      <c r="I310" s="82">
        <v>9</v>
      </c>
      <c r="J310" s="82">
        <v>42.5</v>
      </c>
      <c r="K310" s="82">
        <v>382.5</v>
      </c>
      <c r="L310" s="26">
        <f t="shared" si="36"/>
        <v>9</v>
      </c>
      <c r="M310" s="26">
        <f t="shared" si="37"/>
        <v>0</v>
      </c>
      <c r="N310" s="26">
        <v>9</v>
      </c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67" t="e">
        <f>SUMIFS([1]Up!$J:$J,[1]Up!$D:$D,D310)</f>
        <v>#VALUE!</v>
      </c>
      <c r="BX310" s="82"/>
      <c r="BY310" s="82" t="str">
        <f t="shared" si="39"/>
        <v/>
      </c>
      <c r="BZ310" s="53" t="str">
        <f t="shared" si="38"/>
        <v/>
      </c>
      <c r="CA310" s="53" t="s">
        <v>50</v>
      </c>
      <c r="CB310" s="84" t="s">
        <v>60</v>
      </c>
      <c r="CC310" s="53"/>
      <c r="CD310" s="53" t="s">
        <v>61</v>
      </c>
      <c r="CE310" s="53">
        <v>9</v>
      </c>
      <c r="CF310" s="83">
        <v>46134</v>
      </c>
      <c r="CG310" s="53"/>
      <c r="CH310" s="53"/>
    </row>
    <row r="311" spans="3:86" ht="14.25" hidden="1" customHeight="1">
      <c r="C311" s="82" t="s">
        <v>12</v>
      </c>
      <c r="D311" s="82" t="s">
        <v>766</v>
      </c>
      <c r="E311" s="82" t="s">
        <v>58</v>
      </c>
      <c r="F311" s="82" t="s">
        <v>59</v>
      </c>
      <c r="G311" s="82">
        <v>12306</v>
      </c>
      <c r="H311" s="82" t="s">
        <v>49</v>
      </c>
      <c r="I311" s="82">
        <v>1</v>
      </c>
      <c r="J311" s="82">
        <v>298.2</v>
      </c>
      <c r="K311" s="82">
        <v>298.2</v>
      </c>
      <c r="L311" s="26">
        <f t="shared" si="36"/>
        <v>1</v>
      </c>
      <c r="M311" s="26">
        <f t="shared" si="37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>
        <v>1</v>
      </c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67" t="e">
        <f>SUMIFS([1]Up!$J:$J,[1]Up!$D:$D,D311)</f>
        <v>#VALUE!</v>
      </c>
      <c r="BX311" s="82"/>
      <c r="BY311" s="82" t="str">
        <f t="shared" si="39"/>
        <v/>
      </c>
      <c r="BZ311" s="53" t="str">
        <f t="shared" si="38"/>
        <v/>
      </c>
      <c r="CA311" s="53" t="s">
        <v>50</v>
      </c>
      <c r="CB311" s="53"/>
      <c r="CC311" s="53"/>
      <c r="CD311" s="53" t="s">
        <v>51</v>
      </c>
      <c r="CE311" s="53">
        <v>1</v>
      </c>
      <c r="CF311" s="83"/>
      <c r="CG311" s="53"/>
      <c r="CH311" s="53"/>
    </row>
    <row r="312" spans="3:86" ht="14.25" hidden="1" customHeight="1">
      <c r="C312" s="82" t="s">
        <v>12</v>
      </c>
      <c r="D312" s="82" t="s">
        <v>765</v>
      </c>
      <c r="E312" s="82" t="s">
        <v>58</v>
      </c>
      <c r="F312" s="82" t="s">
        <v>59</v>
      </c>
      <c r="G312" s="82">
        <v>295</v>
      </c>
      <c r="H312" s="82" t="s">
        <v>49</v>
      </c>
      <c r="I312" s="82">
        <v>9</v>
      </c>
      <c r="J312" s="82">
        <v>6.2</v>
      </c>
      <c r="K312" s="82">
        <v>55.800000000000004</v>
      </c>
      <c r="L312" s="26">
        <f t="shared" si="36"/>
        <v>9</v>
      </c>
      <c r="M312" s="26">
        <f t="shared" si="37"/>
        <v>0</v>
      </c>
      <c r="N312" s="26">
        <v>9</v>
      </c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67" t="e">
        <f>SUMIFS([1]Up!$J:$J,[1]Up!$D:$D,D312)</f>
        <v>#VALUE!</v>
      </c>
      <c r="BX312" s="82"/>
      <c r="BY312" s="82" t="str">
        <f t="shared" si="39"/>
        <v/>
      </c>
      <c r="BZ312" s="53" t="str">
        <f t="shared" si="38"/>
        <v/>
      </c>
      <c r="CA312" s="53" t="s">
        <v>50</v>
      </c>
      <c r="CB312" s="84" t="s">
        <v>60</v>
      </c>
      <c r="CC312" s="53"/>
      <c r="CD312" s="53" t="s">
        <v>61</v>
      </c>
      <c r="CE312" s="53">
        <v>9</v>
      </c>
      <c r="CF312" s="83">
        <v>46134</v>
      </c>
      <c r="CG312" s="53"/>
      <c r="CH312" s="53"/>
    </row>
    <row r="313" spans="3:86" ht="14.25" hidden="1" customHeight="1">
      <c r="C313" s="82" t="s">
        <v>12</v>
      </c>
      <c r="D313" s="82" t="s">
        <v>764</v>
      </c>
      <c r="E313" s="82" t="s">
        <v>58</v>
      </c>
      <c r="F313" s="82" t="s">
        <v>59</v>
      </c>
      <c r="G313" s="82">
        <v>12306</v>
      </c>
      <c r="H313" s="82" t="s">
        <v>49</v>
      </c>
      <c r="I313" s="82">
        <v>1</v>
      </c>
      <c r="J313" s="82">
        <v>298.2</v>
      </c>
      <c r="K313" s="82">
        <v>298.2</v>
      </c>
      <c r="L313" s="26">
        <f t="shared" si="36"/>
        <v>1</v>
      </c>
      <c r="M313" s="26">
        <f t="shared" si="37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67" t="e">
        <f>SUMIFS([1]Up!$J:$J,[1]Up!$D:$D,D313)</f>
        <v>#VALUE!</v>
      </c>
      <c r="BX313" s="82"/>
      <c r="BY313" s="82" t="str">
        <f t="shared" si="39"/>
        <v/>
      </c>
      <c r="BZ313" s="53" t="str">
        <f t="shared" si="38"/>
        <v/>
      </c>
      <c r="CA313" s="53" t="s">
        <v>50</v>
      </c>
      <c r="CB313" s="53"/>
      <c r="CC313" s="53"/>
      <c r="CD313" s="53" t="s">
        <v>51</v>
      </c>
      <c r="CE313" s="53">
        <v>1</v>
      </c>
      <c r="CF313" s="83"/>
      <c r="CG313" s="53"/>
      <c r="CH313" s="53"/>
    </row>
    <row r="314" spans="3:86" ht="14.25" hidden="1" customHeight="1">
      <c r="C314" s="82" t="s">
        <v>12</v>
      </c>
      <c r="D314" s="82" t="s">
        <v>763</v>
      </c>
      <c r="E314" s="82" t="s">
        <v>58</v>
      </c>
      <c r="F314" s="82" t="s">
        <v>59</v>
      </c>
      <c r="G314" s="82">
        <v>1263</v>
      </c>
      <c r="H314" s="82" t="s">
        <v>49</v>
      </c>
      <c r="I314" s="82">
        <v>2</v>
      </c>
      <c r="J314" s="82">
        <v>29.2</v>
      </c>
      <c r="K314" s="82">
        <v>58.4</v>
      </c>
      <c r="L314" s="26">
        <f t="shared" si="36"/>
        <v>2</v>
      </c>
      <c r="M314" s="26">
        <f t="shared" si="37"/>
        <v>0</v>
      </c>
      <c r="N314" s="26">
        <v>1</v>
      </c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>
        <v>1</v>
      </c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67" t="e">
        <f>SUMIFS([1]Up!$J:$J,[1]Up!$D:$D,D314)</f>
        <v>#VALUE!</v>
      </c>
      <c r="BX314" s="82"/>
      <c r="BY314" s="82" t="str">
        <f t="shared" si="39"/>
        <v/>
      </c>
      <c r="BZ314" s="53" t="str">
        <f t="shared" si="38"/>
        <v/>
      </c>
      <c r="CA314" s="53" t="s">
        <v>50</v>
      </c>
      <c r="CB314" s="84" t="s">
        <v>60</v>
      </c>
      <c r="CC314" s="53"/>
      <c r="CD314" s="53" t="s">
        <v>61</v>
      </c>
      <c r="CE314" s="53">
        <v>2</v>
      </c>
      <c r="CF314" s="83">
        <v>46134</v>
      </c>
      <c r="CG314" s="53"/>
      <c r="CH314" s="53"/>
    </row>
    <row r="315" spans="3:86" ht="14.25" hidden="1" customHeight="1">
      <c r="C315" s="82" t="s">
        <v>12</v>
      </c>
      <c r="D315" s="82" t="s">
        <v>762</v>
      </c>
      <c r="E315" s="82" t="s">
        <v>389</v>
      </c>
      <c r="F315" s="82" t="s">
        <v>245</v>
      </c>
      <c r="G315" s="82">
        <v>12325</v>
      </c>
      <c r="H315" s="82" t="s">
        <v>49</v>
      </c>
      <c r="I315" s="82">
        <v>1</v>
      </c>
      <c r="J315" s="82">
        <v>537.20000000000005</v>
      </c>
      <c r="K315" s="82">
        <v>537.20000000000005</v>
      </c>
      <c r="L315" s="26">
        <f t="shared" si="36"/>
        <v>1</v>
      </c>
      <c r="M315" s="26">
        <f t="shared" si="37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>
        <v>1</v>
      </c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67" t="e">
        <f>SUMIFS([1]Up!$J:$J,[1]Up!$D:$D,D315)</f>
        <v>#VALUE!</v>
      </c>
      <c r="BX315" s="82"/>
      <c r="BY315" s="82" t="str">
        <f t="shared" si="39"/>
        <v/>
      </c>
      <c r="BZ315" s="53" t="str">
        <f t="shared" si="38"/>
        <v/>
      </c>
      <c r="CA315" s="53" t="s">
        <v>50</v>
      </c>
      <c r="CB315" s="53"/>
      <c r="CC315" s="53"/>
      <c r="CD315" s="53" t="s">
        <v>51</v>
      </c>
      <c r="CE315" s="53">
        <v>1</v>
      </c>
      <c r="CF315" s="83"/>
      <c r="CG315" s="53"/>
      <c r="CH315" s="53"/>
    </row>
    <row r="316" spans="3:86" ht="14.25" hidden="1" customHeight="1">
      <c r="C316" s="82" t="s">
        <v>12</v>
      </c>
      <c r="D316" s="82" t="s">
        <v>761</v>
      </c>
      <c r="E316" s="82" t="s">
        <v>145</v>
      </c>
      <c r="F316" s="82" t="s">
        <v>48</v>
      </c>
      <c r="G316" s="82">
        <v>2629</v>
      </c>
      <c r="H316" s="82" t="s">
        <v>49</v>
      </c>
      <c r="I316" s="82">
        <v>1</v>
      </c>
      <c r="J316" s="82">
        <v>18</v>
      </c>
      <c r="K316" s="82">
        <v>18</v>
      </c>
      <c r="L316" s="26">
        <f t="shared" si="36"/>
        <v>1</v>
      </c>
      <c r="M316" s="26">
        <f t="shared" si="37"/>
        <v>0</v>
      </c>
      <c r="N316" s="26"/>
      <c r="O316" s="26"/>
      <c r="P316" s="26"/>
      <c r="Q316" s="26"/>
      <c r="R316" s="26"/>
      <c r="S316" s="26"/>
      <c r="T316" s="26"/>
      <c r="U316" s="26"/>
      <c r="V316" s="26">
        <v>1</v>
      </c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67" t="e">
        <f>SUMIFS([1]Up!$J:$J,[1]Up!$D:$D,D316)</f>
        <v>#VALUE!</v>
      </c>
      <c r="BX316" s="82"/>
      <c r="BY316" s="82" t="str">
        <f t="shared" si="39"/>
        <v/>
      </c>
      <c r="BZ316" s="53" t="str">
        <f t="shared" si="38"/>
        <v/>
      </c>
      <c r="CA316" s="53" t="s">
        <v>50</v>
      </c>
      <c r="CB316" s="84" t="s">
        <v>489</v>
      </c>
      <c r="CC316" s="53"/>
      <c r="CD316" s="53" t="s">
        <v>490</v>
      </c>
      <c r="CE316" s="53">
        <v>1</v>
      </c>
      <c r="CF316" s="83">
        <v>46134</v>
      </c>
      <c r="CG316" s="53"/>
      <c r="CH316" s="53"/>
    </row>
    <row r="317" spans="3:86" ht="14.25" hidden="1" customHeight="1">
      <c r="C317" s="82" t="s">
        <v>12</v>
      </c>
      <c r="D317" s="82" t="s">
        <v>760</v>
      </c>
      <c r="E317" s="82" t="s">
        <v>385</v>
      </c>
      <c r="F317" s="82" t="s">
        <v>48</v>
      </c>
      <c r="G317" s="82">
        <v>2786</v>
      </c>
      <c r="H317" s="82" t="s">
        <v>49</v>
      </c>
      <c r="I317" s="82">
        <v>1</v>
      </c>
      <c r="J317" s="82">
        <v>37.200000000000003</v>
      </c>
      <c r="K317" s="82">
        <v>37.200000000000003</v>
      </c>
      <c r="L317" s="26">
        <f t="shared" si="36"/>
        <v>1</v>
      </c>
      <c r="M317" s="26">
        <f t="shared" si="3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>
        <v>1</v>
      </c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1</v>
      </c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67" t="e">
        <f>SUMIFS([1]Up!$J:$J,[1]Up!$D:$D,D317)</f>
        <v>#VALUE!</v>
      </c>
      <c r="BX317" s="82"/>
      <c r="BY317" s="82" t="str">
        <f t="shared" si="39"/>
        <v/>
      </c>
      <c r="BZ317" s="53" t="str">
        <f t="shared" si="38"/>
        <v>Thừa 1</v>
      </c>
      <c r="CA317" s="53" t="s">
        <v>50</v>
      </c>
      <c r="CB317" s="84" t="s">
        <v>486</v>
      </c>
      <c r="CC317" s="53"/>
      <c r="CD317" s="53" t="s">
        <v>487</v>
      </c>
      <c r="CE317" s="53">
        <v>1</v>
      </c>
      <c r="CF317" s="83">
        <v>46149</v>
      </c>
      <c r="CG317" s="53"/>
      <c r="CH317" s="53"/>
    </row>
    <row r="318" spans="3:86" ht="14.25" hidden="1" customHeight="1">
      <c r="C318" s="82" t="s">
        <v>12</v>
      </c>
      <c r="D318" s="82" t="s">
        <v>759</v>
      </c>
      <c r="E318" s="82" t="s">
        <v>383</v>
      </c>
      <c r="F318" s="82" t="s">
        <v>48</v>
      </c>
      <c r="G318" s="82">
        <v>12306</v>
      </c>
      <c r="H318" s="82" t="s">
        <v>49</v>
      </c>
      <c r="I318" s="82">
        <v>1</v>
      </c>
      <c r="J318" s="82">
        <v>183.5</v>
      </c>
      <c r="K318" s="82">
        <v>183.5</v>
      </c>
      <c r="L318" s="26">
        <f t="shared" si="36"/>
        <v>1</v>
      </c>
      <c r="M318" s="26">
        <f t="shared" si="3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>
        <f>10500/G318</f>
        <v>0.85324232081911267</v>
      </c>
      <c r="X318" s="26">
        <f>1821/G318</f>
        <v>0.14797659678205755</v>
      </c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67" t="e">
        <f>SUMIFS([1]Up!$J:$J,[1]Up!$D:$D,D318)</f>
        <v>#VALUE!</v>
      </c>
      <c r="BX318" s="82"/>
      <c r="BY318" s="82" t="str">
        <f t="shared" si="39"/>
        <v/>
      </c>
      <c r="BZ318" s="53" t="str">
        <f t="shared" si="38"/>
        <v/>
      </c>
      <c r="CA318" s="53" t="s">
        <v>50</v>
      </c>
      <c r="CB318" s="53"/>
      <c r="CC318" s="53"/>
      <c r="CD318" s="53" t="s">
        <v>51</v>
      </c>
      <c r="CE318" s="53">
        <v>1</v>
      </c>
      <c r="CF318" s="83"/>
      <c r="CG318" s="53"/>
      <c r="CH318" s="53"/>
    </row>
    <row r="319" spans="3:86" ht="14.25" hidden="1" customHeight="1">
      <c r="C319" s="82" t="s">
        <v>14</v>
      </c>
      <c r="D319" s="82" t="s">
        <v>758</v>
      </c>
      <c r="E319" s="82" t="s">
        <v>483</v>
      </c>
      <c r="F319" s="82" t="s">
        <v>142</v>
      </c>
      <c r="G319" s="82">
        <v>12300</v>
      </c>
      <c r="H319" s="82" t="s">
        <v>49</v>
      </c>
      <c r="I319" s="82">
        <v>1</v>
      </c>
      <c r="J319" s="82">
        <v>1413.5</v>
      </c>
      <c r="K319" s="82">
        <v>1413.5</v>
      </c>
      <c r="L319" s="26">
        <f t="shared" si="36"/>
        <v>1</v>
      </c>
      <c r="M319" s="26">
        <f t="shared" si="37"/>
        <v>0</v>
      </c>
      <c r="N319" s="26"/>
      <c r="O319" s="26"/>
      <c r="P319" s="26"/>
      <c r="Q319" s="26"/>
      <c r="R319" s="26"/>
      <c r="S319" s="26"/>
      <c r="T319" s="26">
        <v>2</v>
      </c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67" t="e">
        <f>SUMIFS([1]Up!$J:$J,[1]Up!$D:$D,D319)</f>
        <v>#VALUE!</v>
      </c>
      <c r="BX319" s="82" t="s">
        <v>143</v>
      </c>
      <c r="BY319" s="82" t="str">
        <f t="shared" si="39"/>
        <v>PL6</v>
      </c>
      <c r="BZ319" s="53" t="str">
        <f t="shared" si="38"/>
        <v>Thừa 1</v>
      </c>
      <c r="CA319" s="53" t="s">
        <v>50</v>
      </c>
      <c r="CB319" s="53"/>
      <c r="CC319" s="53"/>
      <c r="CD319" s="53" t="s">
        <v>51</v>
      </c>
      <c r="CE319" s="53">
        <v>1</v>
      </c>
      <c r="CF319" s="83"/>
      <c r="CG319" s="53"/>
      <c r="CH319" s="53"/>
    </row>
    <row r="320" spans="3:86" ht="14.25" hidden="1" customHeight="1">
      <c r="C320" s="82" t="s">
        <v>14</v>
      </c>
      <c r="D320" s="82" t="s">
        <v>757</v>
      </c>
      <c r="E320" s="82" t="s">
        <v>479</v>
      </c>
      <c r="F320" s="82" t="s">
        <v>66</v>
      </c>
      <c r="G320" s="82">
        <v>141</v>
      </c>
      <c r="H320" s="82" t="s">
        <v>49</v>
      </c>
      <c r="I320" s="82">
        <v>10</v>
      </c>
      <c r="J320" s="82">
        <v>1.2</v>
      </c>
      <c r="K320" s="82">
        <v>12</v>
      </c>
      <c r="L320" s="26">
        <f t="shared" si="36"/>
        <v>10</v>
      </c>
      <c r="M320" s="26">
        <f t="shared" si="37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>
        <v>10</v>
      </c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67" t="e">
        <f>SUMIFS([1]Up!$J:$J,[1]Up!$D:$D,D320)</f>
        <v>#VALUE!</v>
      </c>
      <c r="BX320" s="82"/>
      <c r="BY320" s="82" t="str">
        <f t="shared" si="39"/>
        <v>PL12</v>
      </c>
      <c r="BZ320" s="53" t="str">
        <f t="shared" si="38"/>
        <v/>
      </c>
      <c r="CA320" s="53" t="s">
        <v>50</v>
      </c>
      <c r="CB320" s="53" t="s">
        <v>480</v>
      </c>
      <c r="CC320" s="53"/>
      <c r="CD320" s="53" t="s">
        <v>481</v>
      </c>
      <c r="CE320" s="53">
        <v>10</v>
      </c>
      <c r="CF320" s="83">
        <v>46128</v>
      </c>
      <c r="CG320" s="53"/>
      <c r="CH320" s="53"/>
    </row>
    <row r="321" spans="3:86" ht="14.25" hidden="1" customHeight="1">
      <c r="C321" s="82" t="s">
        <v>14</v>
      </c>
      <c r="D321" s="82" t="s">
        <v>756</v>
      </c>
      <c r="E321" s="82" t="s">
        <v>477</v>
      </c>
      <c r="F321" s="82" t="s">
        <v>66</v>
      </c>
      <c r="G321" s="82">
        <v>184</v>
      </c>
      <c r="H321" s="82" t="s">
        <v>49</v>
      </c>
      <c r="I321" s="82">
        <v>8</v>
      </c>
      <c r="J321" s="82">
        <v>1</v>
      </c>
      <c r="K321" s="82">
        <v>8</v>
      </c>
      <c r="L321" s="26">
        <f t="shared" si="36"/>
        <v>8</v>
      </c>
      <c r="M321" s="26">
        <f t="shared" si="3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>
        <v>8</v>
      </c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67" t="e">
        <f>SUMIFS([1]Up!$J:$J,[1]Up!$D:$D,D321)</f>
        <v>#VALUE!</v>
      </c>
      <c r="BX321" s="82"/>
      <c r="BY321" s="82" t="str">
        <f t="shared" si="39"/>
        <v>PL10</v>
      </c>
      <c r="BZ321" s="53" t="str">
        <f t="shared" si="38"/>
        <v/>
      </c>
      <c r="CA321" s="53" t="s">
        <v>50</v>
      </c>
      <c r="CB321" s="84" t="s">
        <v>130</v>
      </c>
      <c r="CC321" s="53"/>
      <c r="CD321" s="53" t="s">
        <v>131</v>
      </c>
      <c r="CE321" s="53">
        <v>8</v>
      </c>
      <c r="CF321" s="83">
        <v>46128</v>
      </c>
      <c r="CG321" s="53"/>
      <c r="CH321" s="53"/>
    </row>
    <row r="322" spans="3:86" ht="14.25" hidden="1" customHeight="1">
      <c r="C322" s="82" t="s">
        <v>14</v>
      </c>
      <c r="D322" s="82" t="s">
        <v>755</v>
      </c>
      <c r="E322" s="82" t="s">
        <v>475</v>
      </c>
      <c r="F322" s="82" t="s">
        <v>66</v>
      </c>
      <c r="G322" s="82">
        <v>64</v>
      </c>
      <c r="H322" s="82" t="s">
        <v>97</v>
      </c>
      <c r="I322" s="82">
        <v>8</v>
      </c>
      <c r="J322" s="82">
        <v>0.3</v>
      </c>
      <c r="K322" s="82">
        <v>2.4</v>
      </c>
      <c r="L322" s="26">
        <f t="shared" si="36"/>
        <v>8</v>
      </c>
      <c r="M322" s="26">
        <f t="shared" si="3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8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67" t="e">
        <f>SUMIFS([1]Up!$J:$J,[1]Up!$D:$D,D322)</f>
        <v>#VALUE!</v>
      </c>
      <c r="BX322" s="82"/>
      <c r="BY322" s="82" t="str">
        <f t="shared" si="39"/>
        <v>PL12</v>
      </c>
      <c r="BZ322" s="53" t="str">
        <f t="shared" si="38"/>
        <v/>
      </c>
      <c r="CA322" s="53" t="s">
        <v>50</v>
      </c>
      <c r="CB322" s="53" t="s">
        <v>98</v>
      </c>
      <c r="CC322" s="53"/>
      <c r="CD322" s="53" t="s">
        <v>99</v>
      </c>
      <c r="CE322" s="53">
        <v>8</v>
      </c>
      <c r="CF322" s="83">
        <v>46128</v>
      </c>
      <c r="CG322" s="53"/>
      <c r="CH322" s="53"/>
    </row>
    <row r="323" spans="3:86" ht="14.25" hidden="1" customHeight="1">
      <c r="C323" s="82" t="s">
        <v>14</v>
      </c>
      <c r="D323" s="82" t="s">
        <v>754</v>
      </c>
      <c r="E323" s="82" t="s">
        <v>473</v>
      </c>
      <c r="F323" s="82" t="s">
        <v>66</v>
      </c>
      <c r="G323" s="82">
        <v>305</v>
      </c>
      <c r="H323" s="82" t="s">
        <v>97</v>
      </c>
      <c r="I323" s="82">
        <v>2</v>
      </c>
      <c r="J323" s="82">
        <v>10.1</v>
      </c>
      <c r="K323" s="82">
        <v>20.2</v>
      </c>
      <c r="L323" s="26">
        <f t="shared" si="36"/>
        <v>2</v>
      </c>
      <c r="M323" s="26">
        <f t="shared" si="3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>
        <v>2</v>
      </c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67" t="e">
        <f>SUMIFS([1]Up!$J:$J,[1]Up!$D:$D,D323)</f>
        <v>#VALUE!</v>
      </c>
      <c r="BX323" s="82"/>
      <c r="BY323" s="82" t="str">
        <f t="shared" si="39"/>
        <v>PL25</v>
      </c>
      <c r="BZ323" s="53" t="str">
        <f t="shared" si="38"/>
        <v/>
      </c>
      <c r="CA323" s="53" t="s">
        <v>50</v>
      </c>
      <c r="CB323" s="53" t="s">
        <v>3658</v>
      </c>
      <c r="CC323" s="53"/>
      <c r="CD323" s="53" t="s">
        <v>194</v>
      </c>
      <c r="CE323" s="53">
        <v>2</v>
      </c>
      <c r="CF323" s="83">
        <v>46212</v>
      </c>
      <c r="CG323" s="53"/>
      <c r="CH323" s="53"/>
    </row>
    <row r="324" spans="3:86" ht="14.25" hidden="1" customHeight="1">
      <c r="C324" s="82"/>
      <c r="D324" s="82" t="s">
        <v>753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36"/>
        <v>0</v>
      </c>
      <c r="M324" s="26">
        <f t="shared" si="37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67" t="e">
        <f>SUMIFS([1]Up!$J:$J,[1]Up!$D:$D,D324)</f>
        <v>#VALUE!</v>
      </c>
      <c r="BX324" s="82"/>
      <c r="BY324" s="82" t="str">
        <f t="shared" si="39"/>
        <v/>
      </c>
      <c r="BZ324" s="53" t="str">
        <f t="shared" si="38"/>
        <v/>
      </c>
      <c r="CA324" s="53"/>
      <c r="CB324" s="53"/>
      <c r="CC324" s="53"/>
      <c r="CD324" s="53"/>
      <c r="CE324" s="53"/>
      <c r="CF324" s="83"/>
      <c r="CG324" s="53"/>
      <c r="CH324" s="53"/>
    </row>
    <row r="325" spans="3:86" ht="14.25" hidden="1" customHeight="1">
      <c r="C325" s="82"/>
      <c r="D325" s="82" t="s">
        <v>752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36"/>
        <v>0</v>
      </c>
      <c r="M325" s="26">
        <f t="shared" si="37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67" t="e">
        <f>SUMIFS([1]Up!$J:$J,[1]Up!$D:$D,D325)</f>
        <v>#VALUE!</v>
      </c>
      <c r="BX325" s="82"/>
      <c r="BY325" s="82" t="str">
        <f t="shared" si="39"/>
        <v/>
      </c>
      <c r="BZ325" s="53" t="str">
        <f t="shared" si="38"/>
        <v/>
      </c>
      <c r="CA325" s="53"/>
      <c r="CB325" s="53"/>
      <c r="CC325" s="53"/>
      <c r="CD325" s="53"/>
      <c r="CE325" s="53"/>
      <c r="CF325" s="83"/>
      <c r="CG325" s="53"/>
      <c r="CH325" s="53"/>
    </row>
    <row r="326" spans="3:86" ht="14.25" hidden="1" customHeight="1">
      <c r="C326" s="82"/>
      <c r="D326" s="82" t="s">
        <v>751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36"/>
        <v>0</v>
      </c>
      <c r="M326" s="26">
        <f t="shared" si="37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67" t="e">
        <f>SUMIFS([1]Up!$J:$J,[1]Up!$D:$D,D326)</f>
        <v>#VALUE!</v>
      </c>
      <c r="BX326" s="82"/>
      <c r="BY326" s="82" t="str">
        <f t="shared" si="39"/>
        <v/>
      </c>
      <c r="BZ326" s="53" t="str">
        <f t="shared" si="38"/>
        <v/>
      </c>
      <c r="CA326" s="53"/>
      <c r="CB326" s="53"/>
      <c r="CC326" s="53"/>
      <c r="CD326" s="53"/>
      <c r="CE326" s="53"/>
      <c r="CF326" s="83"/>
      <c r="CG326" s="53"/>
      <c r="CH326" s="53"/>
    </row>
    <row r="327" spans="3:86" ht="14.25" hidden="1" customHeight="1">
      <c r="C327" s="82"/>
      <c r="D327" s="82" t="s">
        <v>750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36"/>
        <v>0</v>
      </c>
      <c r="M327" s="26">
        <f t="shared" si="37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67" t="e">
        <f>SUMIFS([1]Up!$J:$J,[1]Up!$D:$D,D327)</f>
        <v>#VALUE!</v>
      </c>
      <c r="BX327" s="82"/>
      <c r="BY327" s="82" t="str">
        <f t="shared" si="39"/>
        <v/>
      </c>
      <c r="BZ327" s="53" t="str">
        <f t="shared" si="38"/>
        <v/>
      </c>
      <c r="CA327" s="53"/>
      <c r="CB327" s="53"/>
      <c r="CC327" s="53"/>
      <c r="CD327" s="53"/>
      <c r="CE327" s="53"/>
      <c r="CF327" s="83"/>
      <c r="CG327" s="53"/>
      <c r="CH327" s="53"/>
    </row>
    <row r="328" spans="3:86" ht="14.25" hidden="1" customHeight="1">
      <c r="C328" s="82"/>
      <c r="D328" s="82" t="s">
        <v>749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36"/>
        <v>0</v>
      </c>
      <c r="M328" s="26">
        <f t="shared" si="37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67" t="e">
        <f>SUMIFS([1]Up!$J:$J,[1]Up!$D:$D,D328)</f>
        <v>#VALUE!</v>
      </c>
      <c r="BX328" s="82"/>
      <c r="BY328" s="82" t="str">
        <f t="shared" si="39"/>
        <v/>
      </c>
      <c r="BZ328" s="53" t="str">
        <f t="shared" si="38"/>
        <v/>
      </c>
      <c r="CA328" s="53"/>
      <c r="CB328" s="53"/>
      <c r="CC328" s="53"/>
      <c r="CD328" s="53"/>
      <c r="CE328" s="53"/>
      <c r="CF328" s="83"/>
      <c r="CG328" s="53"/>
      <c r="CH328" s="53"/>
    </row>
    <row r="329" spans="3:86" ht="14.25" hidden="1" customHeight="1">
      <c r="C329" s="82"/>
      <c r="D329" s="82" t="s">
        <v>748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36"/>
        <v>0</v>
      </c>
      <c r="M329" s="26">
        <f t="shared" si="37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67" t="e">
        <f>SUMIFS([1]Up!$J:$J,[1]Up!$D:$D,D329)</f>
        <v>#VALUE!</v>
      </c>
      <c r="BX329" s="82"/>
      <c r="BY329" s="82" t="str">
        <f t="shared" si="39"/>
        <v/>
      </c>
      <c r="BZ329" s="53" t="str">
        <f t="shared" si="38"/>
        <v/>
      </c>
      <c r="CA329" s="53"/>
      <c r="CB329" s="53"/>
      <c r="CC329" s="53"/>
      <c r="CD329" s="53"/>
      <c r="CE329" s="53"/>
      <c r="CF329" s="83"/>
      <c r="CG329" s="53"/>
      <c r="CH329" s="53"/>
    </row>
    <row r="330" spans="3:86" ht="14.25" hidden="1" customHeight="1">
      <c r="C330" s="82"/>
      <c r="D330" s="82" t="s">
        <v>747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36"/>
        <v>0</v>
      </c>
      <c r="M330" s="26">
        <f t="shared" si="37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67" t="e">
        <f>SUMIFS([1]Up!$J:$J,[1]Up!$D:$D,D330)</f>
        <v>#VALUE!</v>
      </c>
      <c r="BX330" s="82"/>
      <c r="BY330" s="82" t="str">
        <f t="shared" si="39"/>
        <v/>
      </c>
      <c r="BZ330" s="53" t="str">
        <f t="shared" si="38"/>
        <v/>
      </c>
      <c r="CA330" s="53"/>
      <c r="CB330" s="53"/>
      <c r="CC330" s="53"/>
      <c r="CD330" s="53"/>
      <c r="CE330" s="53"/>
      <c r="CF330" s="83"/>
      <c r="CG330" s="53"/>
      <c r="CH330" s="53"/>
    </row>
    <row r="331" spans="3:86" ht="14.25" hidden="1" customHeight="1">
      <c r="C331" s="82"/>
      <c r="D331" s="82" t="s">
        <v>746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36"/>
        <v>0</v>
      </c>
      <c r="M331" s="26">
        <f t="shared" si="37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67" t="e">
        <f>SUMIFS([1]Up!$J:$J,[1]Up!$D:$D,D331)</f>
        <v>#VALUE!</v>
      </c>
      <c r="BX331" s="82"/>
      <c r="BY331" s="82" t="str">
        <f t="shared" si="39"/>
        <v/>
      </c>
      <c r="BZ331" s="53" t="str">
        <f t="shared" si="38"/>
        <v/>
      </c>
      <c r="CA331" s="53"/>
      <c r="CB331" s="53"/>
      <c r="CC331" s="53"/>
      <c r="CD331" s="53"/>
      <c r="CE331" s="53"/>
      <c r="CF331" s="83"/>
      <c r="CG331" s="53"/>
      <c r="CH331" s="53"/>
    </row>
    <row r="332" spans="3:86" ht="14.25" hidden="1" customHeight="1">
      <c r="C332" s="82"/>
      <c r="D332" s="82" t="s">
        <v>745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36"/>
        <v>0</v>
      </c>
      <c r="M332" s="26">
        <f t="shared" si="37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67" t="e">
        <f>SUMIFS([1]Up!$J:$J,[1]Up!$D:$D,D332)</f>
        <v>#VALUE!</v>
      </c>
      <c r="BX332" s="82"/>
      <c r="BY332" s="82" t="str">
        <f t="shared" si="39"/>
        <v/>
      </c>
      <c r="BZ332" s="53" t="str">
        <f t="shared" si="38"/>
        <v/>
      </c>
      <c r="CA332" s="53"/>
      <c r="CB332" s="53"/>
      <c r="CC332" s="53"/>
      <c r="CD332" s="53"/>
      <c r="CE332" s="53"/>
      <c r="CF332" s="83"/>
      <c r="CG332" s="53"/>
      <c r="CH332" s="53"/>
    </row>
    <row r="333" spans="3:86" ht="14.25" hidden="1" customHeight="1">
      <c r="C333" s="82"/>
      <c r="D333" s="82" t="s">
        <v>744</v>
      </c>
      <c r="E333" s="82"/>
      <c r="F333" s="82"/>
      <c r="G333" s="82"/>
      <c r="H333" s="82"/>
      <c r="I333" s="82">
        <v>0</v>
      </c>
      <c r="J333" s="82">
        <v>0</v>
      </c>
      <c r="K333" s="82">
        <v>0</v>
      </c>
      <c r="L333" s="26">
        <f t="shared" si="36"/>
        <v>0</v>
      </c>
      <c r="M333" s="26">
        <f t="shared" si="37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67" t="e">
        <f>SUMIFS([1]Up!$J:$J,[1]Up!$D:$D,D333)</f>
        <v>#VALUE!</v>
      </c>
      <c r="BX333" s="82"/>
      <c r="BY333" s="82" t="str">
        <f t="shared" si="39"/>
        <v/>
      </c>
      <c r="BZ333" s="53" t="str">
        <f t="shared" si="38"/>
        <v/>
      </c>
      <c r="CA333" s="53"/>
      <c r="CB333" s="53"/>
      <c r="CC333" s="53"/>
      <c r="CD333" s="53"/>
      <c r="CE333" s="53"/>
      <c r="CF333" s="83"/>
      <c r="CG333" s="53"/>
      <c r="CH333" s="53"/>
    </row>
    <row r="334" spans="3:86" ht="14.25" hidden="1" customHeight="1">
      <c r="C334" s="82" t="s">
        <v>12</v>
      </c>
      <c r="D334" s="82" t="s">
        <v>743</v>
      </c>
      <c r="E334" s="82" t="s">
        <v>435</v>
      </c>
      <c r="F334" s="82" t="s">
        <v>75</v>
      </c>
      <c r="G334" s="82">
        <v>2261</v>
      </c>
      <c r="H334" s="82" t="s">
        <v>49</v>
      </c>
      <c r="I334" s="82">
        <v>1</v>
      </c>
      <c r="J334" s="82">
        <v>67.599999999999994</v>
      </c>
      <c r="K334" s="82">
        <v>67.599999999999994</v>
      </c>
      <c r="L334" s="26">
        <f t="shared" si="36"/>
        <v>1</v>
      </c>
      <c r="M334" s="26">
        <f t="shared" si="37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1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67" t="e">
        <f>SUMIFS([1]Up!$J:$J,[1]Up!$D:$D,D334)</f>
        <v>#VALUE!</v>
      </c>
      <c r="BX334" s="82"/>
      <c r="BY334" s="82" t="str">
        <f t="shared" si="39"/>
        <v/>
      </c>
      <c r="BZ334" s="53" t="str">
        <f t="shared" si="38"/>
        <v/>
      </c>
      <c r="CA334" s="53" t="s">
        <v>50</v>
      </c>
      <c r="CB334" s="84" t="s">
        <v>436</v>
      </c>
      <c r="CC334" s="53"/>
      <c r="CD334" s="53" t="s">
        <v>437</v>
      </c>
      <c r="CE334" s="53">
        <v>1</v>
      </c>
      <c r="CF334" s="83">
        <v>46133</v>
      </c>
      <c r="CG334" s="53"/>
      <c r="CH334" s="53"/>
    </row>
    <row r="335" spans="3:86" ht="14.25" hidden="1" customHeight="1">
      <c r="C335" s="82" t="s">
        <v>14</v>
      </c>
      <c r="D335" s="82" t="s">
        <v>742</v>
      </c>
      <c r="E335" s="82" t="s">
        <v>430</v>
      </c>
      <c r="F335" s="82" t="s">
        <v>66</v>
      </c>
      <c r="G335" s="82">
        <v>60</v>
      </c>
      <c r="H335" s="82" t="s">
        <v>431</v>
      </c>
      <c r="I335" s="82">
        <v>2</v>
      </c>
      <c r="J335" s="82">
        <v>0.1</v>
      </c>
      <c r="K335" s="82">
        <v>0.2</v>
      </c>
      <c r="L335" s="26">
        <f t="shared" si="36"/>
        <v>2</v>
      </c>
      <c r="M335" s="26">
        <f t="shared" si="37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>
        <v>2</v>
      </c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67" t="e">
        <f>SUMIFS([1]Up!$J:$J,[1]Up!$D:$D,D335)</f>
        <v>#VALUE!</v>
      </c>
      <c r="BX335" s="82"/>
      <c r="BY335" s="82" t="str">
        <f t="shared" si="39"/>
        <v>PL6</v>
      </c>
      <c r="BZ335" s="53" t="str">
        <f t="shared" si="38"/>
        <v/>
      </c>
      <c r="CA335" s="53" t="s">
        <v>50</v>
      </c>
      <c r="CB335" s="53" t="s">
        <v>432</v>
      </c>
      <c r="CC335" s="53"/>
      <c r="CD335" s="53" t="s">
        <v>433</v>
      </c>
      <c r="CE335" s="53">
        <v>2</v>
      </c>
      <c r="CF335" s="83">
        <v>46149</v>
      </c>
      <c r="CG335" s="53"/>
      <c r="CH335" s="53"/>
    </row>
    <row r="336" spans="3:86" ht="14.25" hidden="1" customHeight="1">
      <c r="C336" s="82" t="s">
        <v>14</v>
      </c>
      <c r="D336" s="82" t="s">
        <v>741</v>
      </c>
      <c r="E336" s="82" t="s">
        <v>428</v>
      </c>
      <c r="F336" s="82" t="s">
        <v>66</v>
      </c>
      <c r="G336" s="82">
        <v>229</v>
      </c>
      <c r="H336" s="82" t="s">
        <v>49</v>
      </c>
      <c r="I336" s="82">
        <v>9</v>
      </c>
      <c r="J336" s="82">
        <v>2.2999999999999998</v>
      </c>
      <c r="K336" s="82">
        <v>20.7</v>
      </c>
      <c r="L336" s="26">
        <f t="shared" si="36"/>
        <v>9</v>
      </c>
      <c r="M336" s="26">
        <f t="shared" si="37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9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67" t="e">
        <f>SUMIFS([1]Up!$J:$J,[1]Up!$D:$D,D336)</f>
        <v>#VALUE!</v>
      </c>
      <c r="BX336" s="82"/>
      <c r="BY336" s="82" t="str">
        <f t="shared" si="39"/>
        <v>PL10</v>
      </c>
      <c r="BZ336" s="53" t="str">
        <f t="shared" si="38"/>
        <v/>
      </c>
      <c r="CA336" s="53" t="s">
        <v>50</v>
      </c>
      <c r="CB336" s="84" t="s">
        <v>130</v>
      </c>
      <c r="CC336" s="53"/>
      <c r="CD336" s="53" t="s">
        <v>131</v>
      </c>
      <c r="CE336" s="53">
        <v>9</v>
      </c>
      <c r="CF336" s="83">
        <v>46128</v>
      </c>
      <c r="CG336" s="53"/>
      <c r="CH336" s="53"/>
    </row>
    <row r="337" spans="3:86" ht="14.25" hidden="1" customHeight="1">
      <c r="C337" s="82" t="s">
        <v>14</v>
      </c>
      <c r="D337" s="82" t="s">
        <v>740</v>
      </c>
      <c r="E337" s="82" t="s">
        <v>426</v>
      </c>
      <c r="F337" s="82" t="s">
        <v>66</v>
      </c>
      <c r="G337" s="82">
        <v>229</v>
      </c>
      <c r="H337" s="82" t="s">
        <v>49</v>
      </c>
      <c r="I337" s="82">
        <v>10</v>
      </c>
      <c r="J337" s="82">
        <v>2.2999999999999998</v>
      </c>
      <c r="K337" s="82">
        <v>23</v>
      </c>
      <c r="L337" s="26">
        <f t="shared" si="36"/>
        <v>10</v>
      </c>
      <c r="M337" s="26">
        <f t="shared" si="37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>
        <v>10</v>
      </c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67" t="e">
        <f>SUMIFS([1]Up!$J:$J,[1]Up!$D:$D,D337)</f>
        <v>#VALUE!</v>
      </c>
      <c r="BX337" s="82"/>
      <c r="BY337" s="82" t="str">
        <f t="shared" si="39"/>
        <v>PL10</v>
      </c>
      <c r="BZ337" s="53" t="str">
        <f t="shared" si="38"/>
        <v/>
      </c>
      <c r="CA337" s="53" t="s">
        <v>50</v>
      </c>
      <c r="CB337" s="84" t="s">
        <v>130</v>
      </c>
      <c r="CC337" s="53"/>
      <c r="CD337" s="53" t="s">
        <v>131</v>
      </c>
      <c r="CE337" s="53">
        <v>10</v>
      </c>
      <c r="CF337" s="83">
        <v>46128</v>
      </c>
      <c r="CG337" s="53"/>
      <c r="CH337" s="53"/>
    </row>
    <row r="338" spans="3:86" ht="14.25" hidden="1" customHeight="1">
      <c r="C338" s="82" t="s">
        <v>14</v>
      </c>
      <c r="D338" s="82" t="s">
        <v>739</v>
      </c>
      <c r="E338" s="82" t="s">
        <v>422</v>
      </c>
      <c r="F338" s="82" t="s">
        <v>66</v>
      </c>
      <c r="G338" s="82">
        <v>229</v>
      </c>
      <c r="H338" s="82" t="s">
        <v>49</v>
      </c>
      <c r="I338" s="82">
        <v>1</v>
      </c>
      <c r="J338" s="82">
        <v>2.5</v>
      </c>
      <c r="K338" s="82">
        <v>2.5</v>
      </c>
      <c r="L338" s="26">
        <f t="shared" si="36"/>
        <v>1</v>
      </c>
      <c r="M338" s="26">
        <f t="shared" si="37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>
        <v>1</v>
      </c>
      <c r="BP338" s="26"/>
      <c r="BQ338" s="26"/>
      <c r="BR338" s="26"/>
      <c r="BS338" s="26"/>
      <c r="BT338" s="26"/>
      <c r="BU338" s="26"/>
      <c r="BV338" s="26"/>
      <c r="BW338" s="67" t="e">
        <f>SUMIFS([1]Up!$J:$J,[1]Up!$D:$D,D338)</f>
        <v>#VALUE!</v>
      </c>
      <c r="BX338" s="82"/>
      <c r="BY338" s="82" t="str">
        <f t="shared" si="39"/>
        <v>PL10</v>
      </c>
      <c r="BZ338" s="53" t="str">
        <f t="shared" si="38"/>
        <v/>
      </c>
      <c r="CA338" s="53" t="s">
        <v>50</v>
      </c>
      <c r="CB338" s="53" t="s">
        <v>423</v>
      </c>
      <c r="CC338" s="53"/>
      <c r="CD338" s="53" t="s">
        <v>424</v>
      </c>
      <c r="CE338" s="53">
        <v>1</v>
      </c>
      <c r="CF338" s="83">
        <v>46149</v>
      </c>
      <c r="CG338" s="53"/>
      <c r="CH338" s="53"/>
    </row>
    <row r="339" spans="3:86" ht="14.25" hidden="1" customHeight="1">
      <c r="C339" s="82" t="s">
        <v>14</v>
      </c>
      <c r="D339" s="82" t="s">
        <v>738</v>
      </c>
      <c r="E339" s="82" t="s">
        <v>420</v>
      </c>
      <c r="F339" s="82" t="s">
        <v>66</v>
      </c>
      <c r="G339" s="82">
        <v>229</v>
      </c>
      <c r="H339" s="82" t="s">
        <v>49</v>
      </c>
      <c r="I339" s="82">
        <v>28</v>
      </c>
      <c r="J339" s="82">
        <v>2.7</v>
      </c>
      <c r="K339" s="82">
        <v>75.600000000000009</v>
      </c>
      <c r="L339" s="26">
        <f t="shared" si="36"/>
        <v>28</v>
      </c>
      <c r="M339" s="26">
        <f t="shared" si="37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>
        <v>29</v>
      </c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67" t="e">
        <f>SUMIFS([1]Up!$J:$J,[1]Up!$D:$D,D339)</f>
        <v>#VALUE!</v>
      </c>
      <c r="BX339" s="82"/>
      <c r="BY339" s="82" t="str">
        <f t="shared" si="39"/>
        <v>PL10</v>
      </c>
      <c r="BZ339" s="53" t="str">
        <f t="shared" si="38"/>
        <v>Thừa 1</v>
      </c>
      <c r="CA339" s="53" t="s">
        <v>50</v>
      </c>
      <c r="CB339" s="84" t="s">
        <v>130</v>
      </c>
      <c r="CC339" s="53"/>
      <c r="CD339" s="53" t="s">
        <v>131</v>
      </c>
      <c r="CE339" s="53">
        <v>29</v>
      </c>
      <c r="CF339" s="83">
        <v>46128</v>
      </c>
      <c r="CG339" s="53"/>
      <c r="CH339" s="53"/>
    </row>
    <row r="340" spans="3:86" ht="14.25" hidden="1" customHeight="1">
      <c r="C340" s="82" t="s">
        <v>12</v>
      </c>
      <c r="D340" s="82" t="s">
        <v>737</v>
      </c>
      <c r="E340" s="82" t="s">
        <v>416</v>
      </c>
      <c r="F340" s="82" t="s">
        <v>151</v>
      </c>
      <c r="G340" s="82">
        <v>86</v>
      </c>
      <c r="H340" s="82" t="s">
        <v>403</v>
      </c>
      <c r="I340" s="82">
        <v>2</v>
      </c>
      <c r="J340" s="82">
        <v>0.5</v>
      </c>
      <c r="K340" s="82">
        <v>1</v>
      </c>
      <c r="L340" s="26">
        <f t="shared" si="36"/>
        <v>2</v>
      </c>
      <c r="M340" s="26">
        <f t="shared" si="37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>
        <v>2</v>
      </c>
      <c r="BS340" s="26"/>
      <c r="BT340" s="26"/>
      <c r="BU340" s="26"/>
      <c r="BV340" s="26"/>
      <c r="BW340" s="67" t="e">
        <f>SUMIFS([1]Up!$J:$J,[1]Up!$D:$D,D340)</f>
        <v>#VALUE!</v>
      </c>
      <c r="BX340" s="82"/>
      <c r="BY340" s="82" t="str">
        <f t="shared" si="39"/>
        <v/>
      </c>
      <c r="BZ340" s="53" t="str">
        <f t="shared" si="38"/>
        <v/>
      </c>
      <c r="CA340" s="53" t="s">
        <v>82</v>
      </c>
      <c r="CB340" s="53" t="s">
        <v>417</v>
      </c>
      <c r="CC340" s="53"/>
      <c r="CD340" s="53" t="s">
        <v>418</v>
      </c>
      <c r="CE340" s="53">
        <v>2</v>
      </c>
      <c r="CF340" s="83">
        <v>46133</v>
      </c>
      <c r="CG340" s="53"/>
      <c r="CH340" s="53"/>
    </row>
    <row r="341" spans="3:86" ht="14.25" hidden="1" customHeight="1">
      <c r="C341" s="82" t="s">
        <v>12</v>
      </c>
      <c r="D341" s="82" t="s">
        <v>736</v>
      </c>
      <c r="E341" s="82" t="s">
        <v>411</v>
      </c>
      <c r="F341" s="82" t="s">
        <v>151</v>
      </c>
      <c r="G341" s="82">
        <v>436</v>
      </c>
      <c r="H341" s="82" t="s">
        <v>412</v>
      </c>
      <c r="I341" s="82">
        <v>48</v>
      </c>
      <c r="J341" s="82">
        <v>4.8</v>
      </c>
      <c r="K341" s="82">
        <v>230.39999999999998</v>
      </c>
      <c r="L341" s="26">
        <f t="shared" si="36"/>
        <v>48</v>
      </c>
      <c r="M341" s="26">
        <f t="shared" si="37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>
        <v>48</v>
      </c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67" t="e">
        <f>SUMIFS([1]Up!$J:$J,[1]Up!$D:$D,D341)</f>
        <v>#VALUE!</v>
      </c>
      <c r="BX341" s="82"/>
      <c r="BY341" s="82" t="str">
        <f t="shared" si="39"/>
        <v/>
      </c>
      <c r="BZ341" s="53" t="str">
        <f t="shared" si="38"/>
        <v/>
      </c>
      <c r="CA341" s="53" t="s">
        <v>50</v>
      </c>
      <c r="CB341" s="53" t="s">
        <v>413</v>
      </c>
      <c r="CC341" s="53"/>
      <c r="CD341" s="53" t="s">
        <v>414</v>
      </c>
      <c r="CE341" s="53">
        <v>48</v>
      </c>
      <c r="CF341" s="83">
        <v>46133</v>
      </c>
      <c r="CG341" s="53"/>
      <c r="CH341" s="53"/>
    </row>
    <row r="342" spans="3:86" ht="14.25" hidden="1" customHeight="1">
      <c r="C342" s="82" t="s">
        <v>12</v>
      </c>
      <c r="D342" s="82" t="s">
        <v>735</v>
      </c>
      <c r="E342" s="82" t="s">
        <v>402</v>
      </c>
      <c r="F342" s="82" t="s">
        <v>151</v>
      </c>
      <c r="G342" s="82">
        <v>309</v>
      </c>
      <c r="H342" s="82" t="s">
        <v>407</v>
      </c>
      <c r="I342" s="82">
        <v>4</v>
      </c>
      <c r="J342" s="82">
        <v>4.9000000000000004</v>
      </c>
      <c r="K342" s="82">
        <v>19.600000000000001</v>
      </c>
      <c r="L342" s="26">
        <f t="shared" si="36"/>
        <v>4</v>
      </c>
      <c r="M342" s="26">
        <f t="shared" si="37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>
        <v>5</v>
      </c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>
        <v>-1</v>
      </c>
      <c r="BW342" s="67" t="e">
        <f>SUMIFS([1]Up!$J:$J,[1]Up!$D:$D,D342)</f>
        <v>#VALUE!</v>
      </c>
      <c r="BX342" s="82"/>
      <c r="BY342" s="82" t="str">
        <f t="shared" si="39"/>
        <v/>
      </c>
      <c r="BZ342" s="53" t="str">
        <f t="shared" si="38"/>
        <v/>
      </c>
      <c r="CA342" s="53" t="s">
        <v>50</v>
      </c>
      <c r="CB342" s="84" t="s">
        <v>408</v>
      </c>
      <c r="CC342" s="53"/>
      <c r="CD342" s="53" t="s">
        <v>409</v>
      </c>
      <c r="CE342" s="53">
        <v>5</v>
      </c>
      <c r="CF342" s="83">
        <v>46133</v>
      </c>
      <c r="CG342" s="53"/>
      <c r="CH342" s="53"/>
    </row>
    <row r="343" spans="3:86" ht="14.25" hidden="1" customHeight="1">
      <c r="C343" s="82" t="s">
        <v>12</v>
      </c>
      <c r="D343" s="82" t="s">
        <v>734</v>
      </c>
      <c r="E343" s="82" t="s">
        <v>402</v>
      </c>
      <c r="F343" s="82" t="s">
        <v>151</v>
      </c>
      <c r="G343" s="82">
        <v>309</v>
      </c>
      <c r="H343" s="82" t="s">
        <v>403</v>
      </c>
      <c r="I343" s="82">
        <v>1</v>
      </c>
      <c r="J343" s="82">
        <v>4.9000000000000004</v>
      </c>
      <c r="K343" s="82">
        <v>4.9000000000000004</v>
      </c>
      <c r="L343" s="26">
        <f t="shared" si="36"/>
        <v>1</v>
      </c>
      <c r="M343" s="26">
        <f t="shared" si="37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>
        <v>1</v>
      </c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>
        <v>1</v>
      </c>
      <c r="BW343" s="67" t="e">
        <f>SUMIFS([1]Up!$J:$J,[1]Up!$D:$D,D343)</f>
        <v>#VALUE!</v>
      </c>
      <c r="BX343" s="82" t="s">
        <v>3870</v>
      </c>
      <c r="BY343" s="82" t="str">
        <f t="shared" si="39"/>
        <v/>
      </c>
      <c r="BZ343" s="53" t="str">
        <f t="shared" si="38"/>
        <v>Thừa 1</v>
      </c>
      <c r="CA343" s="53" t="s">
        <v>50</v>
      </c>
      <c r="CB343" s="53" t="s">
        <v>404</v>
      </c>
      <c r="CC343" s="53"/>
      <c r="CD343" s="53" t="s">
        <v>405</v>
      </c>
      <c r="CE343" s="53">
        <v>1</v>
      </c>
      <c r="CF343" s="83">
        <v>46149</v>
      </c>
      <c r="CG343" s="53"/>
      <c r="CH343" s="53"/>
    </row>
    <row r="344" spans="3:86" ht="14.25" hidden="1" customHeight="1">
      <c r="C344" s="82" t="s">
        <v>12</v>
      </c>
      <c r="D344" s="82" t="s">
        <v>733</v>
      </c>
      <c r="E344" s="82" t="s">
        <v>58</v>
      </c>
      <c r="F344" s="82" t="s">
        <v>59</v>
      </c>
      <c r="G344" s="82">
        <v>2629</v>
      </c>
      <c r="H344" s="82" t="s">
        <v>49</v>
      </c>
      <c r="I344" s="82">
        <v>1</v>
      </c>
      <c r="J344" s="82">
        <v>61.5</v>
      </c>
      <c r="K344" s="82">
        <v>61.5</v>
      </c>
      <c r="L344" s="26">
        <f t="shared" si="36"/>
        <v>1</v>
      </c>
      <c r="M344" s="26">
        <f t="shared" si="37"/>
        <v>0</v>
      </c>
      <c r="N344" s="26">
        <v>1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67" t="e">
        <f>SUMIFS([1]Up!$J:$J,[1]Up!$D:$D,D344)</f>
        <v>#VALUE!</v>
      </c>
      <c r="BX344" s="82"/>
      <c r="BY344" s="82" t="str">
        <f t="shared" si="39"/>
        <v/>
      </c>
      <c r="BZ344" s="53" t="str">
        <f t="shared" si="38"/>
        <v/>
      </c>
      <c r="CA344" s="53" t="s">
        <v>50</v>
      </c>
      <c r="CB344" s="84" t="s">
        <v>60</v>
      </c>
      <c r="CC344" s="53"/>
      <c r="CD344" s="53" t="s">
        <v>61</v>
      </c>
      <c r="CE344" s="53">
        <v>1</v>
      </c>
      <c r="CF344" s="83">
        <v>46134</v>
      </c>
      <c r="CG344" s="53"/>
      <c r="CH344" s="53"/>
    </row>
    <row r="345" spans="3:86" ht="14.25" hidden="1" customHeight="1">
      <c r="C345" s="82" t="s">
        <v>12</v>
      </c>
      <c r="D345" s="82" t="s">
        <v>732</v>
      </c>
      <c r="E345" s="82" t="s">
        <v>58</v>
      </c>
      <c r="F345" s="82" t="s">
        <v>59</v>
      </c>
      <c r="G345" s="82">
        <v>455</v>
      </c>
      <c r="H345" s="82" t="s">
        <v>49</v>
      </c>
      <c r="I345" s="82">
        <v>7</v>
      </c>
      <c r="J345" s="82">
        <v>10</v>
      </c>
      <c r="K345" s="82">
        <v>70</v>
      </c>
      <c r="L345" s="26">
        <f t="shared" si="36"/>
        <v>7</v>
      </c>
      <c r="M345" s="26">
        <f t="shared" si="37"/>
        <v>0</v>
      </c>
      <c r="N345" s="26">
        <v>7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67" t="e">
        <f>SUMIFS([1]Up!$J:$J,[1]Up!$D:$D,D345)</f>
        <v>#VALUE!</v>
      </c>
      <c r="BX345" s="82"/>
      <c r="BY345" s="82" t="str">
        <f t="shared" si="39"/>
        <v/>
      </c>
      <c r="BZ345" s="53" t="str">
        <f t="shared" si="38"/>
        <v/>
      </c>
      <c r="CA345" s="53" t="s">
        <v>50</v>
      </c>
      <c r="CB345" s="84" t="s">
        <v>60</v>
      </c>
      <c r="CC345" s="53"/>
      <c r="CD345" s="53" t="s">
        <v>61</v>
      </c>
      <c r="CE345" s="53">
        <v>7</v>
      </c>
      <c r="CF345" s="83">
        <v>46134</v>
      </c>
      <c r="CG345" s="53"/>
      <c r="CH345" s="53"/>
    </row>
    <row r="346" spans="3:86" ht="14.25" hidden="1" customHeight="1">
      <c r="C346" s="82" t="s">
        <v>12</v>
      </c>
      <c r="D346" s="82" t="s">
        <v>731</v>
      </c>
      <c r="E346" s="82" t="s">
        <v>58</v>
      </c>
      <c r="F346" s="82" t="s">
        <v>59</v>
      </c>
      <c r="G346" s="82">
        <v>1388</v>
      </c>
      <c r="H346" s="82" t="s">
        <v>49</v>
      </c>
      <c r="I346" s="82">
        <v>1</v>
      </c>
      <c r="J346" s="82">
        <v>31.4</v>
      </c>
      <c r="K346" s="82">
        <v>31.4</v>
      </c>
      <c r="L346" s="26">
        <f t="shared" si="36"/>
        <v>1</v>
      </c>
      <c r="M346" s="26">
        <f t="shared" si="37"/>
        <v>0</v>
      </c>
      <c r="N346" s="26">
        <v>1</v>
      </c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67" t="e">
        <f>SUMIFS([1]Up!$J:$J,[1]Up!$D:$D,D346)</f>
        <v>#VALUE!</v>
      </c>
      <c r="BX346" s="82"/>
      <c r="BY346" s="82" t="str">
        <f t="shared" si="39"/>
        <v/>
      </c>
      <c r="BZ346" s="53" t="str">
        <f t="shared" si="38"/>
        <v/>
      </c>
      <c r="CA346" s="53" t="s">
        <v>50</v>
      </c>
      <c r="CB346" s="84" t="s">
        <v>60</v>
      </c>
      <c r="CC346" s="53"/>
      <c r="CD346" s="53" t="s">
        <v>61</v>
      </c>
      <c r="CE346" s="53">
        <v>1</v>
      </c>
      <c r="CF346" s="83">
        <v>46134</v>
      </c>
      <c r="CG346" s="53"/>
      <c r="CH346" s="53"/>
    </row>
    <row r="347" spans="3:86" ht="14.25" hidden="1" customHeight="1">
      <c r="C347" s="82" t="s">
        <v>12</v>
      </c>
      <c r="D347" s="82" t="s">
        <v>730</v>
      </c>
      <c r="E347" s="82" t="s">
        <v>58</v>
      </c>
      <c r="F347" s="82" t="s">
        <v>59</v>
      </c>
      <c r="G347" s="82">
        <v>12227</v>
      </c>
      <c r="H347" s="82" t="s">
        <v>49</v>
      </c>
      <c r="I347" s="82">
        <v>1</v>
      </c>
      <c r="J347" s="82">
        <v>295.7</v>
      </c>
      <c r="K347" s="82">
        <v>295.7</v>
      </c>
      <c r="L347" s="26">
        <f t="shared" si="36"/>
        <v>1</v>
      </c>
      <c r="M347" s="26">
        <f t="shared" si="37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>
        <v>1</v>
      </c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67" t="e">
        <f>SUMIFS([1]Up!$J:$J,[1]Up!$D:$D,D347)</f>
        <v>#VALUE!</v>
      </c>
      <c r="BX347" s="82"/>
      <c r="BY347" s="82" t="str">
        <f t="shared" si="39"/>
        <v/>
      </c>
      <c r="BZ347" s="53" t="str">
        <f t="shared" si="38"/>
        <v/>
      </c>
      <c r="CA347" s="53" t="s">
        <v>50</v>
      </c>
      <c r="CB347" s="53"/>
      <c r="CC347" s="53"/>
      <c r="CD347" s="53" t="s">
        <v>51</v>
      </c>
      <c r="CE347" s="53">
        <v>1</v>
      </c>
      <c r="CF347" s="83"/>
      <c r="CG347" s="53"/>
      <c r="CH347" s="53"/>
    </row>
    <row r="348" spans="3:86" ht="14.25" hidden="1" customHeight="1">
      <c r="C348" s="82" t="s">
        <v>12</v>
      </c>
      <c r="D348" s="82" t="s">
        <v>729</v>
      </c>
      <c r="E348" s="82" t="s">
        <v>58</v>
      </c>
      <c r="F348" s="82" t="s">
        <v>59</v>
      </c>
      <c r="G348" s="82">
        <v>1864</v>
      </c>
      <c r="H348" s="82" t="s">
        <v>49</v>
      </c>
      <c r="I348" s="82">
        <v>7</v>
      </c>
      <c r="J348" s="82">
        <v>42.5</v>
      </c>
      <c r="K348" s="82">
        <v>297.5</v>
      </c>
      <c r="L348" s="26">
        <f t="shared" si="36"/>
        <v>7</v>
      </c>
      <c r="M348" s="26">
        <f t="shared" si="37"/>
        <v>0</v>
      </c>
      <c r="N348" s="26">
        <v>7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67" t="e">
        <f>SUMIFS([1]Up!$J:$J,[1]Up!$D:$D,D348)</f>
        <v>#VALUE!</v>
      </c>
      <c r="BX348" s="82"/>
      <c r="BY348" s="82" t="str">
        <f t="shared" si="39"/>
        <v/>
      </c>
      <c r="BZ348" s="53" t="str">
        <f t="shared" si="38"/>
        <v/>
      </c>
      <c r="CA348" s="53" t="s">
        <v>50</v>
      </c>
      <c r="CB348" s="84" t="s">
        <v>60</v>
      </c>
      <c r="CC348" s="53"/>
      <c r="CD348" s="53" t="s">
        <v>61</v>
      </c>
      <c r="CE348" s="53">
        <v>7</v>
      </c>
      <c r="CF348" s="83">
        <v>46134</v>
      </c>
      <c r="CG348" s="53"/>
      <c r="CH348" s="53"/>
    </row>
    <row r="349" spans="3:86" ht="14.25" hidden="1" customHeight="1">
      <c r="C349" s="82" t="s">
        <v>12</v>
      </c>
      <c r="D349" s="82" t="s">
        <v>728</v>
      </c>
      <c r="E349" s="82" t="s">
        <v>58</v>
      </c>
      <c r="F349" s="82" t="s">
        <v>59</v>
      </c>
      <c r="G349" s="82">
        <v>10066</v>
      </c>
      <c r="H349" s="82" t="s">
        <v>49</v>
      </c>
      <c r="I349" s="82">
        <v>1</v>
      </c>
      <c r="J349" s="82">
        <v>243</v>
      </c>
      <c r="K349" s="82">
        <v>243</v>
      </c>
      <c r="L349" s="26">
        <f t="shared" si="36"/>
        <v>1</v>
      </c>
      <c r="M349" s="26">
        <f t="shared" si="37"/>
        <v>0</v>
      </c>
      <c r="N349" s="26">
        <v>1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67" t="e">
        <f>SUMIFS([1]Up!$J:$J,[1]Up!$D:$D,D349)</f>
        <v>#VALUE!</v>
      </c>
      <c r="BX349" s="82"/>
      <c r="BY349" s="82" t="str">
        <f t="shared" si="39"/>
        <v/>
      </c>
      <c r="BZ349" s="53" t="str">
        <f t="shared" si="38"/>
        <v/>
      </c>
      <c r="CA349" s="53" t="s">
        <v>50</v>
      </c>
      <c r="CB349" s="84" t="s">
        <v>60</v>
      </c>
      <c r="CC349" s="53"/>
      <c r="CD349" s="53" t="s">
        <v>61</v>
      </c>
      <c r="CE349" s="53">
        <v>1</v>
      </c>
      <c r="CF349" s="83">
        <v>46134</v>
      </c>
      <c r="CG349" s="53"/>
      <c r="CH349" s="53"/>
    </row>
    <row r="350" spans="3:86" ht="14.25" hidden="1" customHeight="1">
      <c r="C350" s="82" t="s">
        <v>12</v>
      </c>
      <c r="D350" s="82" t="s">
        <v>727</v>
      </c>
      <c r="E350" s="82" t="s">
        <v>58</v>
      </c>
      <c r="F350" s="82" t="s">
        <v>59</v>
      </c>
      <c r="G350" s="82">
        <v>295</v>
      </c>
      <c r="H350" s="82" t="s">
        <v>49</v>
      </c>
      <c r="I350" s="82">
        <v>10</v>
      </c>
      <c r="J350" s="82">
        <v>6.2</v>
      </c>
      <c r="K350" s="82">
        <v>62</v>
      </c>
      <c r="L350" s="26">
        <f t="shared" si="36"/>
        <v>10</v>
      </c>
      <c r="M350" s="26">
        <f t="shared" si="37"/>
        <v>0</v>
      </c>
      <c r="N350" s="26">
        <v>10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67" t="e">
        <f>SUMIFS([1]Up!$J:$J,[1]Up!$D:$D,D350)</f>
        <v>#VALUE!</v>
      </c>
      <c r="BX350" s="82"/>
      <c r="BY350" s="82" t="str">
        <f t="shared" si="39"/>
        <v/>
      </c>
      <c r="BZ350" s="53" t="str">
        <f t="shared" si="38"/>
        <v/>
      </c>
      <c r="CA350" s="53" t="s">
        <v>50</v>
      </c>
      <c r="CB350" s="84" t="s">
        <v>60</v>
      </c>
      <c r="CC350" s="53"/>
      <c r="CD350" s="53" t="s">
        <v>61</v>
      </c>
      <c r="CE350" s="53">
        <v>10</v>
      </c>
      <c r="CF350" s="83">
        <v>46134</v>
      </c>
      <c r="CG350" s="53"/>
      <c r="CH350" s="53"/>
    </row>
    <row r="351" spans="3:86" ht="14.25" hidden="1" customHeight="1">
      <c r="C351" s="82" t="s">
        <v>12</v>
      </c>
      <c r="D351" s="82" t="s">
        <v>726</v>
      </c>
      <c r="E351" s="82" t="s">
        <v>58</v>
      </c>
      <c r="F351" s="82" t="s">
        <v>59</v>
      </c>
      <c r="G351" s="82">
        <v>931</v>
      </c>
      <c r="H351" s="82" t="s">
        <v>49</v>
      </c>
      <c r="I351" s="82">
        <v>2</v>
      </c>
      <c r="J351" s="82">
        <v>21.1</v>
      </c>
      <c r="K351" s="82">
        <v>42.2</v>
      </c>
      <c r="L351" s="26">
        <f t="shared" ref="L351:L414" si="40">MIN(SUM(N351:BV351),I351)</f>
        <v>2</v>
      </c>
      <c r="M351" s="26">
        <f t="shared" ref="M351:M414" si="41">MAX(0,I351-L351)</f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67" t="e">
        <f>SUMIFS([1]Up!$J:$J,[1]Up!$D:$D,D351)</f>
        <v>#VALUE!</v>
      </c>
      <c r="BX351" s="82"/>
      <c r="BY351" s="82" t="str">
        <f t="shared" si="39"/>
        <v/>
      </c>
      <c r="BZ351" s="53" t="str">
        <f t="shared" ref="BZ351:BZ414" si="42">IF(ROUND(SUM(N351:BV351)-I351,0)&gt;0,"Thừa "&amp;SUM(N351:BV351)-I351,"")</f>
        <v/>
      </c>
      <c r="CA351" s="53" t="s">
        <v>50</v>
      </c>
      <c r="CB351" s="84" t="s">
        <v>60</v>
      </c>
      <c r="CC351" s="53"/>
      <c r="CD351" s="53" t="s">
        <v>61</v>
      </c>
      <c r="CE351" s="53">
        <v>2</v>
      </c>
      <c r="CF351" s="83">
        <v>46134</v>
      </c>
      <c r="CG351" s="53"/>
      <c r="CH351" s="53"/>
    </row>
    <row r="352" spans="3:86" ht="14.25" hidden="1" customHeight="1">
      <c r="C352" s="82" t="s">
        <v>12</v>
      </c>
      <c r="D352" s="82" t="s">
        <v>725</v>
      </c>
      <c r="E352" s="82" t="s">
        <v>58</v>
      </c>
      <c r="F352" s="82" t="s">
        <v>59</v>
      </c>
      <c r="G352" s="82">
        <v>1263</v>
      </c>
      <c r="H352" s="82" t="s">
        <v>49</v>
      </c>
      <c r="I352" s="82">
        <v>2</v>
      </c>
      <c r="J352" s="82">
        <v>29.2</v>
      </c>
      <c r="K352" s="82">
        <v>58.4</v>
      </c>
      <c r="L352" s="26">
        <f t="shared" si="40"/>
        <v>2</v>
      </c>
      <c r="M352" s="26">
        <f t="shared" si="41"/>
        <v>0</v>
      </c>
      <c r="N352" s="26">
        <v>2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67" t="e">
        <f>SUMIFS([1]Up!$J:$J,[1]Up!$D:$D,D352)</f>
        <v>#VALUE!</v>
      </c>
      <c r="BX352" s="82"/>
      <c r="BY352" s="82" t="str">
        <f t="shared" si="39"/>
        <v/>
      </c>
      <c r="BZ352" s="53" t="str">
        <f t="shared" si="42"/>
        <v/>
      </c>
      <c r="CA352" s="53" t="s">
        <v>50</v>
      </c>
      <c r="CB352" s="84" t="s">
        <v>60</v>
      </c>
      <c r="CC352" s="53"/>
      <c r="CD352" s="53" t="s">
        <v>61</v>
      </c>
      <c r="CE352" s="53">
        <v>2</v>
      </c>
      <c r="CF352" s="83">
        <v>46134</v>
      </c>
      <c r="CG352" s="53"/>
      <c r="CH352" s="53"/>
    </row>
    <row r="353" spans="3:86" ht="14.25" hidden="1" customHeight="1">
      <c r="C353" s="82" t="s">
        <v>12</v>
      </c>
      <c r="D353" s="82" t="s">
        <v>724</v>
      </c>
      <c r="E353" s="82" t="s">
        <v>58</v>
      </c>
      <c r="F353" s="82" t="s">
        <v>59</v>
      </c>
      <c r="G353" s="82">
        <v>3295</v>
      </c>
      <c r="H353" s="82" t="s">
        <v>49</v>
      </c>
      <c r="I353" s="82">
        <v>1</v>
      </c>
      <c r="J353" s="82">
        <v>78.5</v>
      </c>
      <c r="K353" s="82">
        <v>78.5</v>
      </c>
      <c r="L353" s="26">
        <f t="shared" si="40"/>
        <v>1</v>
      </c>
      <c r="M353" s="26">
        <f t="shared" si="41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67" t="e">
        <f>SUMIFS([1]Up!$J:$J,[1]Up!$D:$D,D353)</f>
        <v>#VALUE!</v>
      </c>
      <c r="BX353" s="82"/>
      <c r="BY353" s="82" t="str">
        <f t="shared" si="39"/>
        <v/>
      </c>
      <c r="BZ353" s="53" t="str">
        <f t="shared" si="42"/>
        <v/>
      </c>
      <c r="CA353" s="53" t="s">
        <v>50</v>
      </c>
      <c r="CB353" s="84" t="s">
        <v>60</v>
      </c>
      <c r="CC353" s="53"/>
      <c r="CD353" s="53" t="s">
        <v>61</v>
      </c>
      <c r="CE353" s="53">
        <v>1</v>
      </c>
      <c r="CF353" s="83">
        <v>46134</v>
      </c>
      <c r="CG353" s="53"/>
      <c r="CH353" s="53"/>
    </row>
    <row r="354" spans="3:86" ht="14.25" hidden="1" customHeight="1">
      <c r="C354" s="82" t="s">
        <v>12</v>
      </c>
      <c r="D354" s="82" t="s">
        <v>723</v>
      </c>
      <c r="E354" s="82" t="s">
        <v>58</v>
      </c>
      <c r="F354" s="82" t="s">
        <v>59</v>
      </c>
      <c r="G354" s="82">
        <v>2327</v>
      </c>
      <c r="H354" s="82" t="s">
        <v>49</v>
      </c>
      <c r="I354" s="82">
        <v>1</v>
      </c>
      <c r="J354" s="82">
        <v>54.2</v>
      </c>
      <c r="K354" s="82">
        <v>54.2</v>
      </c>
      <c r="L354" s="26">
        <f t="shared" si="40"/>
        <v>1</v>
      </c>
      <c r="M354" s="26">
        <f t="shared" si="41"/>
        <v>0</v>
      </c>
      <c r="N354" s="26">
        <v>1</v>
      </c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67" t="e">
        <f>SUMIFS([1]Up!$J:$J,[1]Up!$D:$D,D354)</f>
        <v>#VALUE!</v>
      </c>
      <c r="BX354" s="82"/>
      <c r="BY354" s="82" t="str">
        <f t="shared" si="39"/>
        <v/>
      </c>
      <c r="BZ354" s="53" t="str">
        <f t="shared" si="42"/>
        <v/>
      </c>
      <c r="CA354" s="53" t="s">
        <v>50</v>
      </c>
      <c r="CB354" s="84" t="s">
        <v>60</v>
      </c>
      <c r="CC354" s="53"/>
      <c r="CD354" s="53" t="s">
        <v>61</v>
      </c>
      <c r="CE354" s="53">
        <v>1</v>
      </c>
      <c r="CF354" s="83">
        <v>46134</v>
      </c>
      <c r="CG354" s="53"/>
      <c r="CH354" s="53"/>
    </row>
    <row r="355" spans="3:86" ht="14.25" hidden="1" customHeight="1">
      <c r="C355" s="82" t="s">
        <v>12</v>
      </c>
      <c r="D355" s="82" t="s">
        <v>722</v>
      </c>
      <c r="E355" s="82" t="s">
        <v>389</v>
      </c>
      <c r="F355" s="82" t="s">
        <v>245</v>
      </c>
      <c r="G355" s="82">
        <v>12332</v>
      </c>
      <c r="H355" s="82" t="s">
        <v>49</v>
      </c>
      <c r="I355" s="82">
        <v>1</v>
      </c>
      <c r="J355" s="82">
        <v>537.5</v>
      </c>
      <c r="K355" s="82">
        <v>537.5</v>
      </c>
      <c r="L355" s="26">
        <f t="shared" si="40"/>
        <v>1</v>
      </c>
      <c r="M355" s="26">
        <f t="shared" si="41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>
        <v>1</v>
      </c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67" t="e">
        <f>SUMIFS([1]Up!$J:$J,[1]Up!$D:$D,D355)</f>
        <v>#VALUE!</v>
      </c>
      <c r="BX355" s="82"/>
      <c r="BY355" s="82" t="str">
        <f t="shared" si="39"/>
        <v/>
      </c>
      <c r="BZ355" s="53" t="str">
        <f t="shared" si="42"/>
        <v/>
      </c>
      <c r="CA355" s="53" t="s">
        <v>50</v>
      </c>
      <c r="CB355" s="53"/>
      <c r="CC355" s="53"/>
      <c r="CD355" s="53" t="s">
        <v>51</v>
      </c>
      <c r="CE355" s="53">
        <v>1</v>
      </c>
      <c r="CF355" s="83"/>
      <c r="CG355" s="53"/>
      <c r="CH355" s="53"/>
    </row>
    <row r="356" spans="3:86" ht="14.25" hidden="1" customHeight="1">
      <c r="C356" s="82" t="s">
        <v>12</v>
      </c>
      <c r="D356" s="82" t="s">
        <v>721</v>
      </c>
      <c r="E356" s="82" t="s">
        <v>385</v>
      </c>
      <c r="F356" s="82" t="s">
        <v>48</v>
      </c>
      <c r="G356" s="82">
        <v>2786</v>
      </c>
      <c r="H356" s="82" t="s">
        <v>49</v>
      </c>
      <c r="I356" s="82">
        <v>1</v>
      </c>
      <c r="J356" s="82">
        <v>37.200000000000003</v>
      </c>
      <c r="K356" s="82">
        <v>37.200000000000003</v>
      </c>
      <c r="L356" s="26">
        <f t="shared" si="40"/>
        <v>1</v>
      </c>
      <c r="M356" s="26">
        <f t="shared" si="41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>
        <v>1</v>
      </c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>
        <v>1</v>
      </c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67" t="e">
        <f>SUMIFS([1]Up!$J:$J,[1]Up!$D:$D,D356)</f>
        <v>#VALUE!</v>
      </c>
      <c r="BX356" s="82"/>
      <c r="BY356" s="82" t="str">
        <f t="shared" si="39"/>
        <v/>
      </c>
      <c r="BZ356" s="53" t="str">
        <f t="shared" si="42"/>
        <v>Thừa 1</v>
      </c>
      <c r="CA356" s="53" t="s">
        <v>50</v>
      </c>
      <c r="CB356" s="84" t="s">
        <v>386</v>
      </c>
      <c r="CC356" s="53"/>
      <c r="CD356" s="53" t="s">
        <v>387</v>
      </c>
      <c r="CE356" s="53">
        <v>1</v>
      </c>
      <c r="CF356" s="83">
        <v>46134</v>
      </c>
      <c r="CG356" s="53"/>
      <c r="CH356" s="53"/>
    </row>
    <row r="357" spans="3:86" ht="14.25" hidden="1" customHeight="1">
      <c r="C357" s="82" t="s">
        <v>12</v>
      </c>
      <c r="D357" s="82" t="s">
        <v>720</v>
      </c>
      <c r="E357" s="82" t="s">
        <v>383</v>
      </c>
      <c r="F357" s="82" t="s">
        <v>48</v>
      </c>
      <c r="G357" s="82">
        <v>12313</v>
      </c>
      <c r="H357" s="82" t="s">
        <v>49</v>
      </c>
      <c r="I357" s="82">
        <v>1</v>
      </c>
      <c r="J357" s="82">
        <v>183.6</v>
      </c>
      <c r="K357" s="82">
        <v>183.6</v>
      </c>
      <c r="L357" s="26">
        <f t="shared" si="40"/>
        <v>1</v>
      </c>
      <c r="M357" s="26">
        <f t="shared" si="41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>
        <f>10500/G357</f>
        <v>0.85275724843661171</v>
      </c>
      <c r="X357" s="26">
        <f>1828/G357</f>
        <v>0.14846097620401202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67" t="e">
        <f>SUMIFS([1]Up!$J:$J,[1]Up!$D:$D,D357)</f>
        <v>#VALUE!</v>
      </c>
      <c r="BX357" s="82"/>
      <c r="BY357" s="82" t="str">
        <f t="shared" si="39"/>
        <v/>
      </c>
      <c r="BZ357" s="53" t="str">
        <f t="shared" si="42"/>
        <v/>
      </c>
      <c r="CA357" s="53" t="s">
        <v>50</v>
      </c>
      <c r="CB357" s="53"/>
      <c r="CC357" s="53"/>
      <c r="CD357" s="53" t="s">
        <v>51</v>
      </c>
      <c r="CE357" s="53">
        <v>1</v>
      </c>
      <c r="CF357" s="83"/>
      <c r="CG357" s="53"/>
      <c r="CH357" s="53"/>
    </row>
    <row r="358" spans="3:86" ht="14.25" hidden="1" customHeight="1">
      <c r="C358" s="82" t="s">
        <v>12</v>
      </c>
      <c r="D358" s="82" t="s">
        <v>719</v>
      </c>
      <c r="E358" s="82" t="s">
        <v>379</v>
      </c>
      <c r="F358" s="82" t="s">
        <v>48</v>
      </c>
      <c r="G358" s="82">
        <v>152</v>
      </c>
      <c r="H358" s="82" t="s">
        <v>49</v>
      </c>
      <c r="I358" s="82">
        <v>2</v>
      </c>
      <c r="J358" s="82">
        <v>1.6</v>
      </c>
      <c r="K358" s="82">
        <v>3.2</v>
      </c>
      <c r="L358" s="26">
        <f t="shared" si="40"/>
        <v>2</v>
      </c>
      <c r="M358" s="26">
        <f t="shared" si="41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>
        <v>2</v>
      </c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67" t="e">
        <f>SUMIFS([1]Up!$J:$J,[1]Up!$D:$D,D358)</f>
        <v>#VALUE!</v>
      </c>
      <c r="BX358" s="82"/>
      <c r="BY358" s="82" t="str">
        <f t="shared" si="39"/>
        <v/>
      </c>
      <c r="BZ358" s="53" t="str">
        <f t="shared" si="42"/>
        <v/>
      </c>
      <c r="CA358" s="53" t="s">
        <v>50</v>
      </c>
      <c r="CB358" s="53" t="s">
        <v>380</v>
      </c>
      <c r="CC358" s="53"/>
      <c r="CD358" s="53" t="s">
        <v>381</v>
      </c>
      <c r="CE358" s="53">
        <v>2</v>
      </c>
      <c r="CF358" s="83">
        <v>46133</v>
      </c>
      <c r="CG358" s="53"/>
      <c r="CH358" s="53"/>
    </row>
    <row r="359" spans="3:86" ht="14.25" hidden="1" customHeight="1">
      <c r="C359" s="82" t="s">
        <v>14</v>
      </c>
      <c r="D359" s="82" t="s">
        <v>717</v>
      </c>
      <c r="E359" s="82" t="s">
        <v>718</v>
      </c>
      <c r="F359" s="82" t="s">
        <v>706</v>
      </c>
      <c r="G359" s="82">
        <v>51</v>
      </c>
      <c r="H359" s="82" t="s">
        <v>49</v>
      </c>
      <c r="I359" s="82">
        <v>2</v>
      </c>
      <c r="J359" s="82">
        <v>0.1</v>
      </c>
      <c r="K359" s="82">
        <v>0.2</v>
      </c>
      <c r="L359" s="26">
        <f t="shared" si="40"/>
        <v>2</v>
      </c>
      <c r="M359" s="26">
        <f t="shared" si="41"/>
        <v>0</v>
      </c>
      <c r="N359" s="26"/>
      <c r="O359" s="26"/>
      <c r="P359" s="26"/>
      <c r="Q359" s="26"/>
      <c r="R359" s="26"/>
      <c r="S359" s="26"/>
      <c r="T359" s="26">
        <v>2</v>
      </c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67" t="e">
        <f>SUMIFS([1]Up!$J:$J,[1]Up!$D:$D,D359)</f>
        <v>#VALUE!</v>
      </c>
      <c r="BX359" s="82"/>
      <c r="BY359" s="82" t="str">
        <f t="shared" si="39"/>
        <v>PL6</v>
      </c>
      <c r="BZ359" s="53" t="str">
        <f t="shared" si="42"/>
        <v/>
      </c>
      <c r="CA359" s="53" t="s">
        <v>50</v>
      </c>
      <c r="CB359" s="84" t="s">
        <v>161</v>
      </c>
      <c r="CC359" s="53"/>
      <c r="CD359" s="53" t="s">
        <v>162</v>
      </c>
      <c r="CE359" s="53">
        <v>2</v>
      </c>
      <c r="CF359" s="83">
        <v>46128</v>
      </c>
      <c r="CG359" s="53"/>
      <c r="CH359" s="53"/>
    </row>
    <row r="360" spans="3:86" ht="14.25" hidden="1" customHeight="1">
      <c r="C360" s="82" t="s">
        <v>14</v>
      </c>
      <c r="D360" s="82" t="s">
        <v>716</v>
      </c>
      <c r="E360" s="82" t="s">
        <v>692</v>
      </c>
      <c r="F360" s="82" t="s">
        <v>688</v>
      </c>
      <c r="G360" s="82">
        <v>195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40"/>
        <v>2</v>
      </c>
      <c r="M360" s="26">
        <f t="shared" si="41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67" t="e">
        <f>SUMIFS([1]Up!$J:$J,[1]Up!$D:$D,D360)</f>
        <v>#VALUE!</v>
      </c>
      <c r="BX360" s="82"/>
      <c r="BY360" s="82" t="str">
        <f t="shared" si="39"/>
        <v>PL2</v>
      </c>
      <c r="BZ360" s="53" t="str">
        <f t="shared" si="42"/>
        <v/>
      </c>
      <c r="CA360" s="53" t="s">
        <v>50</v>
      </c>
      <c r="CB360" s="53" t="s">
        <v>307</v>
      </c>
      <c r="CC360" s="53"/>
      <c r="CD360" s="53" t="s">
        <v>308</v>
      </c>
      <c r="CE360" s="53">
        <v>2</v>
      </c>
      <c r="CF360" s="83">
        <v>46128</v>
      </c>
      <c r="CG360" s="53"/>
      <c r="CH360" s="53"/>
    </row>
    <row r="361" spans="3:86" ht="14.25" hidden="1" customHeight="1">
      <c r="C361" s="82" t="s">
        <v>14</v>
      </c>
      <c r="D361" s="82" t="s">
        <v>715</v>
      </c>
      <c r="E361" s="82" t="s">
        <v>692</v>
      </c>
      <c r="F361" s="82" t="s">
        <v>688</v>
      </c>
      <c r="G361" s="82">
        <v>214</v>
      </c>
      <c r="H361" s="82" t="s">
        <v>49</v>
      </c>
      <c r="I361" s="82">
        <v>2</v>
      </c>
      <c r="J361" s="82">
        <v>0.5</v>
      </c>
      <c r="K361" s="82">
        <v>1</v>
      </c>
      <c r="L361" s="26">
        <f t="shared" si="40"/>
        <v>2</v>
      </c>
      <c r="M361" s="26">
        <f t="shared" si="41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>
        <v>2</v>
      </c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67" t="e">
        <f>SUMIFS([1]Up!$J:$J,[1]Up!$D:$D,D361)</f>
        <v>#VALUE!</v>
      </c>
      <c r="BX361" s="82"/>
      <c r="BY361" s="82" t="str">
        <f t="shared" si="39"/>
        <v>PL2</v>
      </c>
      <c r="BZ361" s="53" t="str">
        <f t="shared" si="42"/>
        <v/>
      </c>
      <c r="CA361" s="53" t="s">
        <v>50</v>
      </c>
      <c r="CB361" s="53" t="s">
        <v>307</v>
      </c>
      <c r="CC361" s="53"/>
      <c r="CD361" s="53" t="s">
        <v>308</v>
      </c>
      <c r="CE361" s="53">
        <v>2</v>
      </c>
      <c r="CF361" s="83">
        <v>46128</v>
      </c>
      <c r="CG361" s="53"/>
      <c r="CH361" s="53"/>
    </row>
    <row r="362" spans="3:86" ht="14.25" hidden="1" customHeight="1">
      <c r="C362" s="82" t="s">
        <v>14</v>
      </c>
      <c r="D362" s="82" t="s">
        <v>713</v>
      </c>
      <c r="E362" s="82" t="s">
        <v>714</v>
      </c>
      <c r="F362" s="82" t="s">
        <v>706</v>
      </c>
      <c r="G362" s="82">
        <v>330</v>
      </c>
      <c r="H362" s="82" t="s">
        <v>49</v>
      </c>
      <c r="I362" s="82">
        <v>2</v>
      </c>
      <c r="J362" s="82">
        <v>20.3</v>
      </c>
      <c r="K362" s="82">
        <v>40.6</v>
      </c>
      <c r="L362" s="26">
        <f t="shared" si="40"/>
        <v>2</v>
      </c>
      <c r="M362" s="26">
        <f t="shared" si="41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>
        <v>2</v>
      </c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67" t="e">
        <f>SUMIFS([1]Up!$J:$J,[1]Up!$D:$D,D362)</f>
        <v>#VALUE!</v>
      </c>
      <c r="BX362" s="82"/>
      <c r="BY362" s="82" t="str">
        <f t="shared" si="39"/>
        <v>PL12</v>
      </c>
      <c r="BZ362" s="53" t="str">
        <f t="shared" si="42"/>
        <v/>
      </c>
      <c r="CA362" s="53" t="s">
        <v>50</v>
      </c>
      <c r="CB362" s="53" t="s">
        <v>480</v>
      </c>
      <c r="CC362" s="53"/>
      <c r="CD362" s="53" t="s">
        <v>481</v>
      </c>
      <c r="CE362" s="53">
        <v>2</v>
      </c>
      <c r="CF362" s="83">
        <v>46128</v>
      </c>
      <c r="CG362" s="53"/>
      <c r="CH362" s="53"/>
    </row>
    <row r="363" spans="3:86" ht="14.25" hidden="1" customHeight="1">
      <c r="C363" s="82" t="s">
        <v>14</v>
      </c>
      <c r="D363" s="82" t="s">
        <v>711</v>
      </c>
      <c r="E363" s="82" t="s">
        <v>712</v>
      </c>
      <c r="F363" s="82" t="s">
        <v>706</v>
      </c>
      <c r="G363" s="82">
        <v>220</v>
      </c>
      <c r="H363" s="82" t="s">
        <v>49</v>
      </c>
      <c r="I363" s="82">
        <v>74</v>
      </c>
      <c r="J363" s="82">
        <v>1.1000000000000001</v>
      </c>
      <c r="K363" s="82">
        <v>81.400000000000006</v>
      </c>
      <c r="L363" s="26">
        <f t="shared" si="40"/>
        <v>74</v>
      </c>
      <c r="M363" s="26">
        <f t="shared" si="41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>
        <v>48</v>
      </c>
      <c r="AI363" s="26"/>
      <c r="AJ363" s="26"/>
      <c r="AK363" s="26"/>
      <c r="AL363" s="26"/>
      <c r="AM363" s="26">
        <v>26</v>
      </c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67" t="e">
        <f>SUMIFS([1]Up!$J:$J,[1]Up!$D:$D,D363)</f>
        <v>#VALUE!</v>
      </c>
      <c r="BX363" s="82"/>
      <c r="BY363" s="82" t="str">
        <f t="shared" si="39"/>
        <v>PL10</v>
      </c>
      <c r="BZ363" s="53" t="str">
        <f t="shared" si="42"/>
        <v/>
      </c>
      <c r="CA363" s="53" t="s">
        <v>50</v>
      </c>
      <c r="CB363" s="84" t="s">
        <v>130</v>
      </c>
      <c r="CC363" s="53"/>
      <c r="CD363" s="53" t="s">
        <v>131</v>
      </c>
      <c r="CE363" s="53">
        <v>74</v>
      </c>
      <c r="CF363" s="83">
        <v>46128</v>
      </c>
      <c r="CG363" s="53"/>
      <c r="CH363" s="53"/>
    </row>
    <row r="364" spans="3:86" ht="14.25" hidden="1" customHeight="1">
      <c r="C364" s="82" t="s">
        <v>14</v>
      </c>
      <c r="D364" s="82" t="s">
        <v>709</v>
      </c>
      <c r="E364" s="82" t="s">
        <v>710</v>
      </c>
      <c r="F364" s="82" t="s">
        <v>706</v>
      </c>
      <c r="G364" s="82">
        <v>210</v>
      </c>
      <c r="H364" s="82" t="s">
        <v>49</v>
      </c>
      <c r="I364" s="82">
        <v>21</v>
      </c>
      <c r="J364" s="82">
        <v>0.7</v>
      </c>
      <c r="K364" s="82">
        <v>14.7</v>
      </c>
      <c r="L364" s="26">
        <f t="shared" si="40"/>
        <v>21</v>
      </c>
      <c r="M364" s="26">
        <f t="shared" si="41"/>
        <v>0</v>
      </c>
      <c r="N364" s="26"/>
      <c r="O364" s="26"/>
      <c r="P364" s="26"/>
      <c r="Q364" s="26"/>
      <c r="R364" s="26"/>
      <c r="S364" s="26"/>
      <c r="T364" s="26">
        <v>21</v>
      </c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67" t="e">
        <f>SUMIFS([1]Up!$J:$J,[1]Up!$D:$D,D364)</f>
        <v>#VALUE!</v>
      </c>
      <c r="BX364" s="82"/>
      <c r="BY364" s="82" t="str">
        <f t="shared" si="39"/>
        <v>PL6</v>
      </c>
      <c r="BZ364" s="53" t="str">
        <f t="shared" si="42"/>
        <v/>
      </c>
      <c r="CA364" s="53" t="s">
        <v>50</v>
      </c>
      <c r="CB364" s="84" t="s">
        <v>161</v>
      </c>
      <c r="CC364" s="53"/>
      <c r="CD364" s="53" t="s">
        <v>162</v>
      </c>
      <c r="CE364" s="53">
        <v>21</v>
      </c>
      <c r="CF364" s="83">
        <v>46128</v>
      </c>
      <c r="CG364" s="53"/>
      <c r="CH364" s="53"/>
    </row>
    <row r="365" spans="3:86" ht="14.25" hidden="1" customHeight="1">
      <c r="C365" s="82" t="s">
        <v>14</v>
      </c>
      <c r="D365" s="82" t="s">
        <v>708</v>
      </c>
      <c r="E365" s="82" t="s">
        <v>576</v>
      </c>
      <c r="F365" s="82" t="s">
        <v>706</v>
      </c>
      <c r="G365" s="82">
        <v>210</v>
      </c>
      <c r="H365" s="82" t="s">
        <v>49</v>
      </c>
      <c r="I365" s="82">
        <v>14</v>
      </c>
      <c r="J365" s="82">
        <v>2.5</v>
      </c>
      <c r="K365" s="82">
        <v>35</v>
      </c>
      <c r="L365" s="26">
        <f t="shared" si="40"/>
        <v>14</v>
      </c>
      <c r="M365" s="26">
        <f t="shared" si="41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>
        <v>14</v>
      </c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67" t="e">
        <f>SUMIFS([1]Up!$J:$J,[1]Up!$D:$D,D365)</f>
        <v>#VALUE!</v>
      </c>
      <c r="BX365" s="82"/>
      <c r="BY365" s="82" t="str">
        <f t="shared" si="39"/>
        <v>PL10</v>
      </c>
      <c r="BZ365" s="53" t="str">
        <f t="shared" si="42"/>
        <v/>
      </c>
      <c r="CA365" s="53" t="s">
        <v>50</v>
      </c>
      <c r="CB365" s="84" t="s">
        <v>130</v>
      </c>
      <c r="CC365" s="53"/>
      <c r="CD365" s="53" t="s">
        <v>131</v>
      </c>
      <c r="CE365" s="53">
        <v>14</v>
      </c>
      <c r="CF365" s="83">
        <v>46128</v>
      </c>
      <c r="CG365" s="53"/>
      <c r="CH365" s="53"/>
    </row>
    <row r="366" spans="3:86" ht="14.25" hidden="1" customHeight="1">
      <c r="C366" s="82" t="s">
        <v>14</v>
      </c>
      <c r="D366" s="82" t="s">
        <v>707</v>
      </c>
      <c r="E366" s="82" t="s">
        <v>681</v>
      </c>
      <c r="F366" s="82" t="s">
        <v>682</v>
      </c>
      <c r="G366" s="82">
        <v>191</v>
      </c>
      <c r="H366" s="82" t="s">
        <v>49</v>
      </c>
      <c r="I366" s="82">
        <v>4</v>
      </c>
      <c r="J366" s="82">
        <v>0.5</v>
      </c>
      <c r="K366" s="82">
        <v>2</v>
      </c>
      <c r="L366" s="26">
        <f t="shared" ref="L366:L376" si="43">MIN(SUM(N366:BV366),I366)</f>
        <v>4</v>
      </c>
      <c r="M366" s="26">
        <f t="shared" ref="M366:M376" si="44">MAX(0,I366-L366)</f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>
        <v>4</v>
      </c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67" t="e">
        <f>SUMIFS([1]Up!$J:$J,[1]Up!$D:$D,D366)</f>
        <v>#VALUE!</v>
      </c>
      <c r="BX366" s="82"/>
      <c r="BY366" s="82" t="str">
        <f t="shared" ref="BY366:BY376" si="45">IFERROR(IF(C366="Plate",LEFT(E366,FIND("*",E366,1)-1),""),IF(C366="Plate",LEFT(E366,FIND("x",E366,1)-1),""))</f>
        <v>PL2.6</v>
      </c>
      <c r="BZ366" s="53" t="str">
        <f t="shared" ref="BZ366:BZ376" si="46">IF(ROUND(SUM(N366:BV366)-I366,0)&gt;0,"Thừa "&amp;SUM(N366:BV366)-I366,"")</f>
        <v/>
      </c>
      <c r="CA366" s="53" t="s">
        <v>50</v>
      </c>
      <c r="CB366" s="53" t="s">
        <v>683</v>
      </c>
      <c r="CC366" s="53"/>
      <c r="CD366" s="53" t="s">
        <v>684</v>
      </c>
      <c r="CE366" s="53">
        <v>4</v>
      </c>
      <c r="CF366" s="83">
        <v>46128</v>
      </c>
      <c r="CG366" s="53"/>
      <c r="CH366" s="53"/>
    </row>
    <row r="367" spans="3:86" ht="14.25" hidden="1" customHeight="1">
      <c r="C367" s="82" t="s">
        <v>14</v>
      </c>
      <c r="D367" s="82" t="s">
        <v>704</v>
      </c>
      <c r="E367" s="82" t="s">
        <v>705</v>
      </c>
      <c r="F367" s="82" t="s">
        <v>706</v>
      </c>
      <c r="G367" s="82">
        <v>51</v>
      </c>
      <c r="H367" s="82" t="s">
        <v>49</v>
      </c>
      <c r="I367" s="82">
        <v>6</v>
      </c>
      <c r="J367" s="82">
        <v>0</v>
      </c>
      <c r="K367" s="82">
        <v>0</v>
      </c>
      <c r="L367" s="26">
        <f t="shared" si="43"/>
        <v>6</v>
      </c>
      <c r="M367" s="26">
        <f t="shared" si="44"/>
        <v>0</v>
      </c>
      <c r="N367" s="26"/>
      <c r="O367" s="26"/>
      <c r="P367" s="26"/>
      <c r="Q367" s="26"/>
      <c r="R367" s="26"/>
      <c r="S367" s="26"/>
      <c r="T367" s="26">
        <v>6</v>
      </c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67" t="e">
        <f>SUMIFS([1]Up!$J:$J,[1]Up!$D:$D,D367)</f>
        <v>#VALUE!</v>
      </c>
      <c r="BX367" s="82"/>
      <c r="BY367" s="82" t="str">
        <f t="shared" si="45"/>
        <v>PL6</v>
      </c>
      <c r="BZ367" s="53" t="str">
        <f t="shared" si="46"/>
        <v/>
      </c>
      <c r="CA367" s="53" t="s">
        <v>50</v>
      </c>
      <c r="CB367" s="84" t="s">
        <v>161</v>
      </c>
      <c r="CC367" s="53"/>
      <c r="CD367" s="53" t="s">
        <v>162</v>
      </c>
      <c r="CE367" s="53">
        <v>6</v>
      </c>
      <c r="CF367" s="83">
        <v>46128</v>
      </c>
      <c r="CG367" s="53"/>
      <c r="CH367" s="53"/>
    </row>
    <row r="368" spans="3:86" ht="14.25" customHeight="1">
      <c r="C368" s="82" t="s">
        <v>14</v>
      </c>
      <c r="D368" s="82" t="s">
        <v>700</v>
      </c>
      <c r="E368" s="82" t="s">
        <v>701</v>
      </c>
      <c r="F368" s="82" t="s">
        <v>682</v>
      </c>
      <c r="G368" s="82">
        <v>384</v>
      </c>
      <c r="H368" s="82" t="s">
        <v>49</v>
      </c>
      <c r="I368" s="82">
        <v>2</v>
      </c>
      <c r="J368" s="82">
        <v>0.5</v>
      </c>
      <c r="K368" s="82">
        <v>1</v>
      </c>
      <c r="L368" s="26">
        <f t="shared" si="43"/>
        <v>0</v>
      </c>
      <c r="M368" s="26">
        <f t="shared" si="44"/>
        <v>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67" t="e">
        <f>SUMIFS([1]Up!$J:$J,[1]Up!$D:$D,D368)</f>
        <v>#VALUE!</v>
      </c>
      <c r="BX368" s="82"/>
      <c r="BY368" s="82" t="str">
        <f t="shared" si="45"/>
        <v>PL2</v>
      </c>
      <c r="BZ368" s="53" t="str">
        <f t="shared" si="46"/>
        <v/>
      </c>
      <c r="CA368" s="53" t="s">
        <v>50</v>
      </c>
      <c r="CB368" s="84" t="s">
        <v>702</v>
      </c>
      <c r="CC368" s="53"/>
      <c r="CD368" s="53" t="s">
        <v>703</v>
      </c>
      <c r="CE368" s="53">
        <v>2</v>
      </c>
      <c r="CF368" s="83">
        <v>46149</v>
      </c>
      <c r="CG368" s="53"/>
      <c r="CH368" s="53"/>
    </row>
    <row r="369" spans="3:86" ht="14.25" hidden="1" customHeight="1">
      <c r="C369" s="82" t="s">
        <v>14</v>
      </c>
      <c r="D369" s="82" t="s">
        <v>696</v>
      </c>
      <c r="E369" s="82" t="s">
        <v>697</v>
      </c>
      <c r="F369" s="82" t="s">
        <v>682</v>
      </c>
      <c r="G369" s="82">
        <v>161</v>
      </c>
      <c r="H369" s="82" t="s">
        <v>49</v>
      </c>
      <c r="I369" s="82">
        <v>4</v>
      </c>
      <c r="J369" s="82">
        <v>0.2</v>
      </c>
      <c r="K369" s="82">
        <v>0.8</v>
      </c>
      <c r="L369" s="26">
        <f t="shared" si="43"/>
        <v>4</v>
      </c>
      <c r="M369" s="26">
        <f t="shared" si="4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>
        <v>3</v>
      </c>
      <c r="BO369" s="26">
        <v>1</v>
      </c>
      <c r="BP369" s="26"/>
      <c r="BQ369" s="26"/>
      <c r="BR369" s="26"/>
      <c r="BS369" s="26"/>
      <c r="BT369" s="26"/>
      <c r="BU369" s="26"/>
      <c r="BV369" s="26"/>
      <c r="BW369" s="67" t="e">
        <f>SUMIFS([1]Up!$J:$J,[1]Up!$D:$D,D369)</f>
        <v>#VALUE!</v>
      </c>
      <c r="BX369" s="82"/>
      <c r="BY369" s="82" t="str">
        <f t="shared" si="45"/>
        <v>PL1.5</v>
      </c>
      <c r="BZ369" s="53" t="str">
        <f t="shared" si="46"/>
        <v/>
      </c>
      <c r="CA369" s="53" t="s">
        <v>50</v>
      </c>
      <c r="CB369" s="53" t="s">
        <v>698</v>
      </c>
      <c r="CC369" s="53"/>
      <c r="CD369" s="53" t="s">
        <v>699</v>
      </c>
      <c r="CE369" s="53">
        <v>4</v>
      </c>
      <c r="CF369" s="83">
        <v>46128</v>
      </c>
      <c r="CG369" s="53"/>
      <c r="CH369" s="53"/>
    </row>
    <row r="370" spans="3:86" ht="14.25" hidden="1" customHeight="1">
      <c r="C370" s="82" t="s">
        <v>14</v>
      </c>
      <c r="D370" s="82" t="s">
        <v>695</v>
      </c>
      <c r="E370" s="82" t="s">
        <v>692</v>
      </c>
      <c r="F370" s="82" t="s">
        <v>688</v>
      </c>
      <c r="G370" s="82">
        <v>195</v>
      </c>
      <c r="H370" s="82" t="s">
        <v>49</v>
      </c>
      <c r="I370" s="82">
        <v>8</v>
      </c>
      <c r="J370" s="82">
        <v>0.5</v>
      </c>
      <c r="K370" s="82">
        <v>4</v>
      </c>
      <c r="L370" s="26">
        <f t="shared" si="43"/>
        <v>8</v>
      </c>
      <c r="M370" s="26">
        <f t="shared" si="4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>
        <v>8</v>
      </c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67" t="e">
        <f>SUMIFS([1]Up!$J:$J,[1]Up!$D:$D,D370)</f>
        <v>#VALUE!</v>
      </c>
      <c r="BX370" s="82"/>
      <c r="BY370" s="82" t="str">
        <f t="shared" si="45"/>
        <v>PL2</v>
      </c>
      <c r="BZ370" s="53" t="str">
        <f t="shared" si="46"/>
        <v/>
      </c>
      <c r="CA370" s="53" t="s">
        <v>50</v>
      </c>
      <c r="CB370" s="53" t="s">
        <v>307</v>
      </c>
      <c r="CC370" s="53"/>
      <c r="CD370" s="53" t="s">
        <v>308</v>
      </c>
      <c r="CE370" s="53">
        <v>8</v>
      </c>
      <c r="CF370" s="83">
        <v>46128</v>
      </c>
      <c r="CG370" s="53"/>
      <c r="CH370" s="53"/>
    </row>
    <row r="371" spans="3:86" ht="14.25" hidden="1" customHeight="1">
      <c r="C371" s="82" t="s">
        <v>14</v>
      </c>
      <c r="D371" s="82" t="s">
        <v>694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43"/>
        <v>4</v>
      </c>
      <c r="M371" s="26">
        <f t="shared" si="4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67" t="e">
        <f>SUMIFS([1]Up!$J:$J,[1]Up!$D:$D,D371)</f>
        <v>#VALUE!</v>
      </c>
      <c r="BX371" s="82"/>
      <c r="BY371" s="82" t="str">
        <f t="shared" si="45"/>
        <v>PL2</v>
      </c>
      <c r="BZ371" s="53" t="str">
        <f t="shared" si="46"/>
        <v/>
      </c>
      <c r="CA371" s="53" t="s">
        <v>50</v>
      </c>
      <c r="CB371" s="53" t="s">
        <v>307</v>
      </c>
      <c r="CC371" s="53"/>
      <c r="CD371" s="53" t="s">
        <v>308</v>
      </c>
      <c r="CE371" s="53">
        <v>4</v>
      </c>
      <c r="CF371" s="83">
        <v>46128</v>
      </c>
      <c r="CG371" s="53"/>
      <c r="CH371" s="53"/>
    </row>
    <row r="372" spans="3:86" ht="14.25" hidden="1" customHeight="1">
      <c r="C372" s="82" t="s">
        <v>14</v>
      </c>
      <c r="D372" s="82" t="s">
        <v>693</v>
      </c>
      <c r="E372" s="82" t="s">
        <v>687</v>
      </c>
      <c r="F372" s="82" t="s">
        <v>688</v>
      </c>
      <c r="G372" s="82">
        <v>527</v>
      </c>
      <c r="H372" s="82" t="s">
        <v>49</v>
      </c>
      <c r="I372" s="82">
        <v>4</v>
      </c>
      <c r="J372" s="82">
        <v>0.7</v>
      </c>
      <c r="K372" s="82">
        <v>2.8</v>
      </c>
      <c r="L372" s="26">
        <f t="shared" si="43"/>
        <v>4</v>
      </c>
      <c r="M372" s="26">
        <f t="shared" si="4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4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67" t="e">
        <f>SUMIFS([1]Up!$J:$J,[1]Up!$D:$D,D372)</f>
        <v>#VALUE!</v>
      </c>
      <c r="BX372" s="82"/>
      <c r="BY372" s="82" t="str">
        <f t="shared" si="45"/>
        <v>PL2</v>
      </c>
      <c r="BZ372" s="53" t="str">
        <f t="shared" si="46"/>
        <v/>
      </c>
      <c r="CA372" s="53" t="s">
        <v>50</v>
      </c>
      <c r="CB372" s="53" t="s">
        <v>307</v>
      </c>
      <c r="CC372" s="53"/>
      <c r="CD372" s="53" t="s">
        <v>308</v>
      </c>
      <c r="CE372" s="53">
        <v>4</v>
      </c>
      <c r="CF372" s="83">
        <v>46128</v>
      </c>
      <c r="CG372" s="53"/>
      <c r="CH372" s="53"/>
    </row>
    <row r="373" spans="3:86" ht="14.25" hidden="1" customHeight="1">
      <c r="C373" s="82" t="s">
        <v>14</v>
      </c>
      <c r="D373" s="82" t="s">
        <v>691</v>
      </c>
      <c r="E373" s="82" t="s">
        <v>692</v>
      </c>
      <c r="F373" s="82" t="s">
        <v>688</v>
      </c>
      <c r="G373" s="82">
        <v>214</v>
      </c>
      <c r="H373" s="82" t="s">
        <v>49</v>
      </c>
      <c r="I373" s="82">
        <v>8</v>
      </c>
      <c r="J373" s="82">
        <v>0.5</v>
      </c>
      <c r="K373" s="82">
        <v>4</v>
      </c>
      <c r="L373" s="26">
        <f t="shared" si="43"/>
        <v>8</v>
      </c>
      <c r="M373" s="26">
        <f t="shared" si="4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>
        <v>8</v>
      </c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67" t="e">
        <f>SUMIFS([1]Up!$J:$J,[1]Up!$D:$D,D373)</f>
        <v>#VALUE!</v>
      </c>
      <c r="BX373" s="82"/>
      <c r="BY373" s="82" t="str">
        <f t="shared" si="45"/>
        <v>PL2</v>
      </c>
      <c r="BZ373" s="53" t="str">
        <f t="shared" si="46"/>
        <v/>
      </c>
      <c r="CA373" s="53" t="s">
        <v>50</v>
      </c>
      <c r="CB373" s="53" t="s">
        <v>307</v>
      </c>
      <c r="CC373" s="53"/>
      <c r="CD373" s="53" t="s">
        <v>308</v>
      </c>
      <c r="CE373" s="53">
        <v>8</v>
      </c>
      <c r="CF373" s="83">
        <v>46128</v>
      </c>
      <c r="CG373" s="53"/>
      <c r="CH373" s="53"/>
    </row>
    <row r="374" spans="3:86" ht="14.25" hidden="1" customHeight="1">
      <c r="C374" s="82" t="s">
        <v>14</v>
      </c>
      <c r="D374" s="82" t="s">
        <v>689</v>
      </c>
      <c r="E374" s="82" t="s">
        <v>690</v>
      </c>
      <c r="F374" s="82" t="s">
        <v>688</v>
      </c>
      <c r="G374" s="82">
        <v>276</v>
      </c>
      <c r="H374" s="82" t="s">
        <v>49</v>
      </c>
      <c r="I374" s="82">
        <v>8</v>
      </c>
      <c r="J374" s="82">
        <v>0.4</v>
      </c>
      <c r="K374" s="82">
        <v>3.2</v>
      </c>
      <c r="L374" s="26">
        <f t="shared" si="43"/>
        <v>8</v>
      </c>
      <c r="M374" s="26">
        <f t="shared" si="4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>
        <v>8</v>
      </c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67" t="e">
        <f>SUMIFS([1]Up!$J:$J,[1]Up!$D:$D,D374)</f>
        <v>#VALUE!</v>
      </c>
      <c r="BX374" s="82"/>
      <c r="BY374" s="82" t="str">
        <f t="shared" si="45"/>
        <v>PL2</v>
      </c>
      <c r="BZ374" s="53" t="str">
        <f t="shared" si="46"/>
        <v/>
      </c>
      <c r="CA374" s="53" t="s">
        <v>50</v>
      </c>
      <c r="CB374" s="53" t="s">
        <v>307</v>
      </c>
      <c r="CC374" s="53"/>
      <c r="CD374" s="53" t="s">
        <v>308</v>
      </c>
      <c r="CE374" s="53">
        <v>8</v>
      </c>
      <c r="CF374" s="83">
        <v>46128</v>
      </c>
      <c r="CG374" s="53"/>
      <c r="CH374" s="53"/>
    </row>
    <row r="375" spans="3:86" ht="14.25" hidden="1" customHeight="1">
      <c r="C375" s="82" t="s">
        <v>14</v>
      </c>
      <c r="D375" s="82" t="s">
        <v>686</v>
      </c>
      <c r="E375" s="82" t="s">
        <v>687</v>
      </c>
      <c r="F375" s="82" t="s">
        <v>688</v>
      </c>
      <c r="G375" s="82">
        <v>350</v>
      </c>
      <c r="H375" s="82" t="s">
        <v>49</v>
      </c>
      <c r="I375" s="82">
        <v>4</v>
      </c>
      <c r="J375" s="82">
        <v>0.5</v>
      </c>
      <c r="K375" s="82">
        <v>2</v>
      </c>
      <c r="L375" s="26">
        <f t="shared" si="43"/>
        <v>4</v>
      </c>
      <c r="M375" s="26">
        <f t="shared" si="44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>
        <v>4</v>
      </c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67" t="e">
        <f>SUMIFS([1]Up!$J:$J,[1]Up!$D:$D,D375)</f>
        <v>#VALUE!</v>
      </c>
      <c r="BX375" s="82"/>
      <c r="BY375" s="82" t="str">
        <f t="shared" si="45"/>
        <v>PL2</v>
      </c>
      <c r="BZ375" s="53" t="str">
        <f t="shared" si="46"/>
        <v/>
      </c>
      <c r="CA375" s="53" t="s">
        <v>50</v>
      </c>
      <c r="CB375" s="53" t="s">
        <v>307</v>
      </c>
      <c r="CC375" s="53"/>
      <c r="CD375" s="53" t="s">
        <v>308</v>
      </c>
      <c r="CE375" s="53">
        <v>4</v>
      </c>
      <c r="CF375" s="83">
        <v>46128</v>
      </c>
      <c r="CG375" s="53"/>
      <c r="CH375" s="53"/>
    </row>
    <row r="376" spans="3:86" ht="14.25" hidden="1" customHeight="1">
      <c r="C376" s="82" t="s">
        <v>14</v>
      </c>
      <c r="D376" s="82" t="s">
        <v>685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1</v>
      </c>
      <c r="J376" s="82">
        <v>0.5</v>
      </c>
      <c r="K376" s="82">
        <v>0.5</v>
      </c>
      <c r="L376" s="26">
        <f t="shared" si="43"/>
        <v>1</v>
      </c>
      <c r="M376" s="26">
        <f t="shared" si="44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1</v>
      </c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67" t="e">
        <f>SUMIFS([1]Up!$J:$J,[1]Up!$D:$D,D376)</f>
        <v>#VALUE!</v>
      </c>
      <c r="BX376" s="82"/>
      <c r="BY376" s="82" t="str">
        <f t="shared" si="45"/>
        <v>PL2.6</v>
      </c>
      <c r="BZ376" s="53" t="str">
        <f t="shared" si="46"/>
        <v/>
      </c>
      <c r="CA376" s="53" t="s">
        <v>50</v>
      </c>
      <c r="CB376" s="53" t="s">
        <v>683</v>
      </c>
      <c r="CC376" s="53"/>
      <c r="CD376" s="53" t="s">
        <v>684</v>
      </c>
      <c r="CE376" s="53">
        <v>1</v>
      </c>
      <c r="CF376" s="83">
        <v>46128</v>
      </c>
      <c r="CG376" s="53"/>
      <c r="CH376" s="53"/>
    </row>
    <row r="377" spans="3:86" ht="14.25" hidden="1" customHeight="1">
      <c r="C377" s="82" t="s">
        <v>14</v>
      </c>
      <c r="D377" s="82" t="s">
        <v>680</v>
      </c>
      <c r="E377" s="82" t="s">
        <v>681</v>
      </c>
      <c r="F377" s="82" t="s">
        <v>682</v>
      </c>
      <c r="G377" s="82">
        <v>191</v>
      </c>
      <c r="H377" s="82" t="s">
        <v>49</v>
      </c>
      <c r="I377" s="82">
        <v>5</v>
      </c>
      <c r="J377" s="82">
        <v>0.5</v>
      </c>
      <c r="K377" s="82">
        <v>2.5</v>
      </c>
      <c r="L377" s="26">
        <f t="shared" si="40"/>
        <v>5</v>
      </c>
      <c r="M377" s="26">
        <f t="shared" si="41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>
        <v>5</v>
      </c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67" t="e">
        <f>SUMIFS([1]Up!$J:$J,[1]Up!$D:$D,D377)</f>
        <v>#VALUE!</v>
      </c>
      <c r="BX377" s="82"/>
      <c r="BY377" s="82" t="str">
        <f t="shared" ref="BY377:BY429" si="47">IFERROR(IF(C377="Plate",LEFT(E377,FIND("*",E377,1)-1),""),IF(C377="Plate",LEFT(E377,FIND("x",E377,1)-1),""))</f>
        <v>PL2.6</v>
      </c>
      <c r="BZ377" s="53" t="str">
        <f t="shared" si="42"/>
        <v/>
      </c>
      <c r="CA377" s="53" t="s">
        <v>50</v>
      </c>
      <c r="CB377" s="53" t="s">
        <v>683</v>
      </c>
      <c r="CC377" s="53"/>
      <c r="CD377" s="53" t="s">
        <v>684</v>
      </c>
      <c r="CE377" s="53">
        <v>5</v>
      </c>
      <c r="CF377" s="83">
        <v>46128</v>
      </c>
      <c r="CG377" s="53"/>
      <c r="CH377" s="53"/>
    </row>
    <row r="378" spans="3:86" ht="14.25" hidden="1" customHeight="1">
      <c r="C378" s="82" t="s">
        <v>14</v>
      </c>
      <c r="D378" s="82" t="s">
        <v>679</v>
      </c>
      <c r="E378" s="82" t="s">
        <v>649</v>
      </c>
      <c r="F378" s="82" t="s">
        <v>142</v>
      </c>
      <c r="G378" s="82">
        <v>12233</v>
      </c>
      <c r="H378" s="82" t="s">
        <v>49</v>
      </c>
      <c r="I378" s="82">
        <v>1</v>
      </c>
      <c r="J378" s="82">
        <v>652.29999999999995</v>
      </c>
      <c r="K378" s="82">
        <v>652.29999999999995</v>
      </c>
      <c r="L378" s="26">
        <f t="shared" si="40"/>
        <v>1</v>
      </c>
      <c r="M378" s="26">
        <f t="shared" si="41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67" t="e">
        <f>SUMIFS([1]Up!$J:$J,[1]Up!$D:$D,D378)</f>
        <v>#VALUE!</v>
      </c>
      <c r="BX378" s="82"/>
      <c r="BY378" s="82" t="str">
        <f t="shared" si="47"/>
        <v>PL6</v>
      </c>
      <c r="BZ378" s="53" t="str">
        <f t="shared" si="42"/>
        <v/>
      </c>
      <c r="CA378" s="53" t="s">
        <v>50</v>
      </c>
      <c r="CB378" s="84" t="s">
        <v>161</v>
      </c>
      <c r="CC378" s="53"/>
      <c r="CD378" s="53" t="s">
        <v>162</v>
      </c>
      <c r="CE378" s="53">
        <v>1</v>
      </c>
      <c r="CF378" s="83">
        <v>46128</v>
      </c>
      <c r="CG378" s="53"/>
      <c r="CH378" s="53"/>
    </row>
    <row r="379" spans="3:86" ht="14.25" hidden="1" customHeight="1">
      <c r="C379" s="82" t="s">
        <v>14</v>
      </c>
      <c r="D379" s="82" t="s">
        <v>678</v>
      </c>
      <c r="E379" s="82" t="s">
        <v>647</v>
      </c>
      <c r="F379" s="82" t="s">
        <v>66</v>
      </c>
      <c r="G379" s="82">
        <v>127</v>
      </c>
      <c r="H379" s="82" t="s">
        <v>49</v>
      </c>
      <c r="I379" s="82">
        <v>7</v>
      </c>
      <c r="J379" s="82">
        <v>0.6</v>
      </c>
      <c r="K379" s="82">
        <v>4.2</v>
      </c>
      <c r="L379" s="26">
        <f t="shared" si="40"/>
        <v>7</v>
      </c>
      <c r="M379" s="26">
        <f t="shared" si="41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67" t="e">
        <f>SUMIFS([1]Up!$J:$J,[1]Up!$D:$D,D379)</f>
        <v>#VALUE!</v>
      </c>
      <c r="BX379" s="82"/>
      <c r="BY379" s="82" t="str">
        <f t="shared" si="47"/>
        <v>PL6</v>
      </c>
      <c r="BZ379" s="53" t="str">
        <f t="shared" si="42"/>
        <v/>
      </c>
      <c r="CA379" s="53" t="s">
        <v>50</v>
      </c>
      <c r="CB379" s="84" t="s">
        <v>161</v>
      </c>
      <c r="CC379" s="53"/>
      <c r="CD379" s="53" t="s">
        <v>162</v>
      </c>
      <c r="CE379" s="53">
        <v>7</v>
      </c>
      <c r="CF379" s="83">
        <v>46128</v>
      </c>
      <c r="CG379" s="53"/>
      <c r="CH379" s="53"/>
    </row>
    <row r="380" spans="3:86" ht="14.25" hidden="1" customHeight="1">
      <c r="C380" s="82" t="s">
        <v>14</v>
      </c>
      <c r="D380" s="82" t="s">
        <v>677</v>
      </c>
      <c r="E380" s="82" t="s">
        <v>645</v>
      </c>
      <c r="F380" s="82" t="s">
        <v>66</v>
      </c>
      <c r="G380" s="82">
        <v>52</v>
      </c>
      <c r="H380" s="82" t="s">
        <v>49</v>
      </c>
      <c r="I380" s="82">
        <v>7</v>
      </c>
      <c r="J380" s="82">
        <v>0.1</v>
      </c>
      <c r="K380" s="82">
        <v>0.70000000000000007</v>
      </c>
      <c r="L380" s="26">
        <f t="shared" si="40"/>
        <v>7</v>
      </c>
      <c r="M380" s="26">
        <f t="shared" si="41"/>
        <v>0</v>
      </c>
      <c r="N380" s="26"/>
      <c r="O380" s="26"/>
      <c r="P380" s="26"/>
      <c r="Q380" s="26"/>
      <c r="R380" s="26"/>
      <c r="S380" s="26"/>
      <c r="T380" s="26">
        <v>7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>
        <v>7</v>
      </c>
      <c r="BT380" s="26"/>
      <c r="BU380" s="26"/>
      <c r="BV380" s="26"/>
      <c r="BW380" s="67" t="e">
        <f>SUMIFS([1]Up!$J:$J,[1]Up!$D:$D,D380)</f>
        <v>#VALUE!</v>
      </c>
      <c r="BX380" s="82"/>
      <c r="BY380" s="82" t="str">
        <f t="shared" si="47"/>
        <v>PL6</v>
      </c>
      <c r="BZ380" s="53" t="str">
        <f t="shared" si="42"/>
        <v>Thừa 7</v>
      </c>
      <c r="CA380" s="53" t="s">
        <v>50</v>
      </c>
      <c r="CB380" s="84" t="s">
        <v>161</v>
      </c>
      <c r="CC380" s="53"/>
      <c r="CD380" s="53" t="s">
        <v>162</v>
      </c>
      <c r="CE380" s="53">
        <v>7</v>
      </c>
      <c r="CF380" s="83">
        <v>46128</v>
      </c>
      <c r="CG380" s="53"/>
      <c r="CH380" s="53"/>
    </row>
    <row r="381" spans="3:86" ht="14.25" hidden="1" customHeight="1">
      <c r="C381" s="82" t="s">
        <v>14</v>
      </c>
      <c r="D381" s="82" t="s">
        <v>676</v>
      </c>
      <c r="E381" s="82" t="s">
        <v>477</v>
      </c>
      <c r="F381" s="82" t="s">
        <v>66</v>
      </c>
      <c r="G381" s="82">
        <v>184</v>
      </c>
      <c r="H381" s="82" t="s">
        <v>49</v>
      </c>
      <c r="I381" s="82">
        <v>8</v>
      </c>
      <c r="J381" s="82">
        <v>1</v>
      </c>
      <c r="K381" s="82">
        <v>8</v>
      </c>
      <c r="L381" s="26">
        <f t="shared" si="40"/>
        <v>8</v>
      </c>
      <c r="M381" s="26">
        <f t="shared" si="41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>
        <v>8</v>
      </c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67" t="e">
        <f>SUMIFS([1]Up!$J:$J,[1]Up!$D:$D,D381)</f>
        <v>#VALUE!</v>
      </c>
      <c r="BX381" s="82"/>
      <c r="BY381" s="82" t="str">
        <f t="shared" si="47"/>
        <v>PL10</v>
      </c>
      <c r="BZ381" s="53" t="str">
        <f t="shared" si="42"/>
        <v/>
      </c>
      <c r="CA381" s="53" t="s">
        <v>50</v>
      </c>
      <c r="CB381" s="84" t="s">
        <v>130</v>
      </c>
      <c r="CC381" s="53"/>
      <c r="CD381" s="53" t="s">
        <v>131</v>
      </c>
      <c r="CE381" s="53">
        <v>8</v>
      </c>
      <c r="CF381" s="83">
        <v>46128</v>
      </c>
      <c r="CG381" s="53"/>
      <c r="CH381" s="53"/>
    </row>
    <row r="382" spans="3:86" ht="14.25" hidden="1" customHeight="1">
      <c r="C382" s="82"/>
      <c r="D382" s="82" t="s">
        <v>675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40"/>
        <v>0</v>
      </c>
      <c r="M382" s="26">
        <f t="shared" si="41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67" t="e">
        <f>SUMIFS([1]Up!$J:$J,[1]Up!$D:$D,D382)</f>
        <v>#VALUE!</v>
      </c>
      <c r="BX382" s="82"/>
      <c r="BY382" s="82" t="str">
        <f t="shared" si="47"/>
        <v/>
      </c>
      <c r="BZ382" s="53" t="str">
        <f t="shared" si="42"/>
        <v/>
      </c>
      <c r="CA382" s="53"/>
      <c r="CB382" s="53"/>
      <c r="CC382" s="53"/>
      <c r="CD382" s="53"/>
      <c r="CE382" s="53"/>
      <c r="CF382" s="83"/>
      <c r="CG382" s="53"/>
      <c r="CH382" s="53"/>
    </row>
    <row r="383" spans="3:86" ht="14.25" hidden="1" customHeight="1">
      <c r="C383" s="82"/>
      <c r="D383" s="82" t="s">
        <v>674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40"/>
        <v>0</v>
      </c>
      <c r="M383" s="26">
        <f t="shared" si="41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67" t="e">
        <f>SUMIFS([1]Up!$J:$J,[1]Up!$D:$D,D383)</f>
        <v>#VALUE!</v>
      </c>
      <c r="BX383" s="82"/>
      <c r="BY383" s="82" t="str">
        <f t="shared" si="47"/>
        <v/>
      </c>
      <c r="BZ383" s="53" t="str">
        <f t="shared" si="42"/>
        <v/>
      </c>
      <c r="CA383" s="53"/>
      <c r="CB383" s="53"/>
      <c r="CC383" s="53"/>
      <c r="CD383" s="53"/>
      <c r="CE383" s="53"/>
      <c r="CF383" s="83"/>
      <c r="CG383" s="53"/>
      <c r="CH383" s="53"/>
    </row>
    <row r="384" spans="3:86" ht="14.25" hidden="1" customHeight="1">
      <c r="C384" s="82"/>
      <c r="D384" s="82" t="s">
        <v>673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40"/>
        <v>0</v>
      </c>
      <c r="M384" s="26">
        <f t="shared" si="41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67" t="e">
        <f>SUMIFS([1]Up!$J:$J,[1]Up!$D:$D,D384)</f>
        <v>#VALUE!</v>
      </c>
      <c r="BX384" s="82"/>
      <c r="BY384" s="82" t="str">
        <f t="shared" si="47"/>
        <v/>
      </c>
      <c r="BZ384" s="53" t="str">
        <f t="shared" si="42"/>
        <v/>
      </c>
      <c r="CA384" s="53"/>
      <c r="CB384" s="53"/>
      <c r="CC384" s="53"/>
      <c r="CD384" s="53"/>
      <c r="CE384" s="53"/>
      <c r="CF384" s="83"/>
      <c r="CG384" s="53"/>
      <c r="CH384" s="53"/>
    </row>
    <row r="385" spans="3:86" ht="14.25" hidden="1" customHeight="1">
      <c r="C385" s="82"/>
      <c r="D385" s="82" t="s">
        <v>672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0"/>
        <v>0</v>
      </c>
      <c r="M385" s="26">
        <f t="shared" si="41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67" t="e">
        <f>SUMIFS([1]Up!$J:$J,[1]Up!$D:$D,D385)</f>
        <v>#VALUE!</v>
      </c>
      <c r="BX385" s="82"/>
      <c r="BY385" s="82" t="str">
        <f t="shared" si="47"/>
        <v/>
      </c>
      <c r="BZ385" s="53" t="str">
        <f t="shared" si="42"/>
        <v/>
      </c>
      <c r="CA385" s="53"/>
      <c r="CB385" s="53"/>
      <c r="CC385" s="53"/>
      <c r="CD385" s="53"/>
      <c r="CE385" s="53"/>
      <c r="CF385" s="83"/>
      <c r="CG385" s="53"/>
      <c r="CH385" s="53"/>
    </row>
    <row r="386" spans="3:86" ht="14.25" hidden="1" customHeight="1">
      <c r="C386" s="82"/>
      <c r="D386" s="82" t="s">
        <v>671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40"/>
        <v>0</v>
      </c>
      <c r="M386" s="26">
        <f t="shared" si="41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67" t="e">
        <f>SUMIFS([1]Up!$J:$J,[1]Up!$D:$D,D386)</f>
        <v>#VALUE!</v>
      </c>
      <c r="BX386" s="82"/>
      <c r="BY386" s="82" t="str">
        <f t="shared" si="47"/>
        <v/>
      </c>
      <c r="BZ386" s="53" t="str">
        <f t="shared" si="42"/>
        <v/>
      </c>
      <c r="CA386" s="53"/>
      <c r="CB386" s="53"/>
      <c r="CC386" s="53"/>
      <c r="CD386" s="53"/>
      <c r="CE386" s="53"/>
      <c r="CF386" s="83"/>
      <c r="CG386" s="53"/>
      <c r="CH386" s="53"/>
    </row>
    <row r="387" spans="3:86" ht="14.25" hidden="1" customHeight="1">
      <c r="C387" s="82"/>
      <c r="D387" s="82" t="s">
        <v>670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40"/>
        <v>0</v>
      </c>
      <c r="M387" s="26">
        <f t="shared" si="41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67" t="e">
        <f>SUMIFS([1]Up!$J:$J,[1]Up!$D:$D,D387)</f>
        <v>#VALUE!</v>
      </c>
      <c r="BX387" s="82"/>
      <c r="BY387" s="82" t="str">
        <f t="shared" si="47"/>
        <v/>
      </c>
      <c r="BZ387" s="53" t="str">
        <f t="shared" si="42"/>
        <v/>
      </c>
      <c r="CA387" s="53"/>
      <c r="CB387" s="53"/>
      <c r="CC387" s="53"/>
      <c r="CD387" s="53"/>
      <c r="CE387" s="53"/>
      <c r="CF387" s="83"/>
      <c r="CG387" s="53"/>
      <c r="CH387" s="53"/>
    </row>
    <row r="388" spans="3:86" ht="14.25" hidden="1" customHeight="1">
      <c r="C388" s="82"/>
      <c r="D388" s="82" t="s">
        <v>669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40"/>
        <v>0</v>
      </c>
      <c r="M388" s="26">
        <f t="shared" si="41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67" t="e">
        <f>SUMIFS([1]Up!$J:$J,[1]Up!$D:$D,D388)</f>
        <v>#VALUE!</v>
      </c>
      <c r="BX388" s="82"/>
      <c r="BY388" s="82" t="str">
        <f t="shared" si="47"/>
        <v/>
      </c>
      <c r="BZ388" s="53" t="str">
        <f t="shared" si="42"/>
        <v/>
      </c>
      <c r="CA388" s="53"/>
      <c r="CB388" s="53"/>
      <c r="CC388" s="53"/>
      <c r="CD388" s="53"/>
      <c r="CE388" s="53"/>
      <c r="CF388" s="83"/>
      <c r="CG388" s="53"/>
      <c r="CH388" s="53"/>
    </row>
    <row r="389" spans="3:86" ht="14.25" hidden="1" customHeight="1">
      <c r="C389" s="82"/>
      <c r="D389" s="82" t="s">
        <v>668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40"/>
        <v>0</v>
      </c>
      <c r="M389" s="26">
        <f t="shared" si="41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67" t="e">
        <f>SUMIFS([1]Up!$J:$J,[1]Up!$D:$D,D389)</f>
        <v>#VALUE!</v>
      </c>
      <c r="BX389" s="82"/>
      <c r="BY389" s="82" t="str">
        <f t="shared" si="47"/>
        <v/>
      </c>
      <c r="BZ389" s="53" t="str">
        <f t="shared" si="42"/>
        <v/>
      </c>
      <c r="CA389" s="53"/>
      <c r="CB389" s="53"/>
      <c r="CC389" s="53"/>
      <c r="CD389" s="53"/>
      <c r="CE389" s="53"/>
      <c r="CF389" s="83"/>
      <c r="CG389" s="53"/>
      <c r="CH389" s="53"/>
    </row>
    <row r="390" spans="3:86" ht="14.25" hidden="1" customHeight="1">
      <c r="C390" s="82"/>
      <c r="D390" s="82" t="s">
        <v>667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40"/>
        <v>0</v>
      </c>
      <c r="M390" s="26">
        <f t="shared" si="41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67" t="e">
        <f>SUMIFS([1]Up!$J:$J,[1]Up!$D:$D,D390)</f>
        <v>#VALUE!</v>
      </c>
      <c r="BX390" s="82"/>
      <c r="BY390" s="82" t="str">
        <f t="shared" si="47"/>
        <v/>
      </c>
      <c r="BZ390" s="53" t="str">
        <f t="shared" si="42"/>
        <v/>
      </c>
      <c r="CA390" s="53"/>
      <c r="CB390" s="53"/>
      <c r="CC390" s="53"/>
      <c r="CD390" s="53"/>
      <c r="CE390" s="53"/>
      <c r="CF390" s="83"/>
      <c r="CG390" s="53"/>
      <c r="CH390" s="53"/>
    </row>
    <row r="391" spans="3:86" ht="14.25" hidden="1" customHeight="1">
      <c r="C391" s="82"/>
      <c r="D391" s="82" t="s">
        <v>666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0"/>
        <v>0</v>
      </c>
      <c r="M391" s="26">
        <f t="shared" si="41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67" t="e">
        <f>SUMIFS([1]Up!$J:$J,[1]Up!$D:$D,D391)</f>
        <v>#VALUE!</v>
      </c>
      <c r="BX391" s="82"/>
      <c r="BY391" s="82" t="str">
        <f t="shared" si="47"/>
        <v/>
      </c>
      <c r="BZ391" s="53" t="str">
        <f t="shared" si="42"/>
        <v/>
      </c>
      <c r="CA391" s="53"/>
      <c r="CB391" s="53"/>
      <c r="CC391" s="53"/>
      <c r="CD391" s="53"/>
      <c r="CE391" s="53"/>
      <c r="CF391" s="83"/>
      <c r="CG391" s="53"/>
      <c r="CH391" s="53"/>
    </row>
    <row r="392" spans="3:86" ht="14.25" hidden="1" customHeight="1">
      <c r="C392" s="82"/>
      <c r="D392" s="82" t="s">
        <v>665</v>
      </c>
      <c r="E392" s="82"/>
      <c r="F392" s="82"/>
      <c r="G392" s="82"/>
      <c r="H392" s="82"/>
      <c r="I392" s="82">
        <v>0</v>
      </c>
      <c r="J392" s="82">
        <v>0</v>
      </c>
      <c r="K392" s="82">
        <v>0</v>
      </c>
      <c r="L392" s="26">
        <f t="shared" si="40"/>
        <v>0</v>
      </c>
      <c r="M392" s="26">
        <f t="shared" si="41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67" t="e">
        <f>SUMIFS([1]Up!$J:$J,[1]Up!$D:$D,D392)</f>
        <v>#VALUE!</v>
      </c>
      <c r="BX392" s="82"/>
      <c r="BY392" s="82" t="str">
        <f t="shared" si="47"/>
        <v/>
      </c>
      <c r="BZ392" s="53" t="str">
        <f t="shared" si="42"/>
        <v/>
      </c>
      <c r="CA392" s="53"/>
      <c r="CB392" s="53"/>
      <c r="CC392" s="53"/>
      <c r="CD392" s="53"/>
      <c r="CE392" s="53"/>
      <c r="CF392" s="83"/>
      <c r="CG392" s="53"/>
      <c r="CH392" s="53"/>
    </row>
    <row r="393" spans="3:86" ht="14.25" hidden="1" customHeight="1">
      <c r="C393" s="82" t="s">
        <v>14</v>
      </c>
      <c r="D393" s="82" t="s">
        <v>664</v>
      </c>
      <c r="E393" s="82" t="s">
        <v>430</v>
      </c>
      <c r="F393" s="82" t="s">
        <v>66</v>
      </c>
      <c r="G393" s="82">
        <v>60</v>
      </c>
      <c r="H393" s="82" t="s">
        <v>431</v>
      </c>
      <c r="I393" s="82">
        <v>1</v>
      </c>
      <c r="J393" s="82">
        <v>0.1</v>
      </c>
      <c r="K393" s="82">
        <v>0.1</v>
      </c>
      <c r="L393" s="26">
        <f t="shared" si="40"/>
        <v>1</v>
      </c>
      <c r="M393" s="26">
        <f t="shared" si="41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>
        <v>1</v>
      </c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67" t="e">
        <f>SUMIFS([1]Up!$J:$J,[1]Up!$D:$D,D393)</f>
        <v>#VALUE!</v>
      </c>
      <c r="BX393" s="82"/>
      <c r="BY393" s="82" t="str">
        <f t="shared" si="47"/>
        <v>PL6</v>
      </c>
      <c r="BZ393" s="53" t="str">
        <f t="shared" si="42"/>
        <v/>
      </c>
      <c r="CA393" s="53" t="s">
        <v>50</v>
      </c>
      <c r="CB393" s="53" t="s">
        <v>432</v>
      </c>
      <c r="CC393" s="53"/>
      <c r="CD393" s="53" t="s">
        <v>433</v>
      </c>
      <c r="CE393" s="53">
        <v>1</v>
      </c>
      <c r="CF393" s="83">
        <v>46149</v>
      </c>
      <c r="CG393" s="53"/>
      <c r="CH393" s="53"/>
    </row>
    <row r="394" spans="3:86" ht="14.25" hidden="1" customHeight="1">
      <c r="C394" s="82" t="s">
        <v>12</v>
      </c>
      <c r="D394" s="82" t="s">
        <v>661</v>
      </c>
      <c r="E394" s="82" t="s">
        <v>504</v>
      </c>
      <c r="F394" s="82" t="s">
        <v>151</v>
      </c>
      <c r="G394" s="82">
        <v>86</v>
      </c>
      <c r="H394" s="82" t="s">
        <v>407</v>
      </c>
      <c r="I394" s="82">
        <v>1</v>
      </c>
      <c r="J394" s="82">
        <v>0.2</v>
      </c>
      <c r="K394" s="82">
        <v>0.2</v>
      </c>
      <c r="L394" s="26">
        <f t="shared" si="40"/>
        <v>1</v>
      </c>
      <c r="M394" s="26">
        <f t="shared" si="41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>
        <v>1</v>
      </c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>
        <v>1</v>
      </c>
      <c r="BS394" s="26"/>
      <c r="BT394" s="26"/>
      <c r="BU394" s="26"/>
      <c r="BV394" s="26"/>
      <c r="BW394" s="67" t="e">
        <f>SUMIFS([1]Up!$J:$J,[1]Up!$D:$D,D394)</f>
        <v>#VALUE!</v>
      </c>
      <c r="BX394" s="82"/>
      <c r="BY394" s="82" t="str">
        <f t="shared" si="47"/>
        <v/>
      </c>
      <c r="BZ394" s="53" t="str">
        <f t="shared" si="42"/>
        <v>Thừa 1</v>
      </c>
      <c r="CA394" s="53" t="s">
        <v>50</v>
      </c>
      <c r="CB394" s="53" t="s">
        <v>662</v>
      </c>
      <c r="CC394" s="53"/>
      <c r="CD394" s="53" t="s">
        <v>663</v>
      </c>
      <c r="CE394" s="53">
        <v>1</v>
      </c>
      <c r="CF394" s="83">
        <v>46149</v>
      </c>
      <c r="CG394" s="53"/>
      <c r="CH394" s="53"/>
    </row>
    <row r="395" spans="3:86" ht="14.25" hidden="1" customHeight="1">
      <c r="C395" s="82" t="s">
        <v>12</v>
      </c>
      <c r="D395" s="82" t="s">
        <v>660</v>
      </c>
      <c r="E395" s="82" t="s">
        <v>416</v>
      </c>
      <c r="F395" s="82" t="s">
        <v>151</v>
      </c>
      <c r="G395" s="82">
        <v>86</v>
      </c>
      <c r="H395" s="82" t="s">
        <v>403</v>
      </c>
      <c r="I395" s="82">
        <v>1</v>
      </c>
      <c r="J395" s="82">
        <v>0.5</v>
      </c>
      <c r="K395" s="82">
        <v>0.5</v>
      </c>
      <c r="L395" s="26">
        <f t="shared" si="40"/>
        <v>1</v>
      </c>
      <c r="M395" s="26">
        <f t="shared" si="41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>
        <v>1</v>
      </c>
      <c r="BS395" s="26"/>
      <c r="BT395" s="26"/>
      <c r="BU395" s="26"/>
      <c r="BV395" s="26"/>
      <c r="BW395" s="67" t="e">
        <f>SUMIFS([1]Up!$J:$J,[1]Up!$D:$D,D395)</f>
        <v>#VALUE!</v>
      </c>
      <c r="BX395" s="82"/>
      <c r="BY395" s="82" t="str">
        <f t="shared" si="47"/>
        <v/>
      </c>
      <c r="BZ395" s="53" t="str">
        <f t="shared" si="42"/>
        <v/>
      </c>
      <c r="CA395" s="53" t="s">
        <v>82</v>
      </c>
      <c r="CB395" s="53" t="s">
        <v>417</v>
      </c>
      <c r="CC395" s="53"/>
      <c r="CD395" s="53" t="s">
        <v>418</v>
      </c>
      <c r="CE395" s="53">
        <v>1</v>
      </c>
      <c r="CF395" s="83">
        <v>46133</v>
      </c>
      <c r="CG395" s="53"/>
      <c r="CH395" s="53"/>
    </row>
    <row r="396" spans="3:86" ht="14.25" hidden="1" customHeight="1">
      <c r="C396" s="82" t="s">
        <v>12</v>
      </c>
      <c r="D396" s="82" t="s">
        <v>659</v>
      </c>
      <c r="E396" s="82" t="s">
        <v>416</v>
      </c>
      <c r="F396" s="82" t="s">
        <v>151</v>
      </c>
      <c r="G396" s="82">
        <v>137</v>
      </c>
      <c r="H396" s="82" t="s">
        <v>407</v>
      </c>
      <c r="I396" s="82">
        <v>7</v>
      </c>
      <c r="J396" s="82">
        <v>0.7</v>
      </c>
      <c r="K396" s="82">
        <v>4.8999999999999995</v>
      </c>
      <c r="L396" s="26">
        <f t="shared" si="40"/>
        <v>7</v>
      </c>
      <c r="M396" s="26">
        <f t="shared" si="41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>
        <v>7</v>
      </c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67" t="e">
        <f>SUMIFS([1]Up!$J:$J,[1]Up!$D:$D,D396)</f>
        <v>#VALUE!</v>
      </c>
      <c r="BX396" s="82"/>
      <c r="BY396" s="82" t="str">
        <f t="shared" si="47"/>
        <v/>
      </c>
      <c r="BZ396" s="53" t="str">
        <f t="shared" si="42"/>
        <v/>
      </c>
      <c r="CA396" s="53" t="s">
        <v>50</v>
      </c>
      <c r="CB396" s="84" t="s">
        <v>616</v>
      </c>
      <c r="CC396" s="53"/>
      <c r="CD396" s="53" t="s">
        <v>617</v>
      </c>
      <c r="CE396" s="53">
        <v>7</v>
      </c>
      <c r="CF396" s="83">
        <v>46133</v>
      </c>
      <c r="CG396" s="53"/>
      <c r="CH396" s="53"/>
    </row>
    <row r="397" spans="3:86" ht="14.25" hidden="1" customHeight="1">
      <c r="C397" s="82" t="s">
        <v>12</v>
      </c>
      <c r="D397" s="82" t="s">
        <v>658</v>
      </c>
      <c r="E397" s="82" t="s">
        <v>402</v>
      </c>
      <c r="F397" s="82" t="s">
        <v>151</v>
      </c>
      <c r="G397" s="82">
        <v>309</v>
      </c>
      <c r="H397" s="82" t="s">
        <v>407</v>
      </c>
      <c r="I397" s="82">
        <v>4</v>
      </c>
      <c r="J397" s="82">
        <v>4.9000000000000004</v>
      </c>
      <c r="K397" s="82">
        <v>19.600000000000001</v>
      </c>
      <c r="L397" s="26">
        <f t="shared" si="40"/>
        <v>4</v>
      </c>
      <c r="M397" s="26">
        <f t="shared" si="41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>
        <v>1</v>
      </c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>
        <v>3</v>
      </c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67" t="e">
        <f>SUMIFS([1]Up!$J:$J,[1]Up!$D:$D,D397)</f>
        <v>#VALUE!</v>
      </c>
      <c r="BX397" s="82"/>
      <c r="BY397" s="82" t="str">
        <f t="shared" si="47"/>
        <v/>
      </c>
      <c r="BZ397" s="53" t="str">
        <f t="shared" si="42"/>
        <v/>
      </c>
      <c r="CA397" s="53" t="s">
        <v>50</v>
      </c>
      <c r="CB397" s="84" t="s">
        <v>408</v>
      </c>
      <c r="CC397" s="53"/>
      <c r="CD397" s="53" t="s">
        <v>409</v>
      </c>
      <c r="CE397" s="53">
        <v>4</v>
      </c>
      <c r="CF397" s="83">
        <v>46133</v>
      </c>
      <c r="CG397" s="53"/>
      <c r="CH397" s="53"/>
    </row>
    <row r="398" spans="3:86" ht="14.25" hidden="1" customHeight="1">
      <c r="C398" s="82" t="s">
        <v>12</v>
      </c>
      <c r="D398" s="82" t="s">
        <v>657</v>
      </c>
      <c r="E398" s="82" t="s">
        <v>58</v>
      </c>
      <c r="F398" s="82" t="s">
        <v>59</v>
      </c>
      <c r="G398" s="82">
        <v>57</v>
      </c>
      <c r="H398" s="82" t="s">
        <v>49</v>
      </c>
      <c r="I398" s="82">
        <v>8</v>
      </c>
      <c r="J398" s="82">
        <v>1.3</v>
      </c>
      <c r="K398" s="82">
        <v>10.4</v>
      </c>
      <c r="L398" s="26">
        <f t="shared" si="40"/>
        <v>8</v>
      </c>
      <c r="M398" s="26">
        <f t="shared" si="41"/>
        <v>0</v>
      </c>
      <c r="N398" s="26">
        <v>8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67" t="e">
        <f>SUMIFS([1]Up!$J:$J,[1]Up!$D:$D,D398)</f>
        <v>#VALUE!</v>
      </c>
      <c r="BX398" s="82"/>
      <c r="BY398" s="82" t="str">
        <f t="shared" si="47"/>
        <v/>
      </c>
      <c r="BZ398" s="53" t="str">
        <f t="shared" si="42"/>
        <v/>
      </c>
      <c r="CA398" s="53" t="s">
        <v>50</v>
      </c>
      <c r="CB398" s="84" t="s">
        <v>60</v>
      </c>
      <c r="CC398" s="53"/>
      <c r="CD398" s="53" t="s">
        <v>61</v>
      </c>
      <c r="CE398" s="53">
        <v>8</v>
      </c>
      <c r="CF398" s="83">
        <v>46134</v>
      </c>
      <c r="CG398" s="53"/>
      <c r="CH398" s="53"/>
    </row>
    <row r="399" spans="3:86" ht="14.25" hidden="1" customHeight="1">
      <c r="C399" s="82" t="s">
        <v>12</v>
      </c>
      <c r="D399" s="82" t="s">
        <v>656</v>
      </c>
      <c r="E399" s="82" t="s">
        <v>58</v>
      </c>
      <c r="F399" s="82" t="s">
        <v>59</v>
      </c>
      <c r="G399" s="82">
        <v>722</v>
      </c>
      <c r="H399" s="82" t="s">
        <v>49</v>
      </c>
      <c r="I399" s="82">
        <v>8</v>
      </c>
      <c r="J399" s="82">
        <v>14.7</v>
      </c>
      <c r="K399" s="82">
        <v>117.6</v>
      </c>
      <c r="L399" s="26">
        <f t="shared" si="40"/>
        <v>8</v>
      </c>
      <c r="M399" s="26">
        <f t="shared" si="41"/>
        <v>0</v>
      </c>
      <c r="N399" s="26">
        <v>5</v>
      </c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3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67" t="e">
        <f>SUMIFS([1]Up!$J:$J,[1]Up!$D:$D,D399)</f>
        <v>#VALUE!</v>
      </c>
      <c r="BX399" s="82"/>
      <c r="BY399" s="82" t="str">
        <f t="shared" si="47"/>
        <v/>
      </c>
      <c r="BZ399" s="53" t="str">
        <f t="shared" si="42"/>
        <v/>
      </c>
      <c r="CA399" s="53" t="s">
        <v>50</v>
      </c>
      <c r="CB399" s="84" t="s">
        <v>60</v>
      </c>
      <c r="CC399" s="53"/>
      <c r="CD399" s="53" t="s">
        <v>61</v>
      </c>
      <c r="CE399" s="53">
        <v>8</v>
      </c>
      <c r="CF399" s="83">
        <v>46134</v>
      </c>
      <c r="CG399" s="53"/>
      <c r="CH399" s="53"/>
    </row>
    <row r="400" spans="3:86" ht="14.25" hidden="1" customHeight="1">
      <c r="C400" s="82" t="s">
        <v>12</v>
      </c>
      <c r="D400" s="82" t="s">
        <v>655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40"/>
        <v>1</v>
      </c>
      <c r="M400" s="26">
        <f t="shared" si="41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67" t="e">
        <f>SUMIFS([1]Up!$J:$J,[1]Up!$D:$D,D400)</f>
        <v>#VALUE!</v>
      </c>
      <c r="BX400" s="82"/>
      <c r="BY400" s="82" t="str">
        <f t="shared" si="47"/>
        <v/>
      </c>
      <c r="BZ400" s="53" t="str">
        <f t="shared" si="42"/>
        <v/>
      </c>
      <c r="CA400" s="53" t="s">
        <v>50</v>
      </c>
      <c r="CB400" s="53"/>
      <c r="CC400" s="53"/>
      <c r="CD400" s="53" t="s">
        <v>51</v>
      </c>
      <c r="CE400" s="53">
        <v>1</v>
      </c>
      <c r="CF400" s="83"/>
      <c r="CG400" s="53"/>
      <c r="CH400" s="53"/>
    </row>
    <row r="401" spans="3:86" ht="14.25" hidden="1" customHeight="1">
      <c r="C401" s="82" t="s">
        <v>12</v>
      </c>
      <c r="D401" s="82" t="s">
        <v>654</v>
      </c>
      <c r="E401" s="82" t="s">
        <v>58</v>
      </c>
      <c r="F401" s="82" t="s">
        <v>59</v>
      </c>
      <c r="G401" s="82">
        <v>12246</v>
      </c>
      <c r="H401" s="82" t="s">
        <v>49</v>
      </c>
      <c r="I401" s="82">
        <v>1</v>
      </c>
      <c r="J401" s="82">
        <v>296.8</v>
      </c>
      <c r="K401" s="82">
        <v>296.8</v>
      </c>
      <c r="L401" s="26">
        <f t="shared" si="40"/>
        <v>1</v>
      </c>
      <c r="M401" s="26">
        <f t="shared" si="41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1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67" t="e">
        <f>SUMIFS([1]Up!$J:$J,[1]Up!$D:$D,D401)</f>
        <v>#VALUE!</v>
      </c>
      <c r="BX401" s="82"/>
      <c r="BY401" s="82" t="str">
        <f t="shared" si="47"/>
        <v/>
      </c>
      <c r="BZ401" s="53" t="str">
        <f t="shared" si="42"/>
        <v/>
      </c>
      <c r="CA401" s="53" t="s">
        <v>50</v>
      </c>
      <c r="CB401" s="53"/>
      <c r="CC401" s="53"/>
      <c r="CD401" s="53" t="s">
        <v>51</v>
      </c>
      <c r="CE401" s="53">
        <v>1</v>
      </c>
      <c r="CF401" s="83"/>
      <c r="CG401" s="53"/>
      <c r="CH401" s="53"/>
    </row>
    <row r="402" spans="3:86" ht="14.25" hidden="1" customHeight="1">
      <c r="C402" s="82" t="s">
        <v>12</v>
      </c>
      <c r="D402" s="82" t="s">
        <v>653</v>
      </c>
      <c r="E402" s="82" t="s">
        <v>58</v>
      </c>
      <c r="F402" s="82" t="s">
        <v>59</v>
      </c>
      <c r="G402" s="82">
        <v>295</v>
      </c>
      <c r="H402" s="82" t="s">
        <v>49</v>
      </c>
      <c r="I402" s="82">
        <v>8</v>
      </c>
      <c r="J402" s="82">
        <v>6.2</v>
      </c>
      <c r="K402" s="82">
        <v>49.6</v>
      </c>
      <c r="L402" s="26">
        <f t="shared" si="40"/>
        <v>8</v>
      </c>
      <c r="M402" s="26">
        <f t="shared" si="41"/>
        <v>0</v>
      </c>
      <c r="N402" s="26">
        <v>6</v>
      </c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>
        <v>2</v>
      </c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67" t="e">
        <f>SUMIFS([1]Up!$J:$J,[1]Up!$D:$D,D402)</f>
        <v>#VALUE!</v>
      </c>
      <c r="BX402" s="82"/>
      <c r="BY402" s="82" t="str">
        <f t="shared" si="47"/>
        <v/>
      </c>
      <c r="BZ402" s="53" t="str">
        <f t="shared" si="42"/>
        <v/>
      </c>
      <c r="CA402" s="53" t="s">
        <v>50</v>
      </c>
      <c r="CB402" s="84" t="s">
        <v>60</v>
      </c>
      <c r="CC402" s="53"/>
      <c r="CD402" s="53" t="s">
        <v>61</v>
      </c>
      <c r="CE402" s="53">
        <v>8</v>
      </c>
      <c r="CF402" s="83">
        <v>46134</v>
      </c>
      <c r="CG402" s="53"/>
      <c r="CH402" s="53"/>
    </row>
    <row r="403" spans="3:86" ht="14.25" hidden="1" customHeight="1">
      <c r="C403" s="82" t="s">
        <v>12</v>
      </c>
      <c r="D403" s="82" t="s">
        <v>652</v>
      </c>
      <c r="E403" s="82" t="s">
        <v>145</v>
      </c>
      <c r="F403" s="82" t="s">
        <v>48</v>
      </c>
      <c r="G403" s="82">
        <v>1089</v>
      </c>
      <c r="H403" s="82" t="s">
        <v>49</v>
      </c>
      <c r="I403" s="82">
        <v>1</v>
      </c>
      <c r="J403" s="82">
        <v>7.5</v>
      </c>
      <c r="K403" s="82">
        <v>7.5</v>
      </c>
      <c r="L403" s="26">
        <f t="shared" si="40"/>
        <v>1</v>
      </c>
      <c r="M403" s="26">
        <f t="shared" si="41"/>
        <v>0</v>
      </c>
      <c r="N403" s="26"/>
      <c r="O403" s="26"/>
      <c r="P403" s="26"/>
      <c r="Q403" s="26"/>
      <c r="R403" s="26"/>
      <c r="S403" s="26"/>
      <c r="T403" s="26"/>
      <c r="U403" s="26"/>
      <c r="V403" s="26">
        <v>1</v>
      </c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67" t="e">
        <f>SUMIFS([1]Up!$J:$J,[1]Up!$D:$D,D403)</f>
        <v>#VALUE!</v>
      </c>
      <c r="BX403" s="82"/>
      <c r="BY403" s="82" t="str">
        <f t="shared" si="47"/>
        <v/>
      </c>
      <c r="BZ403" s="53" t="str">
        <f t="shared" si="42"/>
        <v/>
      </c>
      <c r="CA403" s="53" t="s">
        <v>50</v>
      </c>
      <c r="CB403" s="84" t="s">
        <v>489</v>
      </c>
      <c r="CC403" s="53"/>
      <c r="CD403" s="53" t="s">
        <v>490</v>
      </c>
      <c r="CE403" s="53">
        <v>1</v>
      </c>
      <c r="CF403" s="83">
        <v>46134</v>
      </c>
      <c r="CG403" s="53"/>
      <c r="CH403" s="53"/>
    </row>
    <row r="404" spans="3:86" ht="14.25" hidden="1" customHeight="1">
      <c r="C404" s="82" t="s">
        <v>12</v>
      </c>
      <c r="D404" s="82" t="s">
        <v>651</v>
      </c>
      <c r="E404" s="82" t="s">
        <v>385</v>
      </c>
      <c r="F404" s="82" t="s">
        <v>48</v>
      </c>
      <c r="G404" s="82">
        <v>1262</v>
      </c>
      <c r="H404" s="82" t="s">
        <v>49</v>
      </c>
      <c r="I404" s="82">
        <v>1</v>
      </c>
      <c r="J404" s="82">
        <v>16.8</v>
      </c>
      <c r="K404" s="82">
        <v>16.8</v>
      </c>
      <c r="L404" s="26">
        <f t="shared" si="40"/>
        <v>1</v>
      </c>
      <c r="M404" s="26">
        <f t="shared" si="41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>
        <v>1</v>
      </c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>
        <v>1</v>
      </c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67" t="e">
        <f>SUMIFS([1]Up!$J:$J,[1]Up!$D:$D,D404)</f>
        <v>#VALUE!</v>
      </c>
      <c r="BX404" s="82"/>
      <c r="BY404" s="82" t="str">
        <f t="shared" si="47"/>
        <v/>
      </c>
      <c r="BZ404" s="53" t="str">
        <f t="shared" si="42"/>
        <v>Thừa 1</v>
      </c>
      <c r="CA404" s="53" t="s">
        <v>50</v>
      </c>
      <c r="CB404" s="84" t="s">
        <v>386</v>
      </c>
      <c r="CC404" s="53"/>
      <c r="CD404" s="53" t="s">
        <v>387</v>
      </c>
      <c r="CE404" s="53">
        <v>1</v>
      </c>
      <c r="CF404" s="83">
        <v>46134</v>
      </c>
      <c r="CG404" s="53"/>
      <c r="CH404" s="53"/>
    </row>
    <row r="405" spans="3:86" ht="14.25" hidden="1" customHeight="1">
      <c r="C405" s="82" t="s">
        <v>12</v>
      </c>
      <c r="D405" s="82" t="s">
        <v>650</v>
      </c>
      <c r="E405" s="82" t="s">
        <v>383</v>
      </c>
      <c r="F405" s="82" t="s">
        <v>48</v>
      </c>
      <c r="G405" s="82">
        <v>12246</v>
      </c>
      <c r="H405" s="82" t="s">
        <v>49</v>
      </c>
      <c r="I405" s="82">
        <v>1</v>
      </c>
      <c r="J405" s="82">
        <v>182.6</v>
      </c>
      <c r="K405" s="82">
        <v>182.6</v>
      </c>
      <c r="L405" s="26">
        <f t="shared" si="40"/>
        <v>1</v>
      </c>
      <c r="M405" s="26">
        <f t="shared" si="41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>
        <f>10500/G405</f>
        <v>0.85742283194512492</v>
      </c>
      <c r="X405" s="26">
        <f>1761/G405</f>
        <v>0.14380205781479666</v>
      </c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67" t="e">
        <f>SUMIFS([1]Up!$J:$J,[1]Up!$D:$D,D405)</f>
        <v>#VALUE!</v>
      </c>
      <c r="BX405" s="82"/>
      <c r="BY405" s="82" t="str">
        <f t="shared" si="47"/>
        <v/>
      </c>
      <c r="BZ405" s="53" t="str">
        <f t="shared" si="42"/>
        <v/>
      </c>
      <c r="CA405" s="53" t="s">
        <v>50</v>
      </c>
      <c r="CB405" s="53"/>
      <c r="CC405" s="53"/>
      <c r="CD405" s="53" t="s">
        <v>51</v>
      </c>
      <c r="CE405" s="53">
        <v>1</v>
      </c>
      <c r="CF405" s="83"/>
      <c r="CG405" s="53"/>
      <c r="CH405" s="53"/>
    </row>
    <row r="406" spans="3:86" ht="14.25" hidden="1" customHeight="1">
      <c r="C406" s="82" t="s">
        <v>14</v>
      </c>
      <c r="D406" s="82" t="s">
        <v>648</v>
      </c>
      <c r="E406" s="82" t="s">
        <v>649</v>
      </c>
      <c r="F406" s="82" t="s">
        <v>142</v>
      </c>
      <c r="G406" s="82">
        <v>12360</v>
      </c>
      <c r="H406" s="82" t="s">
        <v>49</v>
      </c>
      <c r="I406" s="82">
        <v>1</v>
      </c>
      <c r="J406" s="82">
        <v>603</v>
      </c>
      <c r="K406" s="82">
        <v>603</v>
      </c>
      <c r="L406" s="26">
        <f t="shared" si="40"/>
        <v>1</v>
      </c>
      <c r="M406" s="26">
        <f t="shared" si="41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67" t="e">
        <f>SUMIFS([1]Up!$J:$J,[1]Up!$D:$D,D406)</f>
        <v>#VALUE!</v>
      </c>
      <c r="BX406" s="82"/>
      <c r="BY406" s="82" t="str">
        <f t="shared" si="47"/>
        <v>PL6</v>
      </c>
      <c r="BZ406" s="53" t="str">
        <f t="shared" si="42"/>
        <v/>
      </c>
      <c r="CA406" s="53" t="s">
        <v>50</v>
      </c>
      <c r="CB406" s="84" t="s">
        <v>161</v>
      </c>
      <c r="CC406" s="53"/>
      <c r="CD406" s="53" t="s">
        <v>162</v>
      </c>
      <c r="CE406" s="53">
        <v>1</v>
      </c>
      <c r="CF406" s="83">
        <v>46128</v>
      </c>
      <c r="CG406" s="53"/>
      <c r="CH406" s="53"/>
    </row>
    <row r="407" spans="3:86" ht="14.25" hidden="1" customHeight="1">
      <c r="C407" s="82" t="s">
        <v>14</v>
      </c>
      <c r="D407" s="82" t="s">
        <v>646</v>
      </c>
      <c r="E407" s="82" t="s">
        <v>647</v>
      </c>
      <c r="F407" s="82" t="s">
        <v>66</v>
      </c>
      <c r="G407" s="82">
        <v>127</v>
      </c>
      <c r="H407" s="82" t="s">
        <v>49</v>
      </c>
      <c r="I407" s="82">
        <v>11</v>
      </c>
      <c r="J407" s="82">
        <v>0.6</v>
      </c>
      <c r="K407" s="82">
        <v>6.6</v>
      </c>
      <c r="L407" s="26">
        <f t="shared" si="40"/>
        <v>11</v>
      </c>
      <c r="M407" s="26">
        <f t="shared" si="41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67" t="e">
        <f>SUMIFS([1]Up!$J:$J,[1]Up!$D:$D,D407)</f>
        <v>#VALUE!</v>
      </c>
      <c r="BX407" s="82"/>
      <c r="BY407" s="82" t="str">
        <f t="shared" si="47"/>
        <v>PL6</v>
      </c>
      <c r="BZ407" s="53" t="str">
        <f t="shared" si="42"/>
        <v/>
      </c>
      <c r="CA407" s="53" t="s">
        <v>50</v>
      </c>
      <c r="CB407" s="84" t="s">
        <v>161</v>
      </c>
      <c r="CC407" s="53"/>
      <c r="CD407" s="53" t="s">
        <v>162</v>
      </c>
      <c r="CE407" s="53">
        <v>11</v>
      </c>
      <c r="CF407" s="83">
        <v>46128</v>
      </c>
      <c r="CG407" s="53"/>
      <c r="CH407" s="53"/>
    </row>
    <row r="408" spans="3:86" ht="14.25" hidden="1" customHeight="1">
      <c r="C408" s="82" t="s">
        <v>14</v>
      </c>
      <c r="D408" s="82" t="s">
        <v>644</v>
      </c>
      <c r="E408" s="82" t="s">
        <v>645</v>
      </c>
      <c r="F408" s="82" t="s">
        <v>66</v>
      </c>
      <c r="G408" s="82">
        <v>52</v>
      </c>
      <c r="H408" s="82" t="s">
        <v>49</v>
      </c>
      <c r="I408" s="82">
        <v>11</v>
      </c>
      <c r="J408" s="82">
        <v>0.1</v>
      </c>
      <c r="K408" s="82">
        <v>1.1000000000000001</v>
      </c>
      <c r="L408" s="26">
        <f t="shared" si="40"/>
        <v>11</v>
      </c>
      <c r="M408" s="26">
        <f t="shared" si="41"/>
        <v>0</v>
      </c>
      <c r="N408" s="26"/>
      <c r="O408" s="26"/>
      <c r="P408" s="26"/>
      <c r="Q408" s="26"/>
      <c r="R408" s="26"/>
      <c r="S408" s="26"/>
      <c r="T408" s="26">
        <v>11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>
        <v>11</v>
      </c>
      <c r="BT408" s="26"/>
      <c r="BU408" s="26"/>
      <c r="BV408" s="26"/>
      <c r="BW408" s="67" t="e">
        <f>SUMIFS([1]Up!$J:$J,[1]Up!$D:$D,D408)</f>
        <v>#VALUE!</v>
      </c>
      <c r="BX408" s="82"/>
      <c r="BY408" s="82" t="str">
        <f t="shared" si="47"/>
        <v>PL6</v>
      </c>
      <c r="BZ408" s="53" t="str">
        <f t="shared" si="42"/>
        <v>Thừa 11</v>
      </c>
      <c r="CA408" s="53" t="s">
        <v>50</v>
      </c>
      <c r="CB408" s="84" t="s">
        <v>161</v>
      </c>
      <c r="CC408" s="53"/>
      <c r="CD408" s="53" t="s">
        <v>162</v>
      </c>
      <c r="CE408" s="53">
        <v>11</v>
      </c>
      <c r="CF408" s="83">
        <v>46128</v>
      </c>
      <c r="CG408" s="53"/>
      <c r="CH408" s="53"/>
    </row>
    <row r="409" spans="3:86" ht="14.25" hidden="1" customHeight="1">
      <c r="C409" s="82" t="s">
        <v>14</v>
      </c>
      <c r="D409" s="82" t="s">
        <v>643</v>
      </c>
      <c r="E409" s="82" t="s">
        <v>477</v>
      </c>
      <c r="F409" s="82" t="s">
        <v>66</v>
      </c>
      <c r="G409" s="82">
        <v>184</v>
      </c>
      <c r="H409" s="82" t="s">
        <v>49</v>
      </c>
      <c r="I409" s="82">
        <v>8</v>
      </c>
      <c r="J409" s="82">
        <v>1</v>
      </c>
      <c r="K409" s="82">
        <v>8</v>
      </c>
      <c r="L409" s="26">
        <f t="shared" si="40"/>
        <v>8</v>
      </c>
      <c r="M409" s="26">
        <f t="shared" si="41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>
        <v>8</v>
      </c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67" t="e">
        <f>SUMIFS([1]Up!$J:$J,[1]Up!$D:$D,D409)</f>
        <v>#VALUE!</v>
      </c>
      <c r="BX409" s="82"/>
      <c r="BY409" s="82" t="str">
        <f t="shared" si="47"/>
        <v>PL10</v>
      </c>
      <c r="BZ409" s="53" t="str">
        <f t="shared" si="42"/>
        <v/>
      </c>
      <c r="CA409" s="53" t="s">
        <v>50</v>
      </c>
      <c r="CB409" s="84" t="s">
        <v>130</v>
      </c>
      <c r="CC409" s="53"/>
      <c r="CD409" s="53" t="s">
        <v>131</v>
      </c>
      <c r="CE409" s="53">
        <v>8</v>
      </c>
      <c r="CF409" s="83">
        <v>46128</v>
      </c>
      <c r="CG409" s="53"/>
      <c r="CH409" s="53"/>
    </row>
    <row r="410" spans="3:86" ht="14.25" hidden="1" customHeight="1">
      <c r="C410" s="82"/>
      <c r="D410" s="82" t="s">
        <v>642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40"/>
        <v>0</v>
      </c>
      <c r="M410" s="26">
        <f t="shared" si="41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67" t="e">
        <f>SUMIFS([1]Up!$J:$J,[1]Up!$D:$D,D410)</f>
        <v>#VALUE!</v>
      </c>
      <c r="BX410" s="82"/>
      <c r="BY410" s="82" t="str">
        <f t="shared" si="47"/>
        <v/>
      </c>
      <c r="BZ410" s="53" t="str">
        <f t="shared" si="42"/>
        <v/>
      </c>
      <c r="CA410" s="53"/>
      <c r="CB410" s="53"/>
      <c r="CC410" s="53"/>
      <c r="CD410" s="53"/>
      <c r="CE410" s="53"/>
      <c r="CF410" s="83"/>
      <c r="CG410" s="53"/>
      <c r="CH410" s="53"/>
    </row>
    <row r="411" spans="3:86" ht="14.25" hidden="1" customHeight="1">
      <c r="C411" s="82"/>
      <c r="D411" s="82" t="s">
        <v>641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40"/>
        <v>0</v>
      </c>
      <c r="M411" s="26">
        <f t="shared" si="41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67" t="e">
        <f>SUMIFS([1]Up!$J:$J,[1]Up!$D:$D,D411)</f>
        <v>#VALUE!</v>
      </c>
      <c r="BX411" s="82"/>
      <c r="BY411" s="82" t="str">
        <f t="shared" si="47"/>
        <v/>
      </c>
      <c r="BZ411" s="53" t="str">
        <f t="shared" si="42"/>
        <v/>
      </c>
      <c r="CA411" s="53"/>
      <c r="CB411" s="53"/>
      <c r="CC411" s="53"/>
      <c r="CD411" s="53"/>
      <c r="CE411" s="53"/>
      <c r="CF411" s="83"/>
      <c r="CG411" s="53"/>
      <c r="CH411" s="53"/>
    </row>
    <row r="412" spans="3:86" ht="14.25" hidden="1" customHeight="1">
      <c r="C412" s="82"/>
      <c r="D412" s="82" t="s">
        <v>640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40"/>
        <v>0</v>
      </c>
      <c r="M412" s="26">
        <f t="shared" si="41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67" t="e">
        <f>SUMIFS([1]Up!$J:$J,[1]Up!$D:$D,D412)</f>
        <v>#VALUE!</v>
      </c>
      <c r="BX412" s="82"/>
      <c r="BY412" s="82" t="str">
        <f t="shared" si="47"/>
        <v/>
      </c>
      <c r="BZ412" s="53" t="str">
        <f t="shared" si="42"/>
        <v/>
      </c>
      <c r="CA412" s="53"/>
      <c r="CB412" s="53"/>
      <c r="CC412" s="53"/>
      <c r="CD412" s="53"/>
      <c r="CE412" s="53"/>
      <c r="CF412" s="83"/>
      <c r="CG412" s="53"/>
      <c r="CH412" s="53"/>
    </row>
    <row r="413" spans="3:86" ht="14.25" hidden="1" customHeight="1">
      <c r="C413" s="82"/>
      <c r="D413" s="82" t="s">
        <v>639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40"/>
        <v>0</v>
      </c>
      <c r="M413" s="26">
        <f t="shared" si="41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67" t="e">
        <f>SUMIFS([1]Up!$J:$J,[1]Up!$D:$D,D413)</f>
        <v>#VALUE!</v>
      </c>
      <c r="BX413" s="82"/>
      <c r="BY413" s="82" t="str">
        <f t="shared" si="47"/>
        <v/>
      </c>
      <c r="BZ413" s="53" t="str">
        <f t="shared" si="42"/>
        <v/>
      </c>
      <c r="CA413" s="53"/>
      <c r="CB413" s="53"/>
      <c r="CC413" s="53"/>
      <c r="CD413" s="53"/>
      <c r="CE413" s="53"/>
      <c r="CF413" s="83"/>
      <c r="CG413" s="53"/>
      <c r="CH413" s="53"/>
    </row>
    <row r="414" spans="3:86" ht="14.25" hidden="1" customHeight="1">
      <c r="C414" s="82"/>
      <c r="D414" s="82" t="s">
        <v>638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si="40"/>
        <v>0</v>
      </c>
      <c r="M414" s="26">
        <f t="shared" si="41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67" t="e">
        <f>SUMIFS([1]Up!$J:$J,[1]Up!$D:$D,D414)</f>
        <v>#VALUE!</v>
      </c>
      <c r="BX414" s="82"/>
      <c r="BY414" s="82" t="str">
        <f t="shared" si="47"/>
        <v/>
      </c>
      <c r="BZ414" s="53" t="str">
        <f t="shared" si="42"/>
        <v/>
      </c>
      <c r="CA414" s="53"/>
      <c r="CB414" s="53"/>
      <c r="CC414" s="53"/>
      <c r="CD414" s="53"/>
      <c r="CE414" s="53"/>
      <c r="CF414" s="83"/>
      <c r="CG414" s="53"/>
      <c r="CH414" s="53"/>
    </row>
    <row r="415" spans="3:86" ht="14.25" hidden="1" customHeight="1">
      <c r="C415" s="82"/>
      <c r="D415" s="82" t="s">
        <v>635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ref="L415:L478" si="48">MIN(SUM(N415:BV415),I415)</f>
        <v>0</v>
      </c>
      <c r="M415" s="26">
        <f t="shared" ref="M415:M478" si="49">MAX(0,I415-L415)</f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67" t="e">
        <f>SUMIFS([1]Up!$J:$J,[1]Up!$D:$D,D415)</f>
        <v>#VALUE!</v>
      </c>
      <c r="BX415" s="82"/>
      <c r="BY415" s="82" t="str">
        <f t="shared" si="47"/>
        <v/>
      </c>
      <c r="BZ415" s="53" t="str">
        <f t="shared" ref="BZ415:BZ478" si="50">IF(ROUND(SUM(N415:BV415)-I415,0)&gt;0,"Thừa "&amp;SUM(N415:BV415)-I415,"")</f>
        <v/>
      </c>
      <c r="CA415" s="53"/>
      <c r="CB415" s="53"/>
      <c r="CC415" s="53"/>
      <c r="CD415" s="53"/>
      <c r="CE415" s="53"/>
      <c r="CF415" s="83"/>
      <c r="CG415" s="53"/>
      <c r="CH415" s="53"/>
    </row>
    <row r="416" spans="3:86" ht="14.25" hidden="1" customHeight="1">
      <c r="C416" s="82"/>
      <c r="D416" s="82" t="s">
        <v>631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8"/>
        <v>0</v>
      </c>
      <c r="M416" s="26">
        <f t="shared" si="49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67" t="e">
        <f>SUMIFS([1]Up!$J:$J,[1]Up!$D:$D,D416)</f>
        <v>#VALUE!</v>
      </c>
      <c r="BX416" s="82"/>
      <c r="BY416" s="82" t="str">
        <f t="shared" si="47"/>
        <v/>
      </c>
      <c r="BZ416" s="53" t="str">
        <f t="shared" si="50"/>
        <v/>
      </c>
      <c r="CA416" s="53"/>
      <c r="CB416" s="53"/>
      <c r="CC416" s="53"/>
      <c r="CD416" s="53"/>
      <c r="CE416" s="53"/>
      <c r="CF416" s="83"/>
      <c r="CG416" s="53"/>
      <c r="CH416" s="53"/>
    </row>
    <row r="417" spans="3:86" ht="14.25" hidden="1" customHeight="1">
      <c r="C417" s="82"/>
      <c r="D417" s="82" t="s">
        <v>630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8"/>
        <v>0</v>
      </c>
      <c r="M417" s="26">
        <f t="shared" si="49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67" t="e">
        <f>SUMIFS([1]Up!$J:$J,[1]Up!$D:$D,D417)</f>
        <v>#VALUE!</v>
      </c>
      <c r="BX417" s="82"/>
      <c r="BY417" s="82" t="str">
        <f t="shared" si="47"/>
        <v/>
      </c>
      <c r="BZ417" s="53" t="str">
        <f t="shared" si="50"/>
        <v/>
      </c>
      <c r="CA417" s="53"/>
      <c r="CB417" s="53"/>
      <c r="CC417" s="53"/>
      <c r="CD417" s="53"/>
      <c r="CE417" s="53"/>
      <c r="CF417" s="83"/>
      <c r="CG417" s="53"/>
      <c r="CH417" s="53"/>
    </row>
    <row r="418" spans="3:86" ht="14.25" hidden="1" customHeight="1">
      <c r="C418" s="82"/>
      <c r="D418" s="82" t="s">
        <v>629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8"/>
        <v>0</v>
      </c>
      <c r="M418" s="26">
        <f t="shared" si="49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67" t="e">
        <f>SUMIFS([1]Up!$J:$J,[1]Up!$D:$D,D418)</f>
        <v>#VALUE!</v>
      </c>
      <c r="BX418" s="82"/>
      <c r="BY418" s="82" t="str">
        <f t="shared" si="47"/>
        <v/>
      </c>
      <c r="BZ418" s="53" t="str">
        <f t="shared" si="50"/>
        <v/>
      </c>
      <c r="CA418" s="53"/>
      <c r="CB418" s="53"/>
      <c r="CC418" s="53"/>
      <c r="CD418" s="53"/>
      <c r="CE418" s="53"/>
      <c r="CF418" s="83"/>
      <c r="CG418" s="53"/>
      <c r="CH418" s="53"/>
    </row>
    <row r="419" spans="3:86" ht="14.25" hidden="1" customHeight="1">
      <c r="C419" s="82"/>
      <c r="D419" s="82" t="s">
        <v>628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8"/>
        <v>0</v>
      </c>
      <c r="M419" s="26">
        <f t="shared" si="49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67" t="e">
        <f>SUMIFS([1]Up!$J:$J,[1]Up!$D:$D,D419)</f>
        <v>#VALUE!</v>
      </c>
      <c r="BX419" s="82"/>
      <c r="BY419" s="82" t="str">
        <f t="shared" si="47"/>
        <v/>
      </c>
      <c r="BZ419" s="53" t="str">
        <f t="shared" si="50"/>
        <v/>
      </c>
      <c r="CA419" s="53"/>
      <c r="CB419" s="53"/>
      <c r="CC419" s="53"/>
      <c r="CD419" s="53"/>
      <c r="CE419" s="53"/>
      <c r="CF419" s="83"/>
      <c r="CG419" s="53"/>
      <c r="CH419" s="53"/>
    </row>
    <row r="420" spans="3:86" ht="14.25" hidden="1" customHeight="1">
      <c r="C420" s="82"/>
      <c r="D420" s="82" t="s">
        <v>624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8"/>
        <v>0</v>
      </c>
      <c r="M420" s="26">
        <f t="shared" si="49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67" t="e">
        <f>SUMIFS([1]Up!$J:$J,[1]Up!$D:$D,D420)</f>
        <v>#VALUE!</v>
      </c>
      <c r="BX420" s="82"/>
      <c r="BY420" s="82" t="str">
        <f t="shared" si="47"/>
        <v/>
      </c>
      <c r="BZ420" s="53" t="str">
        <f t="shared" si="50"/>
        <v/>
      </c>
      <c r="CA420" s="53"/>
      <c r="CB420" s="53"/>
      <c r="CC420" s="53"/>
      <c r="CD420" s="53"/>
      <c r="CE420" s="53"/>
      <c r="CF420" s="83"/>
      <c r="CG420" s="53"/>
      <c r="CH420" s="53"/>
    </row>
    <row r="421" spans="3:86" ht="14.25" hidden="1" customHeight="1">
      <c r="C421" s="82"/>
      <c r="D421" s="82" t="s">
        <v>623</v>
      </c>
      <c r="E421" s="82"/>
      <c r="F421" s="82"/>
      <c r="G421" s="82"/>
      <c r="H421" s="82"/>
      <c r="I421" s="82">
        <v>0</v>
      </c>
      <c r="J421" s="82">
        <v>0</v>
      </c>
      <c r="K421" s="82">
        <v>0</v>
      </c>
      <c r="L421" s="26">
        <f t="shared" si="48"/>
        <v>0</v>
      </c>
      <c r="M421" s="26">
        <f t="shared" si="49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67" t="e">
        <f>SUMIFS([1]Up!$J:$J,[1]Up!$D:$D,D421)</f>
        <v>#VALUE!</v>
      </c>
      <c r="BX421" s="82"/>
      <c r="BY421" s="82" t="str">
        <f t="shared" si="47"/>
        <v/>
      </c>
      <c r="BZ421" s="53" t="str">
        <f t="shared" si="50"/>
        <v/>
      </c>
      <c r="CA421" s="53"/>
      <c r="CB421" s="53"/>
      <c r="CC421" s="53"/>
      <c r="CD421" s="53"/>
      <c r="CE421" s="53"/>
      <c r="CF421" s="83"/>
      <c r="CG421" s="53"/>
      <c r="CH421" s="53"/>
    </row>
    <row r="422" spans="3:86" ht="14.25" hidden="1" customHeight="1">
      <c r="C422" s="82" t="s">
        <v>12</v>
      </c>
      <c r="D422" s="82" t="s">
        <v>622</v>
      </c>
      <c r="E422" s="82" t="s">
        <v>435</v>
      </c>
      <c r="F422" s="82" t="s">
        <v>75</v>
      </c>
      <c r="G422" s="82">
        <v>2187</v>
      </c>
      <c r="H422" s="82" t="s">
        <v>49</v>
      </c>
      <c r="I422" s="82">
        <v>1</v>
      </c>
      <c r="J422" s="82">
        <v>65.400000000000006</v>
      </c>
      <c r="K422" s="82">
        <v>65.400000000000006</v>
      </c>
      <c r="L422" s="26">
        <f t="shared" si="48"/>
        <v>1</v>
      </c>
      <c r="M422" s="26">
        <f t="shared" si="49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>
        <v>1</v>
      </c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67" t="e">
        <f>SUMIFS([1]Up!$J:$J,[1]Up!$D:$D,D422)</f>
        <v>#VALUE!</v>
      </c>
      <c r="BX422" s="82"/>
      <c r="BY422" s="82" t="str">
        <f t="shared" si="47"/>
        <v/>
      </c>
      <c r="BZ422" s="53" t="str">
        <f t="shared" si="50"/>
        <v/>
      </c>
      <c r="CA422" s="53" t="s">
        <v>50</v>
      </c>
      <c r="CB422" s="84" t="s">
        <v>436</v>
      </c>
      <c r="CC422" s="53"/>
      <c r="CD422" s="53" t="s">
        <v>437</v>
      </c>
      <c r="CE422" s="53">
        <v>1</v>
      </c>
      <c r="CF422" s="83">
        <v>46133</v>
      </c>
      <c r="CG422" s="53"/>
      <c r="CH422" s="53"/>
    </row>
    <row r="423" spans="3:86" ht="14.25" hidden="1" customHeight="1">
      <c r="C423" s="82" t="s">
        <v>14</v>
      </c>
      <c r="D423" s="82" t="s">
        <v>620</v>
      </c>
      <c r="E423" s="82" t="s">
        <v>621</v>
      </c>
      <c r="F423" s="82" t="s">
        <v>66</v>
      </c>
      <c r="G423" s="82">
        <v>360</v>
      </c>
      <c r="H423" s="82" t="s">
        <v>49</v>
      </c>
      <c r="I423" s="82">
        <v>2</v>
      </c>
      <c r="J423" s="82">
        <v>3</v>
      </c>
      <c r="K423" s="82">
        <v>6</v>
      </c>
      <c r="L423" s="26">
        <f t="shared" si="48"/>
        <v>2</v>
      </c>
      <c r="M423" s="26">
        <f t="shared" si="49"/>
        <v>0</v>
      </c>
      <c r="N423" s="26"/>
      <c r="O423" s="26"/>
      <c r="P423" s="26"/>
      <c r="Q423" s="26"/>
      <c r="R423" s="26"/>
      <c r="S423" s="26"/>
      <c r="T423" s="26">
        <v>2</v>
      </c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67" t="e">
        <f>SUMIFS([1]Up!$J:$J,[1]Up!$D:$D,D423)</f>
        <v>#VALUE!</v>
      </c>
      <c r="BX423" s="82"/>
      <c r="BY423" s="82" t="str">
        <f t="shared" si="47"/>
        <v>PL6</v>
      </c>
      <c r="BZ423" s="53" t="str">
        <f t="shared" si="50"/>
        <v/>
      </c>
      <c r="CA423" s="53" t="s">
        <v>50</v>
      </c>
      <c r="CB423" s="84" t="s">
        <v>161</v>
      </c>
      <c r="CC423" s="53"/>
      <c r="CD423" s="53" t="s">
        <v>162</v>
      </c>
      <c r="CE423" s="53">
        <v>2</v>
      </c>
      <c r="CF423" s="83">
        <v>46128</v>
      </c>
      <c r="CG423" s="53"/>
      <c r="CH423" s="53"/>
    </row>
    <row r="424" spans="3:86" ht="14.25" hidden="1" customHeight="1">
      <c r="C424" s="82" t="s">
        <v>14</v>
      </c>
      <c r="D424" s="82" t="s">
        <v>619</v>
      </c>
      <c r="E424" s="82" t="s">
        <v>430</v>
      </c>
      <c r="F424" s="82" t="s">
        <v>66</v>
      </c>
      <c r="G424" s="82">
        <v>60</v>
      </c>
      <c r="H424" s="82" t="s">
        <v>431</v>
      </c>
      <c r="I424" s="82">
        <v>2</v>
      </c>
      <c r="J424" s="82">
        <v>0.1</v>
      </c>
      <c r="K424" s="82">
        <v>0.2</v>
      </c>
      <c r="L424" s="26">
        <f t="shared" si="48"/>
        <v>2</v>
      </c>
      <c r="M424" s="26">
        <f t="shared" si="49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>
        <v>2</v>
      </c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67" t="e">
        <f>SUMIFS([1]Up!$J:$J,[1]Up!$D:$D,D424)</f>
        <v>#VALUE!</v>
      </c>
      <c r="BX424" s="82"/>
      <c r="BY424" s="82" t="str">
        <f t="shared" si="47"/>
        <v>PL6</v>
      </c>
      <c r="BZ424" s="53" t="str">
        <f t="shared" si="50"/>
        <v/>
      </c>
      <c r="CA424" s="53" t="s">
        <v>50</v>
      </c>
      <c r="CB424" s="53" t="s">
        <v>432</v>
      </c>
      <c r="CC424" s="53"/>
      <c r="CD424" s="53" t="s">
        <v>433</v>
      </c>
      <c r="CE424" s="53">
        <v>2</v>
      </c>
      <c r="CF424" s="83">
        <v>46149</v>
      </c>
      <c r="CG424" s="53"/>
      <c r="CH424" s="53"/>
    </row>
    <row r="425" spans="3:86" ht="14.25" hidden="1" customHeight="1">
      <c r="C425" s="82" t="s">
        <v>12</v>
      </c>
      <c r="D425" s="82" t="s">
        <v>618</v>
      </c>
      <c r="E425" s="82" t="s">
        <v>416</v>
      </c>
      <c r="F425" s="82" t="s">
        <v>151</v>
      </c>
      <c r="G425" s="82">
        <v>86</v>
      </c>
      <c r="H425" s="82" t="s">
        <v>403</v>
      </c>
      <c r="I425" s="82">
        <v>2</v>
      </c>
      <c r="J425" s="82">
        <v>0.5</v>
      </c>
      <c r="K425" s="82">
        <v>1</v>
      </c>
      <c r="L425" s="26">
        <f t="shared" si="48"/>
        <v>2</v>
      </c>
      <c r="M425" s="26">
        <f t="shared" si="49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>
        <v>2</v>
      </c>
      <c r="BS425" s="26"/>
      <c r="BT425" s="26"/>
      <c r="BU425" s="26"/>
      <c r="BV425" s="26"/>
      <c r="BW425" s="67" t="e">
        <f>SUMIFS([1]Up!$J:$J,[1]Up!$D:$D,D425)</f>
        <v>#VALUE!</v>
      </c>
      <c r="BX425" s="82"/>
      <c r="BY425" s="82" t="str">
        <f t="shared" si="47"/>
        <v/>
      </c>
      <c r="BZ425" s="53" t="str">
        <f t="shared" si="50"/>
        <v/>
      </c>
      <c r="CA425" s="53" t="s">
        <v>82</v>
      </c>
      <c r="CB425" s="53" t="s">
        <v>417</v>
      </c>
      <c r="CC425" s="53"/>
      <c r="CD425" s="53" t="s">
        <v>418</v>
      </c>
      <c r="CE425" s="53">
        <v>2</v>
      </c>
      <c r="CF425" s="83">
        <v>46133</v>
      </c>
      <c r="CG425" s="53"/>
      <c r="CH425" s="53"/>
    </row>
    <row r="426" spans="3:86" ht="14.25" hidden="1" customHeight="1">
      <c r="C426" s="82" t="s">
        <v>12</v>
      </c>
      <c r="D426" s="82" t="s">
        <v>615</v>
      </c>
      <c r="E426" s="82" t="s">
        <v>416</v>
      </c>
      <c r="F426" s="82" t="s">
        <v>151</v>
      </c>
      <c r="G426" s="82">
        <v>137</v>
      </c>
      <c r="H426" s="82" t="s">
        <v>407</v>
      </c>
      <c r="I426" s="82">
        <v>11</v>
      </c>
      <c r="J426" s="82">
        <v>0.7</v>
      </c>
      <c r="K426" s="82">
        <v>7.6999999999999993</v>
      </c>
      <c r="L426" s="26">
        <f t="shared" si="48"/>
        <v>11</v>
      </c>
      <c r="M426" s="26">
        <f t="shared" si="49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>
        <v>6</v>
      </c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>
        <v>5</v>
      </c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67" t="e">
        <f>SUMIFS([1]Up!$J:$J,[1]Up!$D:$D,D426)</f>
        <v>#VALUE!</v>
      </c>
      <c r="BX426" s="82"/>
      <c r="BY426" s="82" t="str">
        <f t="shared" si="47"/>
        <v/>
      </c>
      <c r="BZ426" s="53" t="str">
        <f t="shared" si="50"/>
        <v/>
      </c>
      <c r="CA426" s="53" t="s">
        <v>50</v>
      </c>
      <c r="CB426" s="84" t="s">
        <v>616</v>
      </c>
      <c r="CC426" s="53"/>
      <c r="CD426" s="53" t="s">
        <v>617</v>
      </c>
      <c r="CE426" s="53">
        <v>11</v>
      </c>
      <c r="CF426" s="83">
        <v>46133</v>
      </c>
      <c r="CG426" s="53"/>
      <c r="CH426" s="53"/>
    </row>
    <row r="427" spans="3:86" ht="14.25" hidden="1" customHeight="1">
      <c r="C427" s="82" t="s">
        <v>12</v>
      </c>
      <c r="D427" s="82" t="s">
        <v>611</v>
      </c>
      <c r="E427" s="82" t="s">
        <v>612</v>
      </c>
      <c r="F427" s="82" t="s">
        <v>151</v>
      </c>
      <c r="G427" s="82">
        <v>309</v>
      </c>
      <c r="H427" s="82" t="s">
        <v>407</v>
      </c>
      <c r="I427" s="82">
        <v>2</v>
      </c>
      <c r="J427" s="82">
        <v>13.1</v>
      </c>
      <c r="K427" s="82">
        <v>26.2</v>
      </c>
      <c r="L427" s="26">
        <f t="shared" si="48"/>
        <v>2</v>
      </c>
      <c r="M427" s="26">
        <f t="shared" si="49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>
        <v>2</v>
      </c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67" t="e">
        <f>SUMIFS([1]Up!$J:$J,[1]Up!$D:$D,D427)</f>
        <v>#VALUE!</v>
      </c>
      <c r="BX427" s="82"/>
      <c r="BY427" s="82" t="str">
        <f t="shared" si="47"/>
        <v/>
      </c>
      <c r="BZ427" s="53" t="str">
        <f t="shared" si="50"/>
        <v/>
      </c>
      <c r="CA427" s="53" t="s">
        <v>50</v>
      </c>
      <c r="CB427" s="53" t="s">
        <v>613</v>
      </c>
      <c r="CC427" s="53"/>
      <c r="CD427" s="53" t="s">
        <v>614</v>
      </c>
      <c r="CE427" s="53">
        <v>2</v>
      </c>
      <c r="CF427" s="83">
        <v>46133</v>
      </c>
      <c r="CG427" s="53"/>
      <c r="CH427" s="53"/>
    </row>
    <row r="428" spans="3:86" ht="14.25" hidden="1" customHeight="1">
      <c r="C428" s="82" t="s">
        <v>12</v>
      </c>
      <c r="D428" s="82" t="s">
        <v>608</v>
      </c>
      <c r="E428" s="82" t="s">
        <v>402</v>
      </c>
      <c r="F428" s="82" t="s">
        <v>151</v>
      </c>
      <c r="G428" s="82">
        <v>309</v>
      </c>
      <c r="H428" s="82" t="s">
        <v>403</v>
      </c>
      <c r="I428" s="82">
        <v>1</v>
      </c>
      <c r="J428" s="82">
        <v>4.9000000000000004</v>
      </c>
      <c r="K428" s="82">
        <v>4.9000000000000004</v>
      </c>
      <c r="L428" s="26">
        <f t="shared" si="48"/>
        <v>1</v>
      </c>
      <c r="M428" s="26">
        <f t="shared" si="49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>
        <v>2</v>
      </c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67" t="e">
        <f>SUMIFS([1]Up!$J:$J,[1]Up!$D:$D,D428)</f>
        <v>#VALUE!</v>
      </c>
      <c r="BX428" s="82"/>
      <c r="BY428" s="82" t="str">
        <f t="shared" si="47"/>
        <v/>
      </c>
      <c r="BZ428" s="53" t="str">
        <f t="shared" si="50"/>
        <v>Thừa 1</v>
      </c>
      <c r="CA428" s="53" t="s">
        <v>50</v>
      </c>
      <c r="CB428" s="53" t="s">
        <v>609</v>
      </c>
      <c r="CC428" s="53"/>
      <c r="CD428" s="53" t="s">
        <v>610</v>
      </c>
      <c r="CE428" s="53">
        <v>2</v>
      </c>
      <c r="CF428" s="83">
        <v>46133</v>
      </c>
      <c r="CG428" s="53"/>
      <c r="CH428" s="53"/>
    </row>
    <row r="429" spans="3:86" ht="14.25" hidden="1" customHeight="1">
      <c r="C429" s="82" t="s">
        <v>12</v>
      </c>
      <c r="D429" s="82" t="s">
        <v>607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3</v>
      </c>
      <c r="J429" s="82">
        <v>4.9000000000000004</v>
      </c>
      <c r="K429" s="82">
        <v>14.700000000000001</v>
      </c>
      <c r="L429" s="26">
        <f t="shared" si="48"/>
        <v>3</v>
      </c>
      <c r="M429" s="26">
        <f t="shared" si="49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>
        <v>3</v>
      </c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67" t="e">
        <f>SUMIFS([1]Up!$J:$J,[1]Up!$D:$D,D429)</f>
        <v>#VALUE!</v>
      </c>
      <c r="BX429" s="82"/>
      <c r="BY429" s="82" t="str">
        <f t="shared" si="47"/>
        <v/>
      </c>
      <c r="BZ429" s="53" t="str">
        <f t="shared" si="50"/>
        <v/>
      </c>
      <c r="CA429" s="53" t="s">
        <v>50</v>
      </c>
      <c r="CB429" s="84" t="s">
        <v>408</v>
      </c>
      <c r="CC429" s="53"/>
      <c r="CD429" s="53" t="s">
        <v>409</v>
      </c>
      <c r="CE429" s="53">
        <v>3</v>
      </c>
      <c r="CF429" s="83">
        <v>46133</v>
      </c>
      <c r="CG429" s="53"/>
      <c r="CH429" s="53"/>
    </row>
    <row r="430" spans="3:86" ht="14.25" hidden="1" customHeight="1">
      <c r="C430" s="82" t="s">
        <v>12</v>
      </c>
      <c r="D430" s="82" t="s">
        <v>604</v>
      </c>
      <c r="E430" s="82" t="s">
        <v>402</v>
      </c>
      <c r="F430" s="82" t="s">
        <v>151</v>
      </c>
      <c r="G430" s="82">
        <v>309</v>
      </c>
      <c r="H430" s="82" t="s">
        <v>407</v>
      </c>
      <c r="I430" s="82">
        <v>1</v>
      </c>
      <c r="J430" s="82">
        <v>4.9000000000000004</v>
      </c>
      <c r="K430" s="82">
        <v>4.9000000000000004</v>
      </c>
      <c r="L430" s="26">
        <f t="shared" si="48"/>
        <v>1</v>
      </c>
      <c r="M430" s="26">
        <f t="shared" si="49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>
        <v>1</v>
      </c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67" t="e">
        <f>SUMIFS([1]Up!$J:$J,[1]Up!$D:$D,D430)</f>
        <v>#VALUE!</v>
      </c>
      <c r="BX430" s="82"/>
      <c r="BY430" s="82" t="str">
        <f t="shared" ref="BY430:BY493" si="51">IFERROR(IF(C430="Plate",LEFT(E430,FIND("*",E430,1)-1),""),IF(C430="Plate",LEFT(E430,FIND("x",E430,1)-1),""))</f>
        <v/>
      </c>
      <c r="BZ430" s="53" t="str">
        <f t="shared" si="50"/>
        <v/>
      </c>
      <c r="CA430" s="53" t="s">
        <v>50</v>
      </c>
      <c r="CB430" s="53" t="s">
        <v>605</v>
      </c>
      <c r="CC430" s="53"/>
      <c r="CD430" s="53" t="s">
        <v>606</v>
      </c>
      <c r="CE430" s="53">
        <v>1</v>
      </c>
      <c r="CF430" s="83">
        <v>46149</v>
      </c>
      <c r="CG430" s="53"/>
      <c r="CH430" s="53"/>
    </row>
    <row r="431" spans="3:86" ht="14.25" hidden="1" customHeight="1">
      <c r="C431" s="82" t="s">
        <v>12</v>
      </c>
      <c r="D431" s="82" t="s">
        <v>603</v>
      </c>
      <c r="E431" s="82" t="s">
        <v>58</v>
      </c>
      <c r="F431" s="82" t="s">
        <v>59</v>
      </c>
      <c r="G431" s="82">
        <v>57</v>
      </c>
      <c r="H431" s="82" t="s">
        <v>49</v>
      </c>
      <c r="I431" s="82">
        <v>6</v>
      </c>
      <c r="J431" s="82">
        <v>1.3</v>
      </c>
      <c r="K431" s="82">
        <v>7.8000000000000007</v>
      </c>
      <c r="L431" s="26">
        <f t="shared" si="48"/>
        <v>6</v>
      </c>
      <c r="M431" s="26">
        <f t="shared" si="49"/>
        <v>0</v>
      </c>
      <c r="N431" s="26">
        <v>6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67" t="e">
        <f>SUMIFS([1]Up!$J:$J,[1]Up!$D:$D,D431)</f>
        <v>#VALUE!</v>
      </c>
      <c r="BX431" s="82"/>
      <c r="BY431" s="82" t="str">
        <f t="shared" si="51"/>
        <v/>
      </c>
      <c r="BZ431" s="53" t="str">
        <f t="shared" si="50"/>
        <v/>
      </c>
      <c r="CA431" s="53" t="s">
        <v>50</v>
      </c>
      <c r="CB431" s="84" t="s">
        <v>60</v>
      </c>
      <c r="CC431" s="53"/>
      <c r="CD431" s="53" t="s">
        <v>61</v>
      </c>
      <c r="CE431" s="53">
        <v>6</v>
      </c>
      <c r="CF431" s="83">
        <v>46134</v>
      </c>
      <c r="CG431" s="53"/>
      <c r="CH431" s="53"/>
    </row>
    <row r="432" spans="3:86" ht="14.25" hidden="1" customHeight="1">
      <c r="C432" s="82" t="s">
        <v>12</v>
      </c>
      <c r="D432" s="82" t="s">
        <v>602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1</v>
      </c>
      <c r="J432" s="82">
        <v>25.6</v>
      </c>
      <c r="K432" s="82">
        <v>25.6</v>
      </c>
      <c r="L432" s="26">
        <f t="shared" si="48"/>
        <v>1</v>
      </c>
      <c r="M432" s="26">
        <f t="shared" si="49"/>
        <v>0</v>
      </c>
      <c r="N432" s="26">
        <v>1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67" t="e">
        <f>SUMIFS([1]Up!$J:$J,[1]Up!$D:$D,D432)</f>
        <v>#VALUE!</v>
      </c>
      <c r="BX432" s="82"/>
      <c r="BY432" s="82" t="str">
        <f t="shared" si="51"/>
        <v/>
      </c>
      <c r="BZ432" s="53" t="str">
        <f t="shared" si="50"/>
        <v/>
      </c>
      <c r="CA432" s="53" t="s">
        <v>50</v>
      </c>
      <c r="CB432" s="84" t="s">
        <v>60</v>
      </c>
      <c r="CC432" s="53"/>
      <c r="CD432" s="53" t="s">
        <v>61</v>
      </c>
      <c r="CE432" s="53">
        <v>1</v>
      </c>
      <c r="CF432" s="83">
        <v>46134</v>
      </c>
      <c r="CG432" s="53"/>
      <c r="CH432" s="53"/>
    </row>
    <row r="433" spans="3:86" ht="14.25" hidden="1" customHeight="1">
      <c r="C433" s="82" t="s">
        <v>12</v>
      </c>
      <c r="D433" s="82" t="s">
        <v>601</v>
      </c>
      <c r="E433" s="82" t="s">
        <v>58</v>
      </c>
      <c r="F433" s="82" t="s">
        <v>59</v>
      </c>
      <c r="G433" s="82">
        <v>1089</v>
      </c>
      <c r="H433" s="82" t="s">
        <v>49</v>
      </c>
      <c r="I433" s="82">
        <v>2</v>
      </c>
      <c r="J433" s="82">
        <v>25.6</v>
      </c>
      <c r="K433" s="82">
        <v>51.2</v>
      </c>
      <c r="L433" s="26">
        <f t="shared" si="48"/>
        <v>2</v>
      </c>
      <c r="M433" s="26">
        <f t="shared" si="49"/>
        <v>0</v>
      </c>
      <c r="N433" s="26">
        <v>2</v>
      </c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67" t="e">
        <f>SUMIFS([1]Up!$J:$J,[1]Up!$D:$D,D433)</f>
        <v>#VALUE!</v>
      </c>
      <c r="BX433" s="82"/>
      <c r="BY433" s="82" t="str">
        <f t="shared" si="51"/>
        <v/>
      </c>
      <c r="BZ433" s="53" t="str">
        <f t="shared" si="50"/>
        <v/>
      </c>
      <c r="CA433" s="53" t="s">
        <v>50</v>
      </c>
      <c r="CB433" s="84" t="s">
        <v>60</v>
      </c>
      <c r="CC433" s="53"/>
      <c r="CD433" s="53" t="s">
        <v>61</v>
      </c>
      <c r="CE433" s="53">
        <v>2</v>
      </c>
      <c r="CF433" s="83">
        <v>46134</v>
      </c>
      <c r="CG433" s="53"/>
      <c r="CH433" s="53"/>
    </row>
    <row r="434" spans="3:86" ht="14.25" hidden="1" customHeight="1">
      <c r="C434" s="82" t="s">
        <v>12</v>
      </c>
      <c r="D434" s="82" t="s">
        <v>600</v>
      </c>
      <c r="E434" s="82" t="s">
        <v>58</v>
      </c>
      <c r="F434" s="82" t="s">
        <v>59</v>
      </c>
      <c r="G434" s="82">
        <v>722</v>
      </c>
      <c r="H434" s="82" t="s">
        <v>49</v>
      </c>
      <c r="I434" s="82">
        <v>6</v>
      </c>
      <c r="J434" s="82">
        <v>14.7</v>
      </c>
      <c r="K434" s="82">
        <v>88.199999999999989</v>
      </c>
      <c r="L434" s="26">
        <f t="shared" si="48"/>
        <v>6</v>
      </c>
      <c r="M434" s="26">
        <f t="shared" si="49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>
        <v>6</v>
      </c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67" t="e">
        <f>SUMIFS([1]Up!$J:$J,[1]Up!$D:$D,D434)</f>
        <v>#VALUE!</v>
      </c>
      <c r="BX434" s="82"/>
      <c r="BY434" s="82" t="str">
        <f t="shared" si="51"/>
        <v/>
      </c>
      <c r="BZ434" s="53" t="str">
        <f t="shared" si="50"/>
        <v/>
      </c>
      <c r="CA434" s="53" t="s">
        <v>50</v>
      </c>
      <c r="CB434" s="84" t="s">
        <v>60</v>
      </c>
      <c r="CC434" s="53"/>
      <c r="CD434" s="53" t="s">
        <v>61</v>
      </c>
      <c r="CE434" s="53">
        <v>6</v>
      </c>
      <c r="CF434" s="83">
        <v>46134</v>
      </c>
      <c r="CG434" s="53"/>
      <c r="CH434" s="53"/>
    </row>
    <row r="435" spans="3:86" ht="14.25" hidden="1" customHeight="1">
      <c r="C435" s="82" t="s">
        <v>12</v>
      </c>
      <c r="D435" s="82" t="s">
        <v>599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8"/>
        <v>1</v>
      </c>
      <c r="M435" s="26">
        <f t="shared" si="49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67" t="e">
        <f>SUMIFS([1]Up!$J:$J,[1]Up!$D:$D,D435)</f>
        <v>#VALUE!</v>
      </c>
      <c r="BX435" s="82"/>
      <c r="BY435" s="82" t="str">
        <f t="shared" si="51"/>
        <v/>
      </c>
      <c r="BZ435" s="53" t="str">
        <f t="shared" si="50"/>
        <v/>
      </c>
      <c r="CA435" s="53" t="s">
        <v>50</v>
      </c>
      <c r="CB435" s="84" t="s">
        <v>60</v>
      </c>
      <c r="CC435" s="53"/>
      <c r="CD435" s="53" t="s">
        <v>61</v>
      </c>
      <c r="CE435" s="53">
        <v>1</v>
      </c>
      <c r="CF435" s="83">
        <v>46134</v>
      </c>
      <c r="CG435" s="53"/>
      <c r="CH435" s="53"/>
    </row>
    <row r="436" spans="3:86" ht="14.25" hidden="1" customHeight="1">
      <c r="C436" s="82" t="s">
        <v>12</v>
      </c>
      <c r="D436" s="82" t="s">
        <v>598</v>
      </c>
      <c r="E436" s="82" t="s">
        <v>58</v>
      </c>
      <c r="F436" s="82" t="s">
        <v>59</v>
      </c>
      <c r="G436" s="82">
        <v>10127</v>
      </c>
      <c r="H436" s="82" t="s">
        <v>49</v>
      </c>
      <c r="I436" s="82">
        <v>1</v>
      </c>
      <c r="J436" s="82">
        <v>244.5</v>
      </c>
      <c r="K436" s="82">
        <v>244.5</v>
      </c>
      <c r="L436" s="26">
        <f t="shared" si="48"/>
        <v>1</v>
      </c>
      <c r="M436" s="26">
        <f t="shared" si="49"/>
        <v>0</v>
      </c>
      <c r="N436" s="26">
        <v>1</v>
      </c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67" t="e">
        <f>SUMIFS([1]Up!$J:$J,[1]Up!$D:$D,D436)</f>
        <v>#VALUE!</v>
      </c>
      <c r="BX436" s="82"/>
      <c r="BY436" s="82" t="str">
        <f t="shared" si="51"/>
        <v/>
      </c>
      <c r="BZ436" s="53" t="str">
        <f t="shared" si="50"/>
        <v/>
      </c>
      <c r="CA436" s="53" t="s">
        <v>50</v>
      </c>
      <c r="CB436" s="84" t="s">
        <v>60</v>
      </c>
      <c r="CC436" s="53"/>
      <c r="CD436" s="53" t="s">
        <v>61</v>
      </c>
      <c r="CE436" s="53">
        <v>1</v>
      </c>
      <c r="CF436" s="83">
        <v>46134</v>
      </c>
      <c r="CG436" s="53"/>
      <c r="CH436" s="53"/>
    </row>
    <row r="437" spans="3:86" ht="14.25" hidden="1" customHeight="1">
      <c r="C437" s="82" t="s">
        <v>12</v>
      </c>
      <c r="D437" s="82" t="s">
        <v>597</v>
      </c>
      <c r="E437" s="82" t="s">
        <v>58</v>
      </c>
      <c r="F437" s="82" t="s">
        <v>59</v>
      </c>
      <c r="G437" s="82">
        <v>295</v>
      </c>
      <c r="H437" s="82" t="s">
        <v>49</v>
      </c>
      <c r="I437" s="82">
        <v>6</v>
      </c>
      <c r="J437" s="82">
        <v>6.2</v>
      </c>
      <c r="K437" s="82">
        <v>37.200000000000003</v>
      </c>
      <c r="L437" s="26">
        <f t="shared" si="48"/>
        <v>6</v>
      </c>
      <c r="M437" s="26">
        <f t="shared" si="49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>
        <v>6</v>
      </c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67" t="e">
        <f>SUMIFS([1]Up!$J:$J,[1]Up!$D:$D,D437)</f>
        <v>#VALUE!</v>
      </c>
      <c r="BX437" s="82"/>
      <c r="BY437" s="82" t="str">
        <f t="shared" si="51"/>
        <v/>
      </c>
      <c r="BZ437" s="53" t="str">
        <f t="shared" si="50"/>
        <v/>
      </c>
      <c r="CA437" s="53" t="s">
        <v>50</v>
      </c>
      <c r="CB437" s="84" t="s">
        <v>60</v>
      </c>
      <c r="CC437" s="53"/>
      <c r="CD437" s="53" t="s">
        <v>61</v>
      </c>
      <c r="CE437" s="53">
        <v>6</v>
      </c>
      <c r="CF437" s="83">
        <v>46134</v>
      </c>
      <c r="CG437" s="53"/>
      <c r="CH437" s="53"/>
    </row>
    <row r="438" spans="3:86" ht="14.25" hidden="1" customHeight="1">
      <c r="C438" s="82" t="s">
        <v>12</v>
      </c>
      <c r="D438" s="82" t="s">
        <v>596</v>
      </c>
      <c r="E438" s="82" t="s">
        <v>385</v>
      </c>
      <c r="F438" s="82" t="s">
        <v>48</v>
      </c>
      <c r="G438" s="82">
        <v>1262</v>
      </c>
      <c r="H438" s="82" t="s">
        <v>49</v>
      </c>
      <c r="I438" s="82">
        <v>1</v>
      </c>
      <c r="J438" s="82">
        <v>16.8</v>
      </c>
      <c r="K438" s="82">
        <v>16.8</v>
      </c>
      <c r="L438" s="26">
        <f t="shared" si="48"/>
        <v>1</v>
      </c>
      <c r="M438" s="26">
        <f t="shared" si="49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>
        <v>1</v>
      </c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>
        <v>1</v>
      </c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67" t="e">
        <f>SUMIFS([1]Up!$J:$J,[1]Up!$D:$D,D438)</f>
        <v>#VALUE!</v>
      </c>
      <c r="BX438" s="82"/>
      <c r="BY438" s="82" t="str">
        <f t="shared" si="51"/>
        <v/>
      </c>
      <c r="BZ438" s="53" t="str">
        <f t="shared" si="50"/>
        <v>Thừa 1</v>
      </c>
      <c r="CA438" s="53" t="s">
        <v>50</v>
      </c>
      <c r="CB438" s="84" t="s">
        <v>486</v>
      </c>
      <c r="CC438" s="53"/>
      <c r="CD438" s="53" t="s">
        <v>487</v>
      </c>
      <c r="CE438" s="53">
        <v>1</v>
      </c>
      <c r="CF438" s="83">
        <v>46149</v>
      </c>
      <c r="CG438" s="53"/>
      <c r="CH438" s="53"/>
    </row>
    <row r="439" spans="3:86" ht="14.25" hidden="1" customHeight="1">
      <c r="C439" s="82" t="s">
        <v>12</v>
      </c>
      <c r="D439" s="82" t="s">
        <v>595</v>
      </c>
      <c r="E439" s="82" t="s">
        <v>383</v>
      </c>
      <c r="F439" s="82" t="s">
        <v>48</v>
      </c>
      <c r="G439" s="82">
        <v>12373</v>
      </c>
      <c r="H439" s="82" t="s">
        <v>49</v>
      </c>
      <c r="I439" s="82">
        <v>1</v>
      </c>
      <c r="J439" s="82">
        <v>184.5</v>
      </c>
      <c r="K439" s="82">
        <v>184.5</v>
      </c>
      <c r="L439" s="26">
        <f t="shared" si="48"/>
        <v>1</v>
      </c>
      <c r="M439" s="26">
        <f t="shared" si="49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>
        <f>10500/G439</f>
        <v>0.84862199951507311</v>
      </c>
      <c r="X439" s="26">
        <f>1888/G439</f>
        <v>0.15259031762709124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67" t="e">
        <f>SUMIFS([1]Up!$J:$J,[1]Up!$D:$D,D439)</f>
        <v>#VALUE!</v>
      </c>
      <c r="BX439" s="82"/>
      <c r="BY439" s="82" t="str">
        <f t="shared" si="51"/>
        <v/>
      </c>
      <c r="BZ439" s="53" t="str">
        <f t="shared" si="50"/>
        <v/>
      </c>
      <c r="CA439" s="53" t="s">
        <v>50</v>
      </c>
      <c r="CB439" s="53"/>
      <c r="CC439" s="53"/>
      <c r="CD439" s="53" t="s">
        <v>51</v>
      </c>
      <c r="CE439" s="53">
        <v>1</v>
      </c>
      <c r="CF439" s="83"/>
      <c r="CG439" s="53"/>
      <c r="CH439" s="53"/>
    </row>
    <row r="440" spans="3:86" ht="14.25" hidden="1" customHeight="1">
      <c r="C440" s="82" t="s">
        <v>12</v>
      </c>
      <c r="D440" s="82" t="s">
        <v>594</v>
      </c>
      <c r="E440" s="82" t="s">
        <v>379</v>
      </c>
      <c r="F440" s="82" t="s">
        <v>48</v>
      </c>
      <c r="G440" s="82">
        <v>152</v>
      </c>
      <c r="H440" s="82" t="s">
        <v>49</v>
      </c>
      <c r="I440" s="82">
        <v>2</v>
      </c>
      <c r="J440" s="82">
        <v>1.6</v>
      </c>
      <c r="K440" s="82">
        <v>3.2</v>
      </c>
      <c r="L440" s="26">
        <f t="shared" si="48"/>
        <v>2</v>
      </c>
      <c r="M440" s="26">
        <f t="shared" si="49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>
        <v>2</v>
      </c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67" t="e">
        <f>SUMIFS([1]Up!$J:$J,[1]Up!$D:$D,D440)</f>
        <v>#VALUE!</v>
      </c>
      <c r="BX440" s="82"/>
      <c r="BY440" s="82" t="str">
        <f t="shared" si="51"/>
        <v/>
      </c>
      <c r="BZ440" s="53" t="str">
        <f t="shared" si="50"/>
        <v/>
      </c>
      <c r="CA440" s="53" t="s">
        <v>50</v>
      </c>
      <c r="CB440" s="53" t="s">
        <v>380</v>
      </c>
      <c r="CC440" s="53"/>
      <c r="CD440" s="53" t="s">
        <v>381</v>
      </c>
      <c r="CE440" s="53">
        <v>2</v>
      </c>
      <c r="CF440" s="83">
        <v>46133</v>
      </c>
      <c r="CG440" s="53"/>
      <c r="CH440" s="53"/>
    </row>
    <row r="441" spans="3:86" ht="14.25" hidden="1" customHeight="1">
      <c r="C441" s="82" t="s">
        <v>14</v>
      </c>
      <c r="D441" s="82" t="s">
        <v>593</v>
      </c>
      <c r="E441" s="82" t="s">
        <v>141</v>
      </c>
      <c r="F441" s="82" t="s">
        <v>142</v>
      </c>
      <c r="G441" s="82">
        <v>24619</v>
      </c>
      <c r="H441" s="82" t="s">
        <v>49</v>
      </c>
      <c r="I441" s="82">
        <v>1</v>
      </c>
      <c r="J441" s="82">
        <v>3906.3</v>
      </c>
      <c r="K441" s="82">
        <v>3906.3</v>
      </c>
      <c r="L441" s="26">
        <f t="shared" si="48"/>
        <v>1</v>
      </c>
      <c r="M441" s="26">
        <f t="shared" si="49"/>
        <v>0</v>
      </c>
      <c r="N441" s="26"/>
      <c r="O441" s="26"/>
      <c r="P441" s="26"/>
      <c r="Q441" s="26"/>
      <c r="R441" s="26"/>
      <c r="S441" s="26"/>
      <c r="T441" s="26">
        <v>2</v>
      </c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>
        <v>2</v>
      </c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67" t="e">
        <f>SUMIFS([1]Up!$J:$J,[1]Up!$D:$D,D441)</f>
        <v>#VALUE!</v>
      </c>
      <c r="BX441" s="82" t="s">
        <v>3079</v>
      </c>
      <c r="BY441" s="82" t="str">
        <f t="shared" si="51"/>
        <v>PL6</v>
      </c>
      <c r="BZ441" s="53" t="str">
        <f t="shared" si="50"/>
        <v>Thừa 3</v>
      </c>
      <c r="CA441" s="53" t="s">
        <v>50</v>
      </c>
      <c r="CB441" s="53"/>
      <c r="CC441" s="53"/>
      <c r="CD441" s="53" t="s">
        <v>51</v>
      </c>
      <c r="CE441" s="53">
        <v>1</v>
      </c>
      <c r="CF441" s="83"/>
      <c r="CG441" s="53"/>
      <c r="CH441" s="53"/>
    </row>
    <row r="442" spans="3:86" ht="14.25" hidden="1" customHeight="1">
      <c r="C442" s="82" t="s">
        <v>14</v>
      </c>
      <c r="D442" s="82" t="s">
        <v>589</v>
      </c>
      <c r="E442" s="82" t="s">
        <v>590</v>
      </c>
      <c r="F442" s="82" t="s">
        <v>66</v>
      </c>
      <c r="G442" s="82">
        <v>812</v>
      </c>
      <c r="H442" s="82" t="s">
        <v>55</v>
      </c>
      <c r="I442" s="82">
        <v>16</v>
      </c>
      <c r="J442" s="82">
        <v>22.3</v>
      </c>
      <c r="K442" s="82">
        <v>356.8</v>
      </c>
      <c r="L442" s="26">
        <f t="shared" si="48"/>
        <v>16</v>
      </c>
      <c r="M442" s="26">
        <f t="shared" si="49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v>16</v>
      </c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>
        <v>16</v>
      </c>
      <c r="BR442" s="26"/>
      <c r="BS442" s="26"/>
      <c r="BT442" s="26"/>
      <c r="BU442" s="26"/>
      <c r="BV442" s="26"/>
      <c r="BW442" s="67" t="e">
        <f>SUMIFS([1]Up!$J:$J,[1]Up!$D:$D,D442)</f>
        <v>#VALUE!</v>
      </c>
      <c r="BX442" s="82"/>
      <c r="BY442" s="82" t="str">
        <f t="shared" si="51"/>
        <v>PL20</v>
      </c>
      <c r="BZ442" s="53" t="str">
        <f t="shared" si="50"/>
        <v>Thừa 16</v>
      </c>
      <c r="CA442" s="53" t="s">
        <v>50</v>
      </c>
      <c r="CB442" s="53" t="s">
        <v>591</v>
      </c>
      <c r="CC442" s="53"/>
      <c r="CD442" s="53" t="s">
        <v>592</v>
      </c>
      <c r="CE442" s="53">
        <v>16</v>
      </c>
      <c r="CF442" s="83">
        <v>46128</v>
      </c>
      <c r="CG442" s="53"/>
      <c r="CH442" s="53"/>
    </row>
    <row r="443" spans="3:86" ht="14.25" hidden="1" customHeight="1">
      <c r="C443" s="82" t="s">
        <v>14</v>
      </c>
      <c r="D443" s="82" t="s">
        <v>585</v>
      </c>
      <c r="E443" s="82" t="s">
        <v>586</v>
      </c>
      <c r="F443" s="82" t="s">
        <v>66</v>
      </c>
      <c r="G443" s="82">
        <v>900</v>
      </c>
      <c r="H443" s="82" t="s">
        <v>55</v>
      </c>
      <c r="I443" s="82">
        <v>2</v>
      </c>
      <c r="J443" s="82">
        <v>70.099999999999994</v>
      </c>
      <c r="K443" s="82">
        <v>140.19999999999999</v>
      </c>
      <c r="L443" s="26">
        <f t="shared" si="48"/>
        <v>2</v>
      </c>
      <c r="M443" s="26">
        <f t="shared" si="49"/>
        <v>0</v>
      </c>
      <c r="N443" s="26"/>
      <c r="O443" s="26"/>
      <c r="P443" s="26"/>
      <c r="Q443" s="26">
        <v>2</v>
      </c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67" t="e">
        <f>SUMIFS([1]Up!$J:$J,[1]Up!$D:$D,D443)</f>
        <v>#VALUE!</v>
      </c>
      <c r="BX443" s="82"/>
      <c r="BY443" s="82" t="str">
        <f t="shared" si="51"/>
        <v>PL25</v>
      </c>
      <c r="BZ443" s="53" t="str">
        <f t="shared" si="50"/>
        <v/>
      </c>
      <c r="CA443" s="53" t="s">
        <v>50</v>
      </c>
      <c r="CB443" s="84" t="s">
        <v>587</v>
      </c>
      <c r="CC443" s="53"/>
      <c r="CD443" s="53" t="s">
        <v>588</v>
      </c>
      <c r="CE443" s="53">
        <v>2</v>
      </c>
      <c r="CF443" s="83">
        <v>46128</v>
      </c>
      <c r="CG443" s="53"/>
      <c r="CH443" s="53"/>
    </row>
    <row r="444" spans="3:86" ht="14.25" hidden="1" customHeight="1">
      <c r="C444" s="82" t="s">
        <v>14</v>
      </c>
      <c r="D444" s="82" t="s">
        <v>583</v>
      </c>
      <c r="E444" s="82" t="s">
        <v>584</v>
      </c>
      <c r="F444" s="82" t="s">
        <v>66</v>
      </c>
      <c r="G444" s="82">
        <v>270</v>
      </c>
      <c r="H444" s="82" t="s">
        <v>97</v>
      </c>
      <c r="I444" s="82">
        <v>5</v>
      </c>
      <c r="J444" s="82">
        <v>7.2</v>
      </c>
      <c r="K444" s="82">
        <v>36</v>
      </c>
      <c r="L444" s="26">
        <f t="shared" si="48"/>
        <v>5</v>
      </c>
      <c r="M444" s="26">
        <f t="shared" si="49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>
        <v>5</v>
      </c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67" t="e">
        <f>SUMIFS([1]Up!$J:$J,[1]Up!$D:$D,D444)</f>
        <v>#VALUE!</v>
      </c>
      <c r="BX444" s="82"/>
      <c r="BY444" s="82" t="str">
        <f t="shared" si="51"/>
        <v>PL19</v>
      </c>
      <c r="BZ444" s="53" t="str">
        <f t="shared" si="50"/>
        <v/>
      </c>
      <c r="CA444" s="53" t="s">
        <v>50</v>
      </c>
      <c r="CB444" s="53" t="s">
        <v>565</v>
      </c>
      <c r="CC444" s="53"/>
      <c r="CD444" s="53" t="s">
        <v>566</v>
      </c>
      <c r="CE444" s="53">
        <v>5</v>
      </c>
      <c r="CF444" s="83">
        <v>46128</v>
      </c>
      <c r="CG444" s="53"/>
      <c r="CH444" s="53"/>
    </row>
    <row r="445" spans="3:86" ht="14.25" hidden="1" customHeight="1">
      <c r="C445" s="82" t="s">
        <v>14</v>
      </c>
      <c r="D445" s="82" t="s">
        <v>581</v>
      </c>
      <c r="E445" s="82" t="s">
        <v>582</v>
      </c>
      <c r="F445" s="82" t="s">
        <v>66</v>
      </c>
      <c r="G445" s="82">
        <v>612</v>
      </c>
      <c r="H445" s="82" t="s">
        <v>49</v>
      </c>
      <c r="I445" s="82">
        <v>16</v>
      </c>
      <c r="J445" s="82">
        <v>8.8000000000000007</v>
      </c>
      <c r="K445" s="82">
        <v>140.80000000000001</v>
      </c>
      <c r="L445" s="26">
        <f t="shared" si="48"/>
        <v>16</v>
      </c>
      <c r="M445" s="26">
        <f t="shared" si="49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>
        <v>16</v>
      </c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67" t="e">
        <f>SUMIFS([1]Up!$J:$J,[1]Up!$D:$D,D445)</f>
        <v>#VALUE!</v>
      </c>
      <c r="BX445" s="82"/>
      <c r="BY445" s="82" t="str">
        <f t="shared" si="51"/>
        <v>PL10</v>
      </c>
      <c r="BZ445" s="53" t="str">
        <f t="shared" si="50"/>
        <v/>
      </c>
      <c r="CA445" s="53" t="s">
        <v>50</v>
      </c>
      <c r="CB445" s="84" t="s">
        <v>130</v>
      </c>
      <c r="CC445" s="53"/>
      <c r="CD445" s="53" t="s">
        <v>131</v>
      </c>
      <c r="CE445" s="53">
        <v>16</v>
      </c>
      <c r="CF445" s="83">
        <v>46128</v>
      </c>
      <c r="CG445" s="53"/>
      <c r="CH445" s="53"/>
    </row>
    <row r="446" spans="3:86" ht="14.25" hidden="1" customHeight="1">
      <c r="C446" s="82" t="s">
        <v>14</v>
      </c>
      <c r="D446" s="82" t="s">
        <v>577</v>
      </c>
      <c r="E446" s="82" t="s">
        <v>578</v>
      </c>
      <c r="F446" s="82" t="s">
        <v>66</v>
      </c>
      <c r="G446" s="82">
        <v>182</v>
      </c>
      <c r="H446" s="82" t="s">
        <v>49</v>
      </c>
      <c r="I446" s="82">
        <v>37</v>
      </c>
      <c r="J446" s="82">
        <v>1.7</v>
      </c>
      <c r="K446" s="82">
        <v>62.9</v>
      </c>
      <c r="L446" s="26">
        <f t="shared" si="48"/>
        <v>37</v>
      </c>
      <c r="M446" s="26">
        <f t="shared" si="49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>
        <v>37</v>
      </c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67" t="e">
        <f>SUMIFS([1]Up!$J:$J,[1]Up!$D:$D,D446)</f>
        <v>#VALUE!</v>
      </c>
      <c r="BX446" s="82"/>
      <c r="BY446" s="82" t="str">
        <f t="shared" si="51"/>
        <v>PL8</v>
      </c>
      <c r="BZ446" s="53" t="str">
        <f t="shared" si="50"/>
        <v/>
      </c>
      <c r="CA446" s="53" t="s">
        <v>50</v>
      </c>
      <c r="CB446" s="53" t="s">
        <v>579</v>
      </c>
      <c r="CC446" s="53"/>
      <c r="CD446" s="53" t="s">
        <v>580</v>
      </c>
      <c r="CE446" s="53">
        <v>37</v>
      </c>
      <c r="CF446" s="83">
        <v>46128</v>
      </c>
      <c r="CG446" s="53"/>
      <c r="CH446" s="53"/>
    </row>
    <row r="447" spans="3:86" ht="14.25" hidden="1" customHeight="1">
      <c r="C447" s="82" t="s">
        <v>14</v>
      </c>
      <c r="D447" s="82" t="s">
        <v>575</v>
      </c>
      <c r="E447" s="82" t="s">
        <v>576</v>
      </c>
      <c r="F447" s="82" t="s">
        <v>66</v>
      </c>
      <c r="G447" s="82">
        <v>229</v>
      </c>
      <c r="H447" s="82" t="s">
        <v>49</v>
      </c>
      <c r="I447" s="82">
        <v>1</v>
      </c>
      <c r="J447" s="82">
        <v>2.7</v>
      </c>
      <c r="K447" s="82">
        <v>2.7</v>
      </c>
      <c r="L447" s="26">
        <f t="shared" si="48"/>
        <v>1</v>
      </c>
      <c r="M447" s="26">
        <f t="shared" si="49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1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67" t="e">
        <f>SUMIFS([1]Up!$J:$J,[1]Up!$D:$D,D447)</f>
        <v>#VALUE!</v>
      </c>
      <c r="BX447" s="82"/>
      <c r="BY447" s="82" t="str">
        <f t="shared" si="51"/>
        <v>PL10</v>
      </c>
      <c r="BZ447" s="53" t="str">
        <f t="shared" si="50"/>
        <v/>
      </c>
      <c r="CA447" s="53" t="s">
        <v>50</v>
      </c>
      <c r="CB447" s="84" t="s">
        <v>130</v>
      </c>
      <c r="CC447" s="53"/>
      <c r="CD447" s="53" t="s">
        <v>131</v>
      </c>
      <c r="CE447" s="53">
        <v>1</v>
      </c>
      <c r="CF447" s="83">
        <v>46128</v>
      </c>
      <c r="CG447" s="53"/>
      <c r="CH447" s="53"/>
    </row>
    <row r="448" spans="3:86" ht="14.25" hidden="1" customHeight="1">
      <c r="C448" s="82" t="s">
        <v>14</v>
      </c>
      <c r="D448" s="82" t="s">
        <v>573</v>
      </c>
      <c r="E448" s="82" t="s">
        <v>574</v>
      </c>
      <c r="F448" s="82" t="s">
        <v>66</v>
      </c>
      <c r="G448" s="82">
        <v>152</v>
      </c>
      <c r="H448" s="82" t="s">
        <v>49</v>
      </c>
      <c r="I448" s="82">
        <v>2</v>
      </c>
      <c r="J448" s="82">
        <v>1.3</v>
      </c>
      <c r="K448" s="82">
        <v>2.6</v>
      </c>
      <c r="L448" s="26">
        <f t="shared" si="48"/>
        <v>2</v>
      </c>
      <c r="M448" s="26">
        <f t="shared" si="49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>
        <v>2</v>
      </c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67" t="e">
        <f>SUMIFS([1]Up!$J:$J,[1]Up!$D:$D,D448)</f>
        <v>#VALUE!</v>
      </c>
      <c r="BX448" s="82"/>
      <c r="BY448" s="82" t="str">
        <f t="shared" si="51"/>
        <v>PL10</v>
      </c>
      <c r="BZ448" s="53" t="str">
        <f t="shared" si="50"/>
        <v/>
      </c>
      <c r="CA448" s="53" t="s">
        <v>50</v>
      </c>
      <c r="CB448" s="84" t="s">
        <v>130</v>
      </c>
      <c r="CC448" s="53"/>
      <c r="CD448" s="53" t="s">
        <v>131</v>
      </c>
      <c r="CE448" s="53">
        <v>2</v>
      </c>
      <c r="CF448" s="83">
        <v>46128</v>
      </c>
      <c r="CG448" s="53"/>
      <c r="CH448" s="53"/>
    </row>
    <row r="449" spans="3:86" ht="14.25" hidden="1" customHeight="1">
      <c r="C449" s="82" t="s">
        <v>14</v>
      </c>
      <c r="D449" s="82" t="s">
        <v>568</v>
      </c>
      <c r="E449" s="82" t="s">
        <v>569</v>
      </c>
      <c r="F449" s="82" t="s">
        <v>570</v>
      </c>
      <c r="G449" s="82">
        <v>162</v>
      </c>
      <c r="H449" s="82" t="s">
        <v>55</v>
      </c>
      <c r="I449" s="82">
        <v>32</v>
      </c>
      <c r="J449" s="82">
        <v>0.3</v>
      </c>
      <c r="K449" s="82">
        <v>9.6</v>
      </c>
      <c r="L449" s="26">
        <f t="shared" si="48"/>
        <v>32</v>
      </c>
      <c r="M449" s="26">
        <f t="shared" si="49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>
        <v>32</v>
      </c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67" t="e">
        <f>SUMIFS([1]Up!$J:$J,[1]Up!$D:$D,D449)</f>
        <v>#VALUE!</v>
      </c>
      <c r="BX449" s="82"/>
      <c r="BY449" s="82" t="str">
        <f t="shared" si="51"/>
        <v>PL10</v>
      </c>
      <c r="BZ449" s="53" t="str">
        <f t="shared" si="50"/>
        <v/>
      </c>
      <c r="CA449" s="53" t="s">
        <v>50</v>
      </c>
      <c r="CB449" s="53" t="s">
        <v>571</v>
      </c>
      <c r="CC449" s="53"/>
      <c r="CD449" s="53" t="s">
        <v>572</v>
      </c>
      <c r="CE449" s="53">
        <v>32</v>
      </c>
      <c r="CF449" s="83">
        <v>46128</v>
      </c>
      <c r="CG449" s="53"/>
      <c r="CH449" s="53"/>
    </row>
    <row r="450" spans="3:86" ht="14.25" hidden="1" customHeight="1">
      <c r="C450" s="82" t="s">
        <v>14</v>
      </c>
      <c r="D450" s="82" t="s">
        <v>567</v>
      </c>
      <c r="E450" s="82" t="s">
        <v>562</v>
      </c>
      <c r="F450" s="82" t="s">
        <v>66</v>
      </c>
      <c r="G450" s="82">
        <v>220</v>
      </c>
      <c r="H450" s="82" t="s">
        <v>55</v>
      </c>
      <c r="I450" s="82">
        <v>4</v>
      </c>
      <c r="J450" s="82">
        <v>13.2</v>
      </c>
      <c r="K450" s="82">
        <v>52.8</v>
      </c>
      <c r="L450" s="26">
        <f t="shared" si="48"/>
        <v>4</v>
      </c>
      <c r="M450" s="26">
        <f t="shared" si="49"/>
        <v>0</v>
      </c>
      <c r="N450" s="26"/>
      <c r="O450" s="26"/>
      <c r="P450" s="26"/>
      <c r="Q450" s="26"/>
      <c r="R450" s="26">
        <v>4</v>
      </c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67" t="e">
        <f>SUMIFS([1]Up!$J:$J,[1]Up!$D:$D,D450)</f>
        <v>#VALUE!</v>
      </c>
      <c r="BX450" s="82"/>
      <c r="BY450" s="82" t="str">
        <f t="shared" si="51"/>
        <v>PL60</v>
      </c>
      <c r="BZ450" s="53" t="str">
        <f t="shared" si="50"/>
        <v/>
      </c>
      <c r="CA450" s="53" t="s">
        <v>50</v>
      </c>
      <c r="CB450" s="53" t="s">
        <v>551</v>
      </c>
      <c r="CC450" s="53"/>
      <c r="CD450" s="53" t="s">
        <v>552</v>
      </c>
      <c r="CE450" s="53">
        <v>4</v>
      </c>
      <c r="CF450" s="83">
        <v>46128</v>
      </c>
      <c r="CG450" s="53"/>
      <c r="CH450" s="53"/>
    </row>
    <row r="451" spans="3:86" ht="14.25" hidden="1" customHeight="1">
      <c r="C451" s="82" t="s">
        <v>14</v>
      </c>
      <c r="D451" s="82" t="s">
        <v>563</v>
      </c>
      <c r="E451" s="82" t="s">
        <v>564</v>
      </c>
      <c r="F451" s="82" t="s">
        <v>66</v>
      </c>
      <c r="G451" s="82">
        <v>181</v>
      </c>
      <c r="H451" s="82" t="s">
        <v>97</v>
      </c>
      <c r="I451" s="82">
        <v>5</v>
      </c>
      <c r="J451" s="82">
        <v>1.5</v>
      </c>
      <c r="K451" s="82">
        <v>7.5</v>
      </c>
      <c r="L451" s="26">
        <f t="shared" si="48"/>
        <v>5</v>
      </c>
      <c r="M451" s="26">
        <f t="shared" si="49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>
        <v>5</v>
      </c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67" t="e">
        <f>SUMIFS([1]Up!$J:$J,[1]Up!$D:$D,D451)</f>
        <v>#VALUE!</v>
      </c>
      <c r="BX451" s="82"/>
      <c r="BY451" s="82" t="str">
        <f t="shared" si="51"/>
        <v>PL19</v>
      </c>
      <c r="BZ451" s="53" t="str">
        <f t="shared" si="50"/>
        <v/>
      </c>
      <c r="CA451" s="53" t="s">
        <v>50</v>
      </c>
      <c r="CB451" s="53" t="s">
        <v>565</v>
      </c>
      <c r="CC451" s="53"/>
      <c r="CD451" s="53" t="s">
        <v>566</v>
      </c>
      <c r="CE451" s="53">
        <v>5</v>
      </c>
      <c r="CF451" s="83">
        <v>46128</v>
      </c>
      <c r="CG451" s="53"/>
      <c r="CH451" s="53"/>
    </row>
    <row r="452" spans="3:86" ht="14.25" hidden="1" customHeight="1">
      <c r="C452" s="82" t="s">
        <v>14</v>
      </c>
      <c r="D452" s="82" t="s">
        <v>561</v>
      </c>
      <c r="E452" s="82" t="s">
        <v>562</v>
      </c>
      <c r="F452" s="82" t="s">
        <v>66</v>
      </c>
      <c r="G452" s="82">
        <v>1000</v>
      </c>
      <c r="H452" s="82" t="s">
        <v>55</v>
      </c>
      <c r="I452" s="82">
        <v>2</v>
      </c>
      <c r="J452" s="82">
        <v>59.8</v>
      </c>
      <c r="K452" s="82">
        <v>119.6</v>
      </c>
      <c r="L452" s="26">
        <f t="shared" si="48"/>
        <v>2</v>
      </c>
      <c r="M452" s="26">
        <f t="shared" si="49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67" t="e">
        <f>SUMIFS([1]Up!$J:$J,[1]Up!$D:$D,D452)</f>
        <v>#VALUE!</v>
      </c>
      <c r="BX452" s="82"/>
      <c r="BY452" s="82" t="str">
        <f t="shared" si="51"/>
        <v>PL60</v>
      </c>
      <c r="BZ452" s="53" t="str">
        <f t="shared" si="50"/>
        <v/>
      </c>
      <c r="CA452" s="53" t="s">
        <v>50</v>
      </c>
      <c r="CB452" s="53" t="s">
        <v>551</v>
      </c>
      <c r="CC452" s="53"/>
      <c r="CD452" s="53" t="s">
        <v>552</v>
      </c>
      <c r="CE452" s="53">
        <v>2</v>
      </c>
      <c r="CF452" s="83">
        <v>46128</v>
      </c>
      <c r="CG452" s="53"/>
      <c r="CH452" s="53"/>
    </row>
    <row r="453" spans="3:86" ht="14.25" hidden="1" customHeight="1">
      <c r="C453" s="82"/>
      <c r="D453" s="82" t="s">
        <v>560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8"/>
        <v>0</v>
      </c>
      <c r="M453" s="26">
        <f t="shared" si="49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67" t="e">
        <f>SUMIFS([1]Up!$J:$J,[1]Up!$D:$D,D453)</f>
        <v>#VALUE!</v>
      </c>
      <c r="BX453" s="82"/>
      <c r="BY453" s="82" t="str">
        <f t="shared" si="51"/>
        <v/>
      </c>
      <c r="BZ453" s="53" t="str">
        <f t="shared" si="50"/>
        <v/>
      </c>
      <c r="CA453" s="53"/>
      <c r="CB453" s="53"/>
      <c r="CC453" s="53"/>
      <c r="CD453" s="53"/>
      <c r="CE453" s="53"/>
      <c r="CF453" s="83"/>
      <c r="CG453" s="53"/>
      <c r="CH453" s="53"/>
    </row>
    <row r="454" spans="3:86" ht="14.25" hidden="1" customHeight="1">
      <c r="C454" s="82"/>
      <c r="D454" s="82" t="s">
        <v>559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8"/>
        <v>0</v>
      </c>
      <c r="M454" s="26">
        <f t="shared" si="49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67" t="e">
        <f>SUMIFS([1]Up!$J:$J,[1]Up!$D:$D,D454)</f>
        <v>#VALUE!</v>
      </c>
      <c r="BX454" s="82"/>
      <c r="BY454" s="82" t="str">
        <f t="shared" si="51"/>
        <v/>
      </c>
      <c r="BZ454" s="53" t="str">
        <f t="shared" si="50"/>
        <v/>
      </c>
      <c r="CA454" s="53"/>
      <c r="CB454" s="53"/>
      <c r="CC454" s="53"/>
      <c r="CD454" s="53"/>
      <c r="CE454" s="53"/>
      <c r="CF454" s="83"/>
      <c r="CG454" s="53"/>
      <c r="CH454" s="53"/>
    </row>
    <row r="455" spans="3:86" ht="14.25" hidden="1" customHeight="1">
      <c r="C455" s="82"/>
      <c r="D455" s="82" t="s">
        <v>558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8"/>
        <v>0</v>
      </c>
      <c r="M455" s="26">
        <f t="shared" si="49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67" t="e">
        <f>SUMIFS([1]Up!$J:$J,[1]Up!$D:$D,D455)</f>
        <v>#VALUE!</v>
      </c>
      <c r="BX455" s="82"/>
      <c r="BY455" s="82" t="str">
        <f t="shared" si="51"/>
        <v/>
      </c>
      <c r="BZ455" s="53" t="str">
        <f t="shared" si="50"/>
        <v/>
      </c>
      <c r="CA455" s="53"/>
      <c r="CB455" s="53"/>
      <c r="CC455" s="53"/>
      <c r="CD455" s="53"/>
      <c r="CE455" s="53"/>
      <c r="CF455" s="83"/>
      <c r="CG455" s="53"/>
      <c r="CH455" s="53"/>
    </row>
    <row r="456" spans="3:86" ht="14.25" hidden="1" customHeight="1">
      <c r="C456" s="82"/>
      <c r="D456" s="82" t="s">
        <v>557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8"/>
        <v>0</v>
      </c>
      <c r="M456" s="26">
        <f t="shared" si="49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67" t="e">
        <f>SUMIFS([1]Up!$J:$J,[1]Up!$D:$D,D456)</f>
        <v>#VALUE!</v>
      </c>
      <c r="BX456" s="82"/>
      <c r="BY456" s="82" t="str">
        <f t="shared" si="51"/>
        <v/>
      </c>
      <c r="BZ456" s="53" t="str">
        <f t="shared" si="50"/>
        <v/>
      </c>
      <c r="CA456" s="53"/>
      <c r="CB456" s="53"/>
      <c r="CC456" s="53"/>
      <c r="CD456" s="53"/>
      <c r="CE456" s="53"/>
      <c r="CF456" s="83"/>
      <c r="CG456" s="53"/>
      <c r="CH456" s="53"/>
    </row>
    <row r="457" spans="3:86" ht="14.25" hidden="1" customHeight="1">
      <c r="C457" s="82"/>
      <c r="D457" s="82" t="s">
        <v>556</v>
      </c>
      <c r="E457" s="82"/>
      <c r="F457" s="82"/>
      <c r="G457" s="82"/>
      <c r="H457" s="82"/>
      <c r="I457" s="82">
        <v>0</v>
      </c>
      <c r="J457" s="82">
        <v>0</v>
      </c>
      <c r="K457" s="82">
        <v>0</v>
      </c>
      <c r="L457" s="26">
        <f t="shared" si="48"/>
        <v>0</v>
      </c>
      <c r="M457" s="26">
        <f t="shared" si="49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67" t="e">
        <f>SUMIFS([1]Up!$J:$J,[1]Up!$D:$D,D457)</f>
        <v>#VALUE!</v>
      </c>
      <c r="BX457" s="82"/>
      <c r="BY457" s="82" t="str">
        <f t="shared" si="51"/>
        <v/>
      </c>
      <c r="BZ457" s="53" t="str">
        <f t="shared" si="50"/>
        <v/>
      </c>
      <c r="CA457" s="53"/>
      <c r="CB457" s="53"/>
      <c r="CC457" s="53"/>
      <c r="CD457" s="53"/>
      <c r="CE457" s="53"/>
      <c r="CF457" s="83"/>
      <c r="CG457" s="53"/>
      <c r="CH457" s="53"/>
    </row>
    <row r="458" spans="3:86" ht="14.25" hidden="1" customHeight="1">
      <c r="C458" s="82" t="s">
        <v>14</v>
      </c>
      <c r="D458" s="82" t="s">
        <v>553</v>
      </c>
      <c r="E458" s="82" t="s">
        <v>554</v>
      </c>
      <c r="F458" s="82" t="s">
        <v>66</v>
      </c>
      <c r="G458" s="82">
        <v>102</v>
      </c>
      <c r="H458" s="82" t="s">
        <v>49</v>
      </c>
      <c r="I458" s="82">
        <v>1</v>
      </c>
      <c r="J458" s="82">
        <v>0.7</v>
      </c>
      <c r="K458" s="82">
        <v>0.7</v>
      </c>
      <c r="L458" s="26">
        <f t="shared" si="48"/>
        <v>1</v>
      </c>
      <c r="M458" s="26">
        <f t="shared" si="49"/>
        <v>0</v>
      </c>
      <c r="N458" s="26"/>
      <c r="O458" s="26"/>
      <c r="P458" s="26"/>
      <c r="Q458" s="26"/>
      <c r="R458" s="26"/>
      <c r="S458" s="26"/>
      <c r="T458" s="26"/>
      <c r="U458" s="26">
        <v>1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>
        <v>1</v>
      </c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67" t="e">
        <f>SUMIFS([1]Up!$J:$J,[1]Up!$D:$D,D458)</f>
        <v>#VALUE!</v>
      </c>
      <c r="BX458" s="82"/>
      <c r="BY458" s="82" t="str">
        <f t="shared" si="51"/>
        <v>PL12</v>
      </c>
      <c r="BZ458" s="53" t="str">
        <f t="shared" si="50"/>
        <v>Thừa 1</v>
      </c>
      <c r="CA458" s="53" t="s">
        <v>82</v>
      </c>
      <c r="CB458" s="53" t="s">
        <v>432</v>
      </c>
      <c r="CC458" s="53"/>
      <c r="CD458" s="53" t="s">
        <v>555</v>
      </c>
      <c r="CE458" s="53">
        <v>1</v>
      </c>
      <c r="CF458" s="83">
        <v>46149</v>
      </c>
      <c r="CG458" s="53"/>
      <c r="CH458" s="53"/>
    </row>
    <row r="459" spans="3:86" ht="14.25" hidden="1" customHeight="1">
      <c r="C459" s="82" t="s">
        <v>14</v>
      </c>
      <c r="D459" s="82" t="s">
        <v>548</v>
      </c>
      <c r="E459" s="82" t="s">
        <v>549</v>
      </c>
      <c r="F459" s="82" t="s">
        <v>550</v>
      </c>
      <c r="G459" s="82">
        <v>1000</v>
      </c>
      <c r="H459" s="82" t="s">
        <v>55</v>
      </c>
      <c r="I459" s="82">
        <v>2</v>
      </c>
      <c r="J459" s="82">
        <v>235.5</v>
      </c>
      <c r="K459" s="82">
        <v>471</v>
      </c>
      <c r="L459" s="26">
        <f t="shared" si="48"/>
        <v>2</v>
      </c>
      <c r="M459" s="26">
        <f t="shared" si="49"/>
        <v>0</v>
      </c>
      <c r="N459" s="26"/>
      <c r="O459" s="26"/>
      <c r="P459" s="26"/>
      <c r="Q459" s="26"/>
      <c r="R459" s="26"/>
      <c r="S459" s="26"/>
      <c r="T459" s="26"/>
      <c r="U459" s="26">
        <v>2</v>
      </c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67" t="e">
        <f>SUMIFS([1]Up!$J:$J,[1]Up!$D:$D,D459)</f>
        <v>#VALUE!</v>
      </c>
      <c r="BX459" s="82"/>
      <c r="BY459" s="82" t="str">
        <f t="shared" si="51"/>
        <v>PL60</v>
      </c>
      <c r="BZ459" s="53" t="str">
        <f t="shared" si="50"/>
        <v/>
      </c>
      <c r="CA459" s="53" t="s">
        <v>50</v>
      </c>
      <c r="CB459" s="53" t="s">
        <v>551</v>
      </c>
      <c r="CC459" s="53"/>
      <c r="CD459" s="53" t="s">
        <v>552</v>
      </c>
      <c r="CE459" s="53">
        <v>2</v>
      </c>
      <c r="CF459" s="83">
        <v>46128</v>
      </c>
      <c r="CG459" s="53"/>
      <c r="CH459" s="53"/>
    </row>
    <row r="460" spans="3:86" ht="14.25" hidden="1" customHeight="1">
      <c r="C460" s="82" t="s">
        <v>14</v>
      </c>
      <c r="D460" s="82" t="s">
        <v>545</v>
      </c>
      <c r="E460" s="82" t="s">
        <v>546</v>
      </c>
      <c r="F460" s="82" t="s">
        <v>547</v>
      </c>
      <c r="G460" s="82">
        <v>229</v>
      </c>
      <c r="H460" s="82" t="s">
        <v>55</v>
      </c>
      <c r="I460" s="82">
        <v>4</v>
      </c>
      <c r="J460" s="82">
        <v>14</v>
      </c>
      <c r="K460" s="82">
        <v>56</v>
      </c>
      <c r="L460" s="26">
        <f t="shared" si="48"/>
        <v>4</v>
      </c>
      <c r="M460" s="26">
        <f t="shared" si="49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>
        <v>3</v>
      </c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>
        <v>1</v>
      </c>
      <c r="BN460" s="26"/>
      <c r="BO460" s="26"/>
      <c r="BP460" s="26"/>
      <c r="BQ460" s="26"/>
      <c r="BR460" s="26"/>
      <c r="BS460" s="26"/>
      <c r="BT460" s="26"/>
      <c r="BU460" s="26"/>
      <c r="BV460" s="26"/>
      <c r="BW460" s="67" t="e">
        <f>SUMIFS([1]Up!$J:$J,[1]Up!$D:$D,D460)</f>
        <v>#VALUE!</v>
      </c>
      <c r="BX460" s="82"/>
      <c r="BY460" s="82" t="str">
        <f t="shared" si="51"/>
        <v>PL38</v>
      </c>
      <c r="BZ460" s="53" t="str">
        <f t="shared" si="50"/>
        <v/>
      </c>
      <c r="CA460" s="53" t="s">
        <v>50</v>
      </c>
      <c r="CB460" s="84" t="s">
        <v>67</v>
      </c>
      <c r="CC460" s="53"/>
      <c r="CD460" s="53" t="s">
        <v>68</v>
      </c>
      <c r="CE460" s="53">
        <v>4</v>
      </c>
      <c r="CF460" s="83">
        <v>46128</v>
      </c>
      <c r="CG460" s="53"/>
      <c r="CH460" s="53"/>
    </row>
    <row r="461" spans="3:86" ht="14.25" hidden="1" customHeight="1">
      <c r="C461" s="82" t="s">
        <v>14</v>
      </c>
      <c r="D461" s="82" t="s">
        <v>542</v>
      </c>
      <c r="E461" s="82" t="s">
        <v>543</v>
      </c>
      <c r="F461" s="82" t="s">
        <v>66</v>
      </c>
      <c r="G461" s="82">
        <v>152</v>
      </c>
      <c r="H461" s="82" t="s">
        <v>49</v>
      </c>
      <c r="I461" s="82">
        <v>2</v>
      </c>
      <c r="J461" s="82">
        <v>2.9</v>
      </c>
      <c r="K461" s="82">
        <v>5.8</v>
      </c>
      <c r="L461" s="26">
        <f t="shared" si="48"/>
        <v>2</v>
      </c>
      <c r="M461" s="26">
        <f t="shared" si="49"/>
        <v>0</v>
      </c>
      <c r="N461" s="26"/>
      <c r="O461" s="26"/>
      <c r="P461" s="26"/>
      <c r="Q461" s="26"/>
      <c r="R461" s="26"/>
      <c r="S461" s="26">
        <v>2</v>
      </c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67" t="e">
        <f>SUMIFS([1]Up!$J:$J,[1]Up!$D:$D,D461)</f>
        <v>#VALUE!</v>
      </c>
      <c r="BX461" s="82"/>
      <c r="BY461" s="82" t="str">
        <f t="shared" si="51"/>
        <v>PL16</v>
      </c>
      <c r="BZ461" s="53" t="str">
        <f t="shared" si="50"/>
        <v/>
      </c>
      <c r="CA461" s="53" t="s">
        <v>50</v>
      </c>
      <c r="CB461" s="53" t="s">
        <v>432</v>
      </c>
      <c r="CC461" s="53"/>
      <c r="CD461" s="53" t="s">
        <v>544</v>
      </c>
      <c r="CE461" s="53">
        <v>2</v>
      </c>
      <c r="CF461" s="83">
        <v>46149</v>
      </c>
      <c r="CG461" s="53"/>
      <c r="CH461" s="53"/>
    </row>
    <row r="462" spans="3:86" ht="14.25" hidden="1" customHeight="1">
      <c r="C462" s="82" t="s">
        <v>12</v>
      </c>
      <c r="D462" s="82" t="s">
        <v>541</v>
      </c>
      <c r="E462" s="82" t="s">
        <v>504</v>
      </c>
      <c r="F462" s="82" t="s">
        <v>151</v>
      </c>
      <c r="G462" s="82">
        <v>86</v>
      </c>
      <c r="H462" s="82" t="s">
        <v>407</v>
      </c>
      <c r="I462" s="82">
        <v>1</v>
      </c>
      <c r="J462" s="82">
        <v>0.2</v>
      </c>
      <c r="K462" s="82">
        <v>0.2</v>
      </c>
      <c r="L462" s="26">
        <f t="shared" si="48"/>
        <v>1</v>
      </c>
      <c r="M462" s="26">
        <f t="shared" si="49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>
        <v>1</v>
      </c>
      <c r="BS462" s="26"/>
      <c r="BT462" s="26"/>
      <c r="BU462" s="26"/>
      <c r="BV462" s="26"/>
      <c r="BW462" s="67" t="e">
        <f>SUMIFS([1]Up!$J:$J,[1]Up!$D:$D,D462)</f>
        <v>#VALUE!</v>
      </c>
      <c r="BX462" s="82"/>
      <c r="BY462" s="82" t="str">
        <f t="shared" si="51"/>
        <v/>
      </c>
      <c r="BZ462" s="53" t="str">
        <f t="shared" si="50"/>
        <v/>
      </c>
      <c r="CA462" s="53" t="s">
        <v>82</v>
      </c>
      <c r="CB462" s="53"/>
      <c r="CC462" s="53"/>
      <c r="CD462" s="53"/>
      <c r="CE462" s="53"/>
      <c r="CF462" s="83"/>
      <c r="CG462" s="53"/>
      <c r="CH462" s="53"/>
    </row>
    <row r="463" spans="3:86" ht="14.25" hidden="1" customHeight="1">
      <c r="C463" s="82" t="s">
        <v>12</v>
      </c>
      <c r="D463" s="82" t="s">
        <v>540</v>
      </c>
      <c r="E463" s="82" t="s">
        <v>58</v>
      </c>
      <c r="F463" s="82" t="s">
        <v>59</v>
      </c>
      <c r="G463" s="82">
        <v>3023</v>
      </c>
      <c r="H463" s="82" t="s">
        <v>49</v>
      </c>
      <c r="I463" s="82">
        <v>9</v>
      </c>
      <c r="J463" s="82">
        <v>69.2</v>
      </c>
      <c r="K463" s="82">
        <v>622.80000000000007</v>
      </c>
      <c r="L463" s="26">
        <f t="shared" si="48"/>
        <v>9</v>
      </c>
      <c r="M463" s="26">
        <f t="shared" si="49"/>
        <v>0</v>
      </c>
      <c r="N463" s="26">
        <v>7</v>
      </c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>
        <v>2</v>
      </c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67" t="e">
        <f>SUMIFS([1]Up!$J:$J,[1]Up!$D:$D,D463)</f>
        <v>#VALUE!</v>
      </c>
      <c r="BX463" s="82"/>
      <c r="BY463" s="82" t="str">
        <f t="shared" si="51"/>
        <v/>
      </c>
      <c r="BZ463" s="53" t="str">
        <f t="shared" si="50"/>
        <v/>
      </c>
      <c r="CA463" s="53" t="s">
        <v>50</v>
      </c>
      <c r="CB463" s="84" t="s">
        <v>60</v>
      </c>
      <c r="CC463" s="53"/>
      <c r="CD463" s="53" t="s">
        <v>61</v>
      </c>
      <c r="CE463" s="53">
        <v>9</v>
      </c>
      <c r="CF463" s="83">
        <v>46134</v>
      </c>
      <c r="CG463" s="53"/>
      <c r="CH463" s="53"/>
    </row>
    <row r="464" spans="3:86" ht="14.25" hidden="1" customHeight="1">
      <c r="C464" s="82" t="s">
        <v>12</v>
      </c>
      <c r="D464" s="82" t="s">
        <v>539</v>
      </c>
      <c r="E464" s="82" t="s">
        <v>175</v>
      </c>
      <c r="F464" s="82" t="s">
        <v>59</v>
      </c>
      <c r="G464" s="82">
        <v>3023</v>
      </c>
      <c r="H464" s="82" t="s">
        <v>49</v>
      </c>
      <c r="I464" s="82">
        <v>8</v>
      </c>
      <c r="J464" s="82">
        <v>97.9</v>
      </c>
      <c r="K464" s="82">
        <v>783.2</v>
      </c>
      <c r="L464" s="26">
        <f t="shared" si="48"/>
        <v>8</v>
      </c>
      <c r="M464" s="26">
        <f t="shared" si="49"/>
        <v>0</v>
      </c>
      <c r="N464" s="26"/>
      <c r="O464" s="26"/>
      <c r="P464" s="26">
        <f>6+2</f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67" t="e">
        <f>SUMIFS([1]Up!$J:$J,[1]Up!$D:$D,D464)</f>
        <v>#VALUE!</v>
      </c>
      <c r="BX464" s="82"/>
      <c r="BY464" s="82" t="str">
        <f t="shared" si="51"/>
        <v/>
      </c>
      <c r="BZ464" s="53" t="str">
        <f t="shared" si="50"/>
        <v/>
      </c>
      <c r="CA464" s="53" t="s">
        <v>50</v>
      </c>
      <c r="CB464" s="84" t="s">
        <v>176</v>
      </c>
      <c r="CC464" s="53"/>
      <c r="CD464" s="53" t="s">
        <v>177</v>
      </c>
      <c r="CE464" s="53">
        <v>8</v>
      </c>
      <c r="CF464" s="83">
        <v>46133</v>
      </c>
      <c r="CG464" s="53"/>
      <c r="CH464" s="53"/>
    </row>
    <row r="465" spans="3:86" ht="14.25" hidden="1" customHeight="1">
      <c r="C465" s="82" t="s">
        <v>12</v>
      </c>
      <c r="D465" s="82" t="s">
        <v>538</v>
      </c>
      <c r="E465" s="82" t="s">
        <v>58</v>
      </c>
      <c r="F465" s="82" t="s">
        <v>59</v>
      </c>
      <c r="G465" s="82">
        <v>1998</v>
      </c>
      <c r="H465" s="82" t="s">
        <v>49</v>
      </c>
      <c r="I465" s="82">
        <v>1</v>
      </c>
      <c r="J465" s="82">
        <v>47.5</v>
      </c>
      <c r="K465" s="82">
        <v>47.5</v>
      </c>
      <c r="L465" s="26">
        <f t="shared" si="48"/>
        <v>1</v>
      </c>
      <c r="M465" s="26">
        <f t="shared" si="49"/>
        <v>0</v>
      </c>
      <c r="N465" s="26">
        <v>1</v>
      </c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67" t="e">
        <f>SUMIFS([1]Up!$J:$J,[1]Up!$D:$D,D465)</f>
        <v>#VALUE!</v>
      </c>
      <c r="BX465" s="82"/>
      <c r="BY465" s="82" t="str">
        <f t="shared" si="51"/>
        <v/>
      </c>
      <c r="BZ465" s="53" t="str">
        <f t="shared" si="50"/>
        <v/>
      </c>
      <c r="CA465" s="53" t="s">
        <v>50</v>
      </c>
      <c r="CB465" s="84" t="s">
        <v>60</v>
      </c>
      <c r="CC465" s="53"/>
      <c r="CD465" s="53" t="s">
        <v>61</v>
      </c>
      <c r="CE465" s="53">
        <v>1</v>
      </c>
      <c r="CF465" s="83">
        <v>46134</v>
      </c>
      <c r="CG465" s="53"/>
      <c r="CH465" s="53"/>
    </row>
    <row r="466" spans="3:86" ht="14.25" hidden="1" customHeight="1">
      <c r="C466" s="82" t="s">
        <v>12</v>
      </c>
      <c r="D466" s="82" t="s">
        <v>537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8"/>
        <v>1</v>
      </c>
      <c r="M466" s="26">
        <f t="shared" si="49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17119/G466</f>
        <v>0.51694045174537984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85"/>
      <c r="BP466" s="85"/>
      <c r="BQ466" s="85"/>
      <c r="BR466" s="85"/>
      <c r="BS466" s="85"/>
      <c r="BT466" s="85"/>
      <c r="BU466" s="85"/>
      <c r="BV466" s="26">
        <v>0.52</v>
      </c>
      <c r="BW466" s="67" t="e">
        <f>SUMIFS([1]Up!$J:$J,[1]Up!$D:$D,D466)</f>
        <v>#VALUE!</v>
      </c>
      <c r="BX466" s="82"/>
      <c r="BY466" s="82" t="str">
        <f t="shared" si="51"/>
        <v/>
      </c>
      <c r="BZ466" s="53" t="str">
        <f t="shared" si="50"/>
        <v/>
      </c>
      <c r="CA466" s="53" t="s">
        <v>56</v>
      </c>
      <c r="CB466" s="53"/>
      <c r="CC466" s="53"/>
      <c r="CD466" s="53" t="s">
        <v>51</v>
      </c>
      <c r="CE466" s="53">
        <v>2</v>
      </c>
      <c r="CF466" s="83"/>
      <c r="CG466" s="53"/>
      <c r="CH466" s="53"/>
    </row>
    <row r="467" spans="3:86" ht="14.25" hidden="1" customHeight="1">
      <c r="C467" s="82" t="s">
        <v>12</v>
      </c>
      <c r="D467" s="82" t="s">
        <v>536</v>
      </c>
      <c r="E467" s="82" t="s">
        <v>53</v>
      </c>
      <c r="F467" s="82" t="s">
        <v>54</v>
      </c>
      <c r="G467" s="82">
        <v>33116</v>
      </c>
      <c r="H467" s="82" t="s">
        <v>55</v>
      </c>
      <c r="I467" s="82">
        <v>1</v>
      </c>
      <c r="J467" s="82">
        <v>13257.8</v>
      </c>
      <c r="K467" s="82">
        <v>13257.8</v>
      </c>
      <c r="L467" s="26">
        <f t="shared" si="48"/>
        <v>1</v>
      </c>
      <c r="M467" s="26">
        <f t="shared" si="49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85">
        <f>15996/G467</f>
        <v>0.4830293513709385</v>
      </c>
      <c r="AD467" s="85"/>
      <c r="AE467" s="85"/>
      <c r="AF467" s="85"/>
      <c r="AG467" s="85"/>
      <c r="AH467" s="85"/>
      <c r="AI467" s="85"/>
      <c r="AJ467" s="85"/>
      <c r="AK467" s="85"/>
      <c r="AL467" s="85"/>
      <c r="AM467" s="85"/>
      <c r="AN467" s="85"/>
      <c r="AO467" s="85"/>
      <c r="AP467" s="85"/>
      <c r="AQ467" s="85"/>
      <c r="AR467" s="85"/>
      <c r="AS467" s="85"/>
      <c r="AT467" s="85"/>
      <c r="AU467" s="85"/>
      <c r="AV467" s="85"/>
      <c r="AW467" s="85"/>
      <c r="AX467" s="85"/>
      <c r="AY467" s="85"/>
      <c r="AZ467" s="85"/>
      <c r="BA467" s="85"/>
      <c r="BB467" s="85"/>
      <c r="BC467" s="85"/>
      <c r="BD467" s="85"/>
      <c r="BE467" s="85"/>
      <c r="BF467" s="85"/>
      <c r="BG467" s="85"/>
      <c r="BH467" s="85"/>
      <c r="BI467" s="85"/>
      <c r="BJ467" s="85"/>
      <c r="BK467" s="85"/>
      <c r="BL467" s="85"/>
      <c r="BM467" s="85"/>
      <c r="BN467" s="85"/>
      <c r="BO467" s="85"/>
      <c r="BP467" s="85"/>
      <c r="BQ467" s="85"/>
      <c r="BR467" s="85"/>
      <c r="BS467" s="85"/>
      <c r="BT467" s="85"/>
      <c r="BU467" s="85"/>
      <c r="BV467" s="26">
        <v>1</v>
      </c>
      <c r="BW467" s="67" t="e">
        <f>SUMIFS([1]Up!$J:$J,[1]Up!$D:$D,D467)</f>
        <v>#VALUE!</v>
      </c>
      <c r="BX467" s="82"/>
      <c r="BY467" s="82" t="str">
        <f t="shared" si="51"/>
        <v/>
      </c>
      <c r="BZ467" s="53" t="str">
        <f t="shared" si="50"/>
        <v/>
      </c>
      <c r="CA467" s="53" t="s">
        <v>56</v>
      </c>
      <c r="CB467" s="53"/>
      <c r="CC467" s="53"/>
      <c r="CD467" s="53" t="s">
        <v>51</v>
      </c>
      <c r="CE467" s="53">
        <v>2</v>
      </c>
      <c r="CF467" s="83"/>
      <c r="CG467" s="53"/>
      <c r="CH467" s="53"/>
    </row>
    <row r="468" spans="3:86" ht="14.25" hidden="1" customHeight="1">
      <c r="C468" s="82" t="s">
        <v>12</v>
      </c>
      <c r="D468" s="82" t="s">
        <v>535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8"/>
        <v>1</v>
      </c>
      <c r="M468" s="26">
        <f t="shared" si="49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67" t="e">
        <f>SUMIFS([1]Up!$J:$J,[1]Up!$D:$D,D468)</f>
        <v>#VALUE!</v>
      </c>
      <c r="BX468" s="82"/>
      <c r="BY468" s="82" t="str">
        <f t="shared" si="51"/>
        <v/>
      </c>
      <c r="BZ468" s="53" t="str">
        <f t="shared" si="50"/>
        <v>Thừa 1</v>
      </c>
      <c r="CA468" s="53" t="s">
        <v>50</v>
      </c>
      <c r="CB468" s="84" t="s">
        <v>486</v>
      </c>
      <c r="CC468" s="53"/>
      <c r="CD468" s="53" t="s">
        <v>487</v>
      </c>
      <c r="CE468" s="53">
        <v>1</v>
      </c>
      <c r="CF468" s="83">
        <v>46149</v>
      </c>
      <c r="CG468" s="53"/>
      <c r="CH468" s="53"/>
    </row>
    <row r="469" spans="3:86" ht="14.25" hidden="1" customHeight="1">
      <c r="C469" s="82" t="s">
        <v>12</v>
      </c>
      <c r="D469" s="82" t="s">
        <v>534</v>
      </c>
      <c r="E469" s="82" t="s">
        <v>385</v>
      </c>
      <c r="F469" s="82" t="s">
        <v>48</v>
      </c>
      <c r="G469" s="82">
        <v>3448</v>
      </c>
      <c r="H469" s="82" t="s">
        <v>49</v>
      </c>
      <c r="I469" s="82">
        <v>1</v>
      </c>
      <c r="J469" s="82">
        <v>46</v>
      </c>
      <c r="K469" s="82">
        <v>46</v>
      </c>
      <c r="L469" s="26">
        <f t="shared" si="48"/>
        <v>1</v>
      </c>
      <c r="M469" s="26">
        <f t="shared" si="49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>
        <v>1</v>
      </c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67" t="e">
        <f>SUMIFS([1]Up!$J:$J,[1]Up!$D:$D,D469)</f>
        <v>#VALUE!</v>
      </c>
      <c r="BX469" s="82"/>
      <c r="BY469" s="82" t="str">
        <f t="shared" si="51"/>
        <v/>
      </c>
      <c r="BZ469" s="53" t="str">
        <f t="shared" si="50"/>
        <v>Thừa 1</v>
      </c>
      <c r="CA469" s="53" t="s">
        <v>50</v>
      </c>
      <c r="CB469" s="84" t="s">
        <v>486</v>
      </c>
      <c r="CC469" s="53"/>
      <c r="CD469" s="53" t="s">
        <v>487</v>
      </c>
      <c r="CE469" s="53">
        <v>1</v>
      </c>
      <c r="CF469" s="83">
        <v>46149</v>
      </c>
      <c r="CG469" s="53"/>
      <c r="CH469" s="53"/>
    </row>
    <row r="470" spans="3:86" ht="14.25" hidden="1" customHeight="1">
      <c r="C470" s="82" t="s">
        <v>12</v>
      </c>
      <c r="D470" s="82" t="s">
        <v>533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8"/>
        <v>1</v>
      </c>
      <c r="M470" s="26">
        <f t="shared" si="49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67" t="e">
        <f>SUMIFS([1]Up!$J:$J,[1]Up!$D:$D,D470)</f>
        <v>#VALUE!</v>
      </c>
      <c r="BX470" s="82"/>
      <c r="BY470" s="82" t="str">
        <f t="shared" si="51"/>
        <v/>
      </c>
      <c r="BZ470" s="53" t="str">
        <f t="shared" si="50"/>
        <v/>
      </c>
      <c r="CA470" s="53" t="s">
        <v>50</v>
      </c>
      <c r="CB470" s="53"/>
      <c r="CC470" s="53"/>
      <c r="CD470" s="53" t="s">
        <v>51</v>
      </c>
      <c r="CE470" s="53">
        <v>1</v>
      </c>
      <c r="CF470" s="83"/>
      <c r="CG470" s="53"/>
      <c r="CH470" s="53"/>
    </row>
    <row r="471" spans="3:86" ht="14.25" hidden="1" customHeight="1">
      <c r="C471" s="82" t="s">
        <v>12</v>
      </c>
      <c r="D471" s="82" t="s">
        <v>532</v>
      </c>
      <c r="E471" s="82" t="s">
        <v>47</v>
      </c>
      <c r="F471" s="82" t="s">
        <v>48</v>
      </c>
      <c r="G471" s="82">
        <v>24619</v>
      </c>
      <c r="H471" s="82" t="s">
        <v>49</v>
      </c>
      <c r="I471" s="82">
        <v>1</v>
      </c>
      <c r="J471" s="82">
        <v>203.9</v>
      </c>
      <c r="K471" s="82">
        <v>203.9</v>
      </c>
      <c r="L471" s="26">
        <f t="shared" si="48"/>
        <v>1</v>
      </c>
      <c r="M471" s="26">
        <f t="shared" si="49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>
        <v>1</v>
      </c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67" t="e">
        <f>SUMIFS([1]Up!$J:$J,[1]Up!$D:$D,D471)</f>
        <v>#VALUE!</v>
      </c>
      <c r="BX471" s="82"/>
      <c r="BY471" s="82" t="str">
        <f t="shared" si="51"/>
        <v/>
      </c>
      <c r="BZ471" s="53" t="str">
        <f t="shared" si="50"/>
        <v/>
      </c>
      <c r="CA471" s="53" t="s">
        <v>50</v>
      </c>
      <c r="CB471" s="53"/>
      <c r="CC471" s="53"/>
      <c r="CD471" s="53" t="s">
        <v>51</v>
      </c>
      <c r="CE471" s="53">
        <v>1</v>
      </c>
      <c r="CF471" s="83"/>
      <c r="CG471" s="53"/>
      <c r="CH471" s="53"/>
    </row>
    <row r="472" spans="3:86" ht="14.25" hidden="1" customHeight="1">
      <c r="C472" s="82" t="s">
        <v>14</v>
      </c>
      <c r="D472" s="82" t="s">
        <v>531</v>
      </c>
      <c r="E472" s="82" t="s">
        <v>483</v>
      </c>
      <c r="F472" s="82" t="s">
        <v>142</v>
      </c>
      <c r="G472" s="82">
        <v>12293</v>
      </c>
      <c r="H472" s="82" t="s">
        <v>49</v>
      </c>
      <c r="I472" s="82">
        <v>1</v>
      </c>
      <c r="J472" s="82">
        <v>1465.3</v>
      </c>
      <c r="K472" s="82">
        <v>1465.3</v>
      </c>
      <c r="L472" s="26">
        <f t="shared" si="48"/>
        <v>1</v>
      </c>
      <c r="M472" s="26">
        <f t="shared" si="49"/>
        <v>0</v>
      </c>
      <c r="N472" s="26"/>
      <c r="O472" s="26"/>
      <c r="P472" s="26"/>
      <c r="Q472" s="26"/>
      <c r="R472" s="26"/>
      <c r="S472" s="26"/>
      <c r="T472" s="26">
        <v>2</v>
      </c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67" t="e">
        <f>SUMIFS([1]Up!$J:$J,[1]Up!$D:$D,D472)</f>
        <v>#VALUE!</v>
      </c>
      <c r="BX472" s="82" t="s">
        <v>143</v>
      </c>
      <c r="BY472" s="82" t="str">
        <f t="shared" si="51"/>
        <v>PL6</v>
      </c>
      <c r="BZ472" s="53" t="str">
        <f t="shared" si="50"/>
        <v>Thừa 1</v>
      </c>
      <c r="CA472" s="53" t="s">
        <v>50</v>
      </c>
      <c r="CB472" s="53"/>
      <c r="CC472" s="53"/>
      <c r="CD472" s="53" t="s">
        <v>51</v>
      </c>
      <c r="CE472" s="53">
        <v>1</v>
      </c>
      <c r="CF472" s="83"/>
      <c r="CG472" s="53"/>
      <c r="CH472" s="53"/>
    </row>
    <row r="473" spans="3:86" ht="14.25" hidden="1" customHeight="1">
      <c r="C473" s="82" t="s">
        <v>14</v>
      </c>
      <c r="D473" s="82" t="s">
        <v>530</v>
      </c>
      <c r="E473" s="82" t="s">
        <v>479</v>
      </c>
      <c r="F473" s="82" t="s">
        <v>66</v>
      </c>
      <c r="G473" s="82">
        <v>141</v>
      </c>
      <c r="H473" s="82" t="s">
        <v>49</v>
      </c>
      <c r="I473" s="82">
        <v>9</v>
      </c>
      <c r="J473" s="82">
        <v>1.2</v>
      </c>
      <c r="K473" s="82">
        <v>10.799999999999999</v>
      </c>
      <c r="L473" s="26">
        <f t="shared" si="48"/>
        <v>9</v>
      </c>
      <c r="M473" s="26">
        <f t="shared" si="49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>
        <v>9</v>
      </c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67" t="e">
        <f>SUMIFS([1]Up!$J:$J,[1]Up!$D:$D,D473)</f>
        <v>#VALUE!</v>
      </c>
      <c r="BX473" s="82"/>
      <c r="BY473" s="82" t="str">
        <f t="shared" si="51"/>
        <v>PL12</v>
      </c>
      <c r="BZ473" s="53" t="str">
        <f t="shared" si="50"/>
        <v/>
      </c>
      <c r="CA473" s="53" t="s">
        <v>50</v>
      </c>
      <c r="CB473" s="53" t="s">
        <v>480</v>
      </c>
      <c r="CC473" s="53"/>
      <c r="CD473" s="53" t="s">
        <v>481</v>
      </c>
      <c r="CE473" s="53">
        <v>9</v>
      </c>
      <c r="CF473" s="83">
        <v>46128</v>
      </c>
      <c r="CG473" s="53"/>
      <c r="CH473" s="53"/>
    </row>
    <row r="474" spans="3:86" ht="14.25" hidden="1" customHeight="1">
      <c r="C474" s="82" t="s">
        <v>14</v>
      </c>
      <c r="D474" s="82" t="s">
        <v>529</v>
      </c>
      <c r="E474" s="82" t="s">
        <v>477</v>
      </c>
      <c r="F474" s="82" t="s">
        <v>66</v>
      </c>
      <c r="G474" s="82">
        <v>184</v>
      </c>
      <c r="H474" s="82" t="s">
        <v>49</v>
      </c>
      <c r="I474" s="82">
        <v>8</v>
      </c>
      <c r="J474" s="82">
        <v>1</v>
      </c>
      <c r="K474" s="82">
        <v>8</v>
      </c>
      <c r="L474" s="26">
        <f t="shared" si="48"/>
        <v>8</v>
      </c>
      <c r="M474" s="26">
        <f t="shared" si="49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>
        <v>8</v>
      </c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67" t="e">
        <f>SUMIFS([1]Up!$J:$J,[1]Up!$D:$D,D474)</f>
        <v>#VALUE!</v>
      </c>
      <c r="BX474" s="82"/>
      <c r="BY474" s="82" t="str">
        <f t="shared" si="51"/>
        <v>PL10</v>
      </c>
      <c r="BZ474" s="53" t="str">
        <f t="shared" si="50"/>
        <v/>
      </c>
      <c r="CA474" s="53" t="s">
        <v>50</v>
      </c>
      <c r="CB474" s="84" t="s">
        <v>130</v>
      </c>
      <c r="CC474" s="53"/>
      <c r="CD474" s="53" t="s">
        <v>131</v>
      </c>
      <c r="CE474" s="53">
        <v>8</v>
      </c>
      <c r="CF474" s="83">
        <v>46128</v>
      </c>
      <c r="CG474" s="53"/>
      <c r="CH474" s="53"/>
    </row>
    <row r="475" spans="3:86" ht="14.25" hidden="1" customHeight="1">
      <c r="C475" s="82" t="s">
        <v>14</v>
      </c>
      <c r="D475" s="82" t="s">
        <v>528</v>
      </c>
      <c r="E475" s="82" t="s">
        <v>475</v>
      </c>
      <c r="F475" s="82" t="s">
        <v>66</v>
      </c>
      <c r="G475" s="82">
        <v>64</v>
      </c>
      <c r="H475" s="82" t="s">
        <v>97</v>
      </c>
      <c r="I475" s="82">
        <v>16</v>
      </c>
      <c r="J475" s="82">
        <v>0.3</v>
      </c>
      <c r="K475" s="82">
        <v>4.8</v>
      </c>
      <c r="L475" s="26">
        <f t="shared" si="48"/>
        <v>16</v>
      </c>
      <c r="M475" s="26">
        <f t="shared" si="49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16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67" t="e">
        <f>SUMIFS([1]Up!$J:$J,[1]Up!$D:$D,D475)</f>
        <v>#VALUE!</v>
      </c>
      <c r="BX475" s="82"/>
      <c r="BY475" s="82" t="str">
        <f t="shared" si="51"/>
        <v>PL12</v>
      </c>
      <c r="BZ475" s="53" t="str">
        <f t="shared" si="50"/>
        <v/>
      </c>
      <c r="CA475" s="53" t="s">
        <v>50</v>
      </c>
      <c r="CB475" s="53" t="s">
        <v>98</v>
      </c>
      <c r="CC475" s="53"/>
      <c r="CD475" s="53" t="s">
        <v>99</v>
      </c>
      <c r="CE475" s="53">
        <v>16</v>
      </c>
      <c r="CF475" s="83">
        <v>46128</v>
      </c>
      <c r="CG475" s="53"/>
      <c r="CH475" s="53"/>
    </row>
    <row r="476" spans="3:86" ht="14.25" hidden="1" customHeight="1">
      <c r="C476" s="82" t="s">
        <v>14</v>
      </c>
      <c r="D476" s="82" t="s">
        <v>527</v>
      </c>
      <c r="E476" s="82" t="s">
        <v>473</v>
      </c>
      <c r="F476" s="82" t="s">
        <v>66</v>
      </c>
      <c r="G476" s="82">
        <v>305</v>
      </c>
      <c r="H476" s="82" t="s">
        <v>97</v>
      </c>
      <c r="I476" s="82">
        <v>4</v>
      </c>
      <c r="J476" s="82">
        <v>10.1</v>
      </c>
      <c r="K476" s="82">
        <v>40.4</v>
      </c>
      <c r="L476" s="26">
        <f t="shared" si="48"/>
        <v>4</v>
      </c>
      <c r="M476" s="26">
        <f t="shared" si="49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>
        <v>4</v>
      </c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67" t="e">
        <f>SUMIFS([1]Up!$J:$J,[1]Up!$D:$D,D476)</f>
        <v>#VALUE!</v>
      </c>
      <c r="BX476" s="82"/>
      <c r="BY476" s="82" t="str">
        <f t="shared" si="51"/>
        <v>PL25</v>
      </c>
      <c r="BZ476" s="53" t="str">
        <f t="shared" si="50"/>
        <v/>
      </c>
      <c r="CA476" s="53" t="s">
        <v>50</v>
      </c>
      <c r="CB476" s="53" t="s">
        <v>3658</v>
      </c>
      <c r="CC476" s="53"/>
      <c r="CD476" s="53" t="s">
        <v>194</v>
      </c>
      <c r="CE476" s="53">
        <v>4</v>
      </c>
      <c r="CF476" s="83">
        <v>46212</v>
      </c>
      <c r="CG476" s="53"/>
      <c r="CH476" s="53"/>
    </row>
    <row r="477" spans="3:86" ht="14.25" hidden="1" customHeight="1">
      <c r="C477" s="82"/>
      <c r="D477" s="82" t="s">
        <v>526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8"/>
        <v>0</v>
      </c>
      <c r="M477" s="26">
        <f t="shared" si="49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67" t="e">
        <f>SUMIFS([1]Up!$J:$J,[1]Up!$D:$D,D477)</f>
        <v>#VALUE!</v>
      </c>
      <c r="BX477" s="82"/>
      <c r="BY477" s="82" t="str">
        <f t="shared" si="51"/>
        <v/>
      </c>
      <c r="BZ477" s="53" t="str">
        <f t="shared" si="50"/>
        <v/>
      </c>
      <c r="CA477" s="53"/>
      <c r="CB477" s="53"/>
      <c r="CC477" s="53"/>
      <c r="CD477" s="53"/>
      <c r="CE477" s="53"/>
      <c r="CF477" s="83"/>
      <c r="CG477" s="53"/>
      <c r="CH477" s="53"/>
    </row>
    <row r="478" spans="3:86" ht="14.25" hidden="1" customHeight="1">
      <c r="C478" s="82"/>
      <c r="D478" s="82" t="s">
        <v>525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si="48"/>
        <v>0</v>
      </c>
      <c r="M478" s="26">
        <f t="shared" si="49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67" t="e">
        <f>SUMIFS([1]Up!$J:$J,[1]Up!$D:$D,D478)</f>
        <v>#VALUE!</v>
      </c>
      <c r="BX478" s="82"/>
      <c r="BY478" s="82" t="str">
        <f t="shared" si="51"/>
        <v/>
      </c>
      <c r="BZ478" s="53" t="str">
        <f t="shared" si="50"/>
        <v/>
      </c>
      <c r="CA478" s="53"/>
      <c r="CB478" s="53"/>
      <c r="CC478" s="53"/>
      <c r="CD478" s="53"/>
      <c r="CE478" s="53"/>
      <c r="CF478" s="83"/>
      <c r="CG478" s="53"/>
      <c r="CH478" s="53"/>
    </row>
    <row r="479" spans="3:86" ht="14.25" hidden="1" customHeight="1">
      <c r="C479" s="82"/>
      <c r="D479" s="82" t="s">
        <v>524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ref="L479:L542" si="52">MIN(SUM(N479:BV479),I479)</f>
        <v>0</v>
      </c>
      <c r="M479" s="26">
        <f t="shared" ref="M479:M542" si="53">MAX(0,I479-L479)</f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67" t="e">
        <f>SUMIFS([1]Up!$J:$J,[1]Up!$D:$D,D479)</f>
        <v>#VALUE!</v>
      </c>
      <c r="BX479" s="82"/>
      <c r="BY479" s="82" t="str">
        <f t="shared" si="51"/>
        <v/>
      </c>
      <c r="BZ479" s="53" t="str">
        <f t="shared" ref="BZ479:BZ542" si="54">IF(ROUND(SUM(N479:BV479)-I479,0)&gt;0,"Thừa "&amp;SUM(N479:BV479)-I479,"")</f>
        <v/>
      </c>
      <c r="CA479" s="53"/>
      <c r="CB479" s="53"/>
      <c r="CC479" s="53"/>
      <c r="CD479" s="53"/>
      <c r="CE479" s="53"/>
      <c r="CF479" s="83"/>
      <c r="CG479" s="53"/>
      <c r="CH479" s="53"/>
    </row>
    <row r="480" spans="3:86" ht="14.25" hidden="1" customHeight="1">
      <c r="C480" s="82"/>
      <c r="D480" s="82" t="s">
        <v>523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52"/>
        <v>0</v>
      </c>
      <c r="M480" s="26">
        <f t="shared" si="5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67" t="e">
        <f>SUMIFS([1]Up!$J:$J,[1]Up!$D:$D,D480)</f>
        <v>#VALUE!</v>
      </c>
      <c r="BX480" s="82"/>
      <c r="BY480" s="82" t="str">
        <f t="shared" si="51"/>
        <v/>
      </c>
      <c r="BZ480" s="53" t="str">
        <f t="shared" si="54"/>
        <v/>
      </c>
      <c r="CA480" s="53"/>
      <c r="CB480" s="53"/>
      <c r="CC480" s="53"/>
      <c r="CD480" s="53"/>
      <c r="CE480" s="53"/>
      <c r="CF480" s="83"/>
      <c r="CG480" s="53"/>
      <c r="CH480" s="53"/>
    </row>
    <row r="481" spans="3:86" ht="14.25" hidden="1" customHeight="1">
      <c r="C481" s="82"/>
      <c r="D481" s="82" t="s">
        <v>522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52"/>
        <v>0</v>
      </c>
      <c r="M481" s="26">
        <f t="shared" si="5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67" t="e">
        <f>SUMIFS([1]Up!$J:$J,[1]Up!$D:$D,D481)</f>
        <v>#VALUE!</v>
      </c>
      <c r="BX481" s="82"/>
      <c r="BY481" s="82" t="str">
        <f t="shared" si="51"/>
        <v/>
      </c>
      <c r="BZ481" s="53" t="str">
        <f t="shared" si="54"/>
        <v/>
      </c>
      <c r="CA481" s="53"/>
      <c r="CB481" s="53"/>
      <c r="CC481" s="53"/>
      <c r="CD481" s="53"/>
      <c r="CE481" s="53"/>
      <c r="CF481" s="83"/>
      <c r="CG481" s="53"/>
      <c r="CH481" s="53"/>
    </row>
    <row r="482" spans="3:86" ht="14.25" hidden="1" customHeight="1">
      <c r="C482" s="82"/>
      <c r="D482" s="82" t="s">
        <v>521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52"/>
        <v>0</v>
      </c>
      <c r="M482" s="26">
        <f t="shared" si="53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67" t="e">
        <f>SUMIFS([1]Up!$J:$J,[1]Up!$D:$D,D482)</f>
        <v>#VALUE!</v>
      </c>
      <c r="BX482" s="82"/>
      <c r="BY482" s="82" t="str">
        <f t="shared" si="51"/>
        <v/>
      </c>
      <c r="BZ482" s="53" t="str">
        <f t="shared" si="54"/>
        <v/>
      </c>
      <c r="CA482" s="53"/>
      <c r="CB482" s="53"/>
      <c r="CC482" s="53"/>
      <c r="CD482" s="53"/>
      <c r="CE482" s="53"/>
      <c r="CF482" s="83"/>
      <c r="CG482" s="53"/>
      <c r="CH482" s="53"/>
    </row>
    <row r="483" spans="3:86" ht="14.25" hidden="1" customHeight="1">
      <c r="C483" s="82"/>
      <c r="D483" s="82" t="s">
        <v>520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52"/>
        <v>0</v>
      </c>
      <c r="M483" s="26">
        <f t="shared" si="53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67" t="e">
        <f>SUMIFS([1]Up!$J:$J,[1]Up!$D:$D,D483)</f>
        <v>#VALUE!</v>
      </c>
      <c r="BX483" s="82"/>
      <c r="BY483" s="82" t="str">
        <f t="shared" si="51"/>
        <v/>
      </c>
      <c r="BZ483" s="53" t="str">
        <f t="shared" si="54"/>
        <v/>
      </c>
      <c r="CA483" s="53"/>
      <c r="CB483" s="53"/>
      <c r="CC483" s="53"/>
      <c r="CD483" s="53"/>
      <c r="CE483" s="53"/>
      <c r="CF483" s="83"/>
      <c r="CG483" s="53"/>
      <c r="CH483" s="53"/>
    </row>
    <row r="484" spans="3:86" ht="14.25" hidden="1" customHeight="1">
      <c r="C484" s="82"/>
      <c r="D484" s="82" t="s">
        <v>519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52"/>
        <v>0</v>
      </c>
      <c r="M484" s="26">
        <f t="shared" si="53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67" t="e">
        <f>SUMIFS([1]Up!$J:$J,[1]Up!$D:$D,D484)</f>
        <v>#VALUE!</v>
      </c>
      <c r="BX484" s="82"/>
      <c r="BY484" s="82" t="str">
        <f t="shared" si="51"/>
        <v/>
      </c>
      <c r="BZ484" s="53" t="str">
        <f t="shared" si="54"/>
        <v/>
      </c>
      <c r="CA484" s="53"/>
      <c r="CB484" s="53"/>
      <c r="CC484" s="53"/>
      <c r="CD484" s="53"/>
      <c r="CE484" s="53"/>
      <c r="CF484" s="83"/>
      <c r="CG484" s="53"/>
      <c r="CH484" s="53"/>
    </row>
    <row r="485" spans="3:86" ht="14.25" hidden="1" customHeight="1">
      <c r="C485" s="82"/>
      <c r="D485" s="82" t="s">
        <v>518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52"/>
        <v>0</v>
      </c>
      <c r="M485" s="26">
        <f t="shared" si="53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67" t="e">
        <f>SUMIFS([1]Up!$J:$J,[1]Up!$D:$D,D485)</f>
        <v>#VALUE!</v>
      </c>
      <c r="BX485" s="82"/>
      <c r="BY485" s="82" t="str">
        <f t="shared" si="51"/>
        <v/>
      </c>
      <c r="BZ485" s="53" t="str">
        <f t="shared" si="54"/>
        <v/>
      </c>
      <c r="CA485" s="53"/>
      <c r="CB485" s="53"/>
      <c r="CC485" s="53"/>
      <c r="CD485" s="53"/>
      <c r="CE485" s="53"/>
      <c r="CF485" s="83"/>
      <c r="CG485" s="53"/>
      <c r="CH485" s="53"/>
    </row>
    <row r="486" spans="3:86" ht="14.25" hidden="1" customHeight="1">
      <c r="C486" s="82"/>
      <c r="D486" s="82" t="s">
        <v>515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52"/>
        <v>0</v>
      </c>
      <c r="M486" s="26">
        <f t="shared" si="53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67" t="e">
        <f>SUMIFS([1]Up!$J:$J,[1]Up!$D:$D,D486)</f>
        <v>#VALUE!</v>
      </c>
      <c r="BX486" s="82"/>
      <c r="BY486" s="82" t="str">
        <f t="shared" si="51"/>
        <v/>
      </c>
      <c r="BZ486" s="53" t="str">
        <f t="shared" si="54"/>
        <v/>
      </c>
      <c r="CA486" s="53"/>
      <c r="CB486" s="53"/>
      <c r="CC486" s="53"/>
      <c r="CD486" s="53"/>
      <c r="CE486" s="53"/>
      <c r="CF486" s="83"/>
      <c r="CG486" s="53"/>
      <c r="CH486" s="53"/>
    </row>
    <row r="487" spans="3:86" ht="14.25" hidden="1" customHeight="1">
      <c r="C487" s="82"/>
      <c r="D487" s="82" t="s">
        <v>512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52"/>
        <v>0</v>
      </c>
      <c r="M487" s="26">
        <f t="shared" si="53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67" t="e">
        <f>SUMIFS([1]Up!$J:$J,[1]Up!$D:$D,D487)</f>
        <v>#VALUE!</v>
      </c>
      <c r="BX487" s="82"/>
      <c r="BY487" s="82" t="str">
        <f t="shared" si="51"/>
        <v/>
      </c>
      <c r="BZ487" s="53" t="str">
        <f t="shared" si="54"/>
        <v/>
      </c>
      <c r="CA487" s="53"/>
      <c r="CB487" s="53"/>
      <c r="CC487" s="53"/>
      <c r="CD487" s="53"/>
      <c r="CE487" s="53"/>
      <c r="CF487" s="83"/>
      <c r="CG487" s="53"/>
      <c r="CH487" s="53"/>
    </row>
    <row r="488" spans="3:86" ht="14.25" hidden="1" customHeight="1">
      <c r="C488" s="82"/>
      <c r="D488" s="82" t="s">
        <v>511</v>
      </c>
      <c r="E488" s="82"/>
      <c r="F488" s="82"/>
      <c r="G488" s="82"/>
      <c r="H488" s="82"/>
      <c r="I488" s="82">
        <v>0</v>
      </c>
      <c r="J488" s="82">
        <v>0</v>
      </c>
      <c r="K488" s="82">
        <v>0</v>
      </c>
      <c r="L488" s="26">
        <f t="shared" si="52"/>
        <v>0</v>
      </c>
      <c r="M488" s="26">
        <f t="shared" si="5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67" t="e">
        <f>SUMIFS([1]Up!$J:$J,[1]Up!$D:$D,D488)</f>
        <v>#VALUE!</v>
      </c>
      <c r="BX488" s="82"/>
      <c r="BY488" s="82" t="str">
        <f t="shared" si="51"/>
        <v/>
      </c>
      <c r="BZ488" s="53" t="str">
        <f t="shared" si="54"/>
        <v/>
      </c>
      <c r="CA488" s="53"/>
      <c r="CB488" s="53"/>
      <c r="CC488" s="53"/>
      <c r="CD488" s="53"/>
      <c r="CE488" s="53"/>
      <c r="CF488" s="83"/>
      <c r="CG488" s="53"/>
      <c r="CH488" s="53"/>
    </row>
    <row r="489" spans="3:86" ht="14.25" hidden="1" customHeight="1">
      <c r="C489" s="82" t="s">
        <v>14</v>
      </c>
      <c r="D489" s="82" t="s">
        <v>510</v>
      </c>
      <c r="E489" s="82" t="s">
        <v>430</v>
      </c>
      <c r="F489" s="82" t="s">
        <v>66</v>
      </c>
      <c r="G489" s="82">
        <v>60</v>
      </c>
      <c r="H489" s="82" t="s">
        <v>431</v>
      </c>
      <c r="I489" s="82">
        <v>1</v>
      </c>
      <c r="J489" s="82">
        <v>0.1</v>
      </c>
      <c r="K489" s="82">
        <v>0.1</v>
      </c>
      <c r="L489" s="26">
        <f t="shared" si="52"/>
        <v>1</v>
      </c>
      <c r="M489" s="26">
        <f t="shared" si="53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>
        <v>1</v>
      </c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67" t="e">
        <f>SUMIFS([1]Up!$J:$J,[1]Up!$D:$D,D489)</f>
        <v>#VALUE!</v>
      </c>
      <c r="BX489" s="82"/>
      <c r="BY489" s="82" t="str">
        <f t="shared" si="51"/>
        <v>PL6</v>
      </c>
      <c r="BZ489" s="53" t="str">
        <f t="shared" si="54"/>
        <v/>
      </c>
      <c r="CA489" s="53" t="s">
        <v>50</v>
      </c>
      <c r="CB489" s="53" t="s">
        <v>432</v>
      </c>
      <c r="CC489" s="53"/>
      <c r="CD489" s="53" t="s">
        <v>433</v>
      </c>
      <c r="CE489" s="53">
        <v>1</v>
      </c>
      <c r="CF489" s="83">
        <v>46149</v>
      </c>
      <c r="CG489" s="53"/>
      <c r="CH489" s="53"/>
    </row>
    <row r="490" spans="3:86" ht="14.25" hidden="1" customHeight="1">
      <c r="C490" s="82" t="s">
        <v>14</v>
      </c>
      <c r="D490" s="82" t="s">
        <v>508</v>
      </c>
      <c r="E490" s="82" t="s">
        <v>509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52"/>
        <v>9</v>
      </c>
      <c r="M490" s="26">
        <f t="shared" si="53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67" t="e">
        <f>SUMIFS([1]Up!$J:$J,[1]Up!$D:$D,D490)</f>
        <v>#VALUE!</v>
      </c>
      <c r="BX490" s="82"/>
      <c r="BY490" s="82" t="str">
        <f t="shared" si="51"/>
        <v>PL10</v>
      </c>
      <c r="BZ490" s="53" t="str">
        <f t="shared" si="54"/>
        <v/>
      </c>
      <c r="CA490" s="53" t="s">
        <v>50</v>
      </c>
      <c r="CB490" s="84" t="s">
        <v>130</v>
      </c>
      <c r="CC490" s="53"/>
      <c r="CD490" s="53" t="s">
        <v>131</v>
      </c>
      <c r="CE490" s="53">
        <v>9</v>
      </c>
      <c r="CF490" s="83">
        <v>46128</v>
      </c>
      <c r="CG490" s="53"/>
      <c r="CH490" s="53"/>
    </row>
    <row r="491" spans="3:86" ht="14.25" hidden="1" customHeight="1">
      <c r="C491" s="82" t="s">
        <v>14</v>
      </c>
      <c r="D491" s="82" t="s">
        <v>507</v>
      </c>
      <c r="E491" s="82" t="s">
        <v>428</v>
      </c>
      <c r="F491" s="82" t="s">
        <v>66</v>
      </c>
      <c r="G491" s="82">
        <v>229</v>
      </c>
      <c r="H491" s="82" t="s">
        <v>49</v>
      </c>
      <c r="I491" s="82">
        <v>9</v>
      </c>
      <c r="J491" s="82">
        <v>2.2999999999999998</v>
      </c>
      <c r="K491" s="82">
        <v>20.7</v>
      </c>
      <c r="L491" s="26">
        <f t="shared" si="52"/>
        <v>9</v>
      </c>
      <c r="M491" s="26">
        <f t="shared" si="53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>
        <v>9</v>
      </c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67" t="e">
        <f>SUMIFS([1]Up!$J:$J,[1]Up!$D:$D,D491)</f>
        <v>#VALUE!</v>
      </c>
      <c r="BX491" s="82"/>
      <c r="BY491" s="82" t="str">
        <f t="shared" si="51"/>
        <v>PL10</v>
      </c>
      <c r="BZ491" s="53" t="str">
        <f t="shared" si="54"/>
        <v/>
      </c>
      <c r="CA491" s="53" t="s">
        <v>50</v>
      </c>
      <c r="CB491" s="84" t="s">
        <v>130</v>
      </c>
      <c r="CC491" s="53"/>
      <c r="CD491" s="53" t="s">
        <v>131</v>
      </c>
      <c r="CE491" s="53">
        <v>9</v>
      </c>
      <c r="CF491" s="83">
        <v>46128</v>
      </c>
      <c r="CG491" s="53"/>
      <c r="CH491" s="53"/>
    </row>
    <row r="492" spans="3:86" ht="14.25" hidden="1" customHeight="1">
      <c r="C492" s="82" t="s">
        <v>14</v>
      </c>
      <c r="D492" s="82" t="s">
        <v>506</v>
      </c>
      <c r="E492" s="82" t="s">
        <v>422</v>
      </c>
      <c r="F492" s="82" t="s">
        <v>66</v>
      </c>
      <c r="G492" s="82">
        <v>229</v>
      </c>
      <c r="H492" s="82" t="s">
        <v>49</v>
      </c>
      <c r="I492" s="82">
        <v>1</v>
      </c>
      <c r="J492" s="82">
        <v>2.5</v>
      </c>
      <c r="K492" s="82">
        <v>2.5</v>
      </c>
      <c r="L492" s="26">
        <f t="shared" si="52"/>
        <v>1</v>
      </c>
      <c r="M492" s="26">
        <f t="shared" si="53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>
        <v>1</v>
      </c>
      <c r="BP492" s="26"/>
      <c r="BQ492" s="26"/>
      <c r="BR492" s="26"/>
      <c r="BS492" s="26"/>
      <c r="BT492" s="26"/>
      <c r="BU492" s="26"/>
      <c r="BV492" s="26"/>
      <c r="BW492" s="67" t="e">
        <f>SUMIFS([1]Up!$J:$J,[1]Up!$D:$D,D492)</f>
        <v>#VALUE!</v>
      </c>
      <c r="BX492" s="82"/>
      <c r="BY492" s="82" t="str">
        <f t="shared" si="51"/>
        <v>PL10</v>
      </c>
      <c r="BZ492" s="53" t="str">
        <f t="shared" si="54"/>
        <v/>
      </c>
      <c r="CA492" s="53" t="s">
        <v>50</v>
      </c>
      <c r="CB492" s="53" t="s">
        <v>423</v>
      </c>
      <c r="CC492" s="53"/>
      <c r="CD492" s="53" t="s">
        <v>424</v>
      </c>
      <c r="CE492" s="53">
        <v>1</v>
      </c>
      <c r="CF492" s="83">
        <v>46149</v>
      </c>
      <c r="CG492" s="53"/>
      <c r="CH492" s="53"/>
    </row>
    <row r="493" spans="3:86" ht="14.25" hidden="1" customHeight="1">
      <c r="C493" s="82" t="s">
        <v>14</v>
      </c>
      <c r="D493" s="82" t="s">
        <v>505</v>
      </c>
      <c r="E493" s="82" t="s">
        <v>420</v>
      </c>
      <c r="F493" s="82" t="s">
        <v>66</v>
      </c>
      <c r="G493" s="82">
        <v>229</v>
      </c>
      <c r="H493" s="82" t="s">
        <v>49</v>
      </c>
      <c r="I493" s="82">
        <v>29</v>
      </c>
      <c r="J493" s="82">
        <v>2.7</v>
      </c>
      <c r="K493" s="82">
        <v>78.300000000000011</v>
      </c>
      <c r="L493" s="26">
        <f t="shared" si="52"/>
        <v>29</v>
      </c>
      <c r="M493" s="26">
        <f t="shared" si="53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>
        <v>30</v>
      </c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67" t="e">
        <f>SUMIFS([1]Up!$J:$J,[1]Up!$D:$D,D493)</f>
        <v>#VALUE!</v>
      </c>
      <c r="BX493" s="82"/>
      <c r="BY493" s="82" t="str">
        <f t="shared" si="51"/>
        <v>PL10</v>
      </c>
      <c r="BZ493" s="53" t="str">
        <f t="shared" si="54"/>
        <v>Thừa 1</v>
      </c>
      <c r="CA493" s="53" t="s">
        <v>50</v>
      </c>
      <c r="CB493" s="84" t="s">
        <v>130</v>
      </c>
      <c r="CC493" s="53"/>
      <c r="CD493" s="53" t="s">
        <v>131</v>
      </c>
      <c r="CE493" s="53">
        <v>30</v>
      </c>
      <c r="CF493" s="83">
        <v>46128</v>
      </c>
      <c r="CG493" s="53"/>
      <c r="CH493" s="53"/>
    </row>
    <row r="494" spans="3:86" ht="14.25" hidden="1" customHeight="1">
      <c r="C494" s="82" t="s">
        <v>12</v>
      </c>
      <c r="D494" s="82" t="s">
        <v>503</v>
      </c>
      <c r="E494" s="82" t="s">
        <v>504</v>
      </c>
      <c r="F494" s="82" t="s">
        <v>151</v>
      </c>
      <c r="G494" s="82">
        <v>86</v>
      </c>
      <c r="H494" s="82" t="s">
        <v>407</v>
      </c>
      <c r="I494" s="82">
        <v>2</v>
      </c>
      <c r="J494" s="82">
        <v>0.2</v>
      </c>
      <c r="K494" s="82">
        <v>0.4</v>
      </c>
      <c r="L494" s="26">
        <f t="shared" si="52"/>
        <v>2</v>
      </c>
      <c r="M494" s="26">
        <f t="shared" si="53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>
        <v>2</v>
      </c>
      <c r="BS494" s="26"/>
      <c r="BT494" s="26"/>
      <c r="BU494" s="26"/>
      <c r="BV494" s="26"/>
      <c r="BW494" s="67" t="e">
        <f>SUMIFS([1]Up!$J:$J,[1]Up!$D:$D,D494)</f>
        <v>#VALUE!</v>
      </c>
      <c r="BX494" s="82"/>
      <c r="BY494" s="82" t="str">
        <f t="shared" ref="BY494:BY557" si="55">IFERROR(IF(C494="Plate",LEFT(E494,FIND("*",E494,1)-1),""),IF(C494="Plate",LEFT(E494,FIND("x",E494,1)-1),""))</f>
        <v/>
      </c>
      <c r="BZ494" s="53" t="str">
        <f t="shared" si="54"/>
        <v/>
      </c>
      <c r="CA494" s="53" t="s">
        <v>82</v>
      </c>
      <c r="CB494" s="53"/>
      <c r="CC494" s="53"/>
      <c r="CD494" s="53"/>
      <c r="CE494" s="53"/>
      <c r="CF494" s="83"/>
      <c r="CG494" s="53"/>
      <c r="CH494" s="53"/>
    </row>
    <row r="495" spans="3:86" ht="14.25" hidden="1" customHeight="1">
      <c r="C495" s="82" t="s">
        <v>12</v>
      </c>
      <c r="D495" s="82" t="s">
        <v>502</v>
      </c>
      <c r="E495" s="82" t="s">
        <v>416</v>
      </c>
      <c r="F495" s="82" t="s">
        <v>151</v>
      </c>
      <c r="G495" s="82">
        <v>86</v>
      </c>
      <c r="H495" s="82" t="s">
        <v>403</v>
      </c>
      <c r="I495" s="82">
        <v>1</v>
      </c>
      <c r="J495" s="82">
        <v>0.5</v>
      </c>
      <c r="K495" s="82">
        <v>0.5</v>
      </c>
      <c r="L495" s="26">
        <f t="shared" si="52"/>
        <v>1</v>
      </c>
      <c r="M495" s="26">
        <f t="shared" si="53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>
        <v>1</v>
      </c>
      <c r="BS495" s="26"/>
      <c r="BT495" s="26"/>
      <c r="BU495" s="26"/>
      <c r="BV495" s="26"/>
      <c r="BW495" s="67" t="e">
        <f>SUMIFS([1]Up!$J:$J,[1]Up!$D:$D,D495)</f>
        <v>#VALUE!</v>
      </c>
      <c r="BX495" s="82"/>
      <c r="BY495" s="82" t="str">
        <f t="shared" si="55"/>
        <v/>
      </c>
      <c r="BZ495" s="53" t="str">
        <f t="shared" si="54"/>
        <v/>
      </c>
      <c r="CA495" s="53" t="s">
        <v>82</v>
      </c>
      <c r="CB495" s="53" t="s">
        <v>417</v>
      </c>
      <c r="CC495" s="53"/>
      <c r="CD495" s="53" t="s">
        <v>418</v>
      </c>
      <c r="CE495" s="53">
        <v>1</v>
      </c>
      <c r="CF495" s="83">
        <v>46133</v>
      </c>
      <c r="CG495" s="53"/>
      <c r="CH495" s="53"/>
    </row>
    <row r="496" spans="3:86" ht="14.25" hidden="1" customHeight="1">
      <c r="C496" s="82" t="s">
        <v>12</v>
      </c>
      <c r="D496" s="82" t="s">
        <v>501</v>
      </c>
      <c r="E496" s="82" t="s">
        <v>411</v>
      </c>
      <c r="F496" s="82" t="s">
        <v>151</v>
      </c>
      <c r="G496" s="82">
        <v>436</v>
      </c>
      <c r="H496" s="82" t="s">
        <v>412</v>
      </c>
      <c r="I496" s="82">
        <v>48</v>
      </c>
      <c r="J496" s="82">
        <v>4.8</v>
      </c>
      <c r="K496" s="82">
        <v>230.39999999999998</v>
      </c>
      <c r="L496" s="26">
        <f t="shared" si="52"/>
        <v>48</v>
      </c>
      <c r="M496" s="26">
        <f t="shared" si="53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48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67" t="e">
        <f>SUMIFS([1]Up!$J:$J,[1]Up!$D:$D,D496)</f>
        <v>#VALUE!</v>
      </c>
      <c r="BX496" s="82"/>
      <c r="BY496" s="82" t="str">
        <f t="shared" si="55"/>
        <v/>
      </c>
      <c r="BZ496" s="53" t="str">
        <f t="shared" si="54"/>
        <v/>
      </c>
      <c r="CA496" s="53" t="s">
        <v>50</v>
      </c>
      <c r="CB496" s="53" t="s">
        <v>413</v>
      </c>
      <c r="CC496" s="53"/>
      <c r="CD496" s="53" t="s">
        <v>414</v>
      </c>
      <c r="CE496" s="53">
        <v>48</v>
      </c>
      <c r="CF496" s="83">
        <v>46133</v>
      </c>
      <c r="CG496" s="53"/>
      <c r="CH496" s="53"/>
    </row>
    <row r="497" spans="3:86" ht="14.25" hidden="1" customHeight="1">
      <c r="C497" s="82" t="s">
        <v>12</v>
      </c>
      <c r="D497" s="82" t="s">
        <v>500</v>
      </c>
      <c r="E497" s="82" t="s">
        <v>402</v>
      </c>
      <c r="F497" s="82" t="s">
        <v>151</v>
      </c>
      <c r="G497" s="82">
        <v>309</v>
      </c>
      <c r="H497" s="82" t="s">
        <v>407</v>
      </c>
      <c r="I497" s="82">
        <v>4</v>
      </c>
      <c r="J497" s="82">
        <v>4.9000000000000004</v>
      </c>
      <c r="K497" s="82">
        <v>19.600000000000001</v>
      </c>
      <c r="L497" s="26">
        <f t="shared" si="52"/>
        <v>4</v>
      </c>
      <c r="M497" s="26">
        <f t="shared" si="53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>
        <v>4</v>
      </c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67" t="e">
        <f>SUMIFS([1]Up!$J:$J,[1]Up!$D:$D,D497)</f>
        <v>#VALUE!</v>
      </c>
      <c r="BX497" s="82"/>
      <c r="BY497" s="82" t="str">
        <f t="shared" si="55"/>
        <v/>
      </c>
      <c r="BZ497" s="53" t="str">
        <f t="shared" si="54"/>
        <v/>
      </c>
      <c r="CA497" s="53" t="s">
        <v>50</v>
      </c>
      <c r="CB497" s="84" t="s">
        <v>408</v>
      </c>
      <c r="CC497" s="53"/>
      <c r="CD497" s="53" t="s">
        <v>409</v>
      </c>
      <c r="CE497" s="53">
        <v>4</v>
      </c>
      <c r="CF497" s="83">
        <v>46133</v>
      </c>
      <c r="CG497" s="53"/>
      <c r="CH497" s="53"/>
    </row>
    <row r="498" spans="3:86" ht="14.25" hidden="1" customHeight="1">
      <c r="C498" s="82" t="s">
        <v>12</v>
      </c>
      <c r="D498" s="82" t="s">
        <v>499</v>
      </c>
      <c r="E498" s="82" t="s">
        <v>58</v>
      </c>
      <c r="F498" s="82" t="s">
        <v>59</v>
      </c>
      <c r="G498" s="82">
        <v>838</v>
      </c>
      <c r="H498" s="82" t="s">
        <v>49</v>
      </c>
      <c r="I498" s="82">
        <v>1</v>
      </c>
      <c r="J498" s="82">
        <v>20.3</v>
      </c>
      <c r="K498" s="82">
        <v>20.3</v>
      </c>
      <c r="L498" s="26">
        <f t="shared" si="52"/>
        <v>1</v>
      </c>
      <c r="M498" s="26">
        <f t="shared" si="53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>
        <v>1</v>
      </c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67" t="e">
        <f>SUMIFS([1]Up!$J:$J,[1]Up!$D:$D,D498)</f>
        <v>#VALUE!</v>
      </c>
      <c r="BX498" s="82"/>
      <c r="BY498" s="82" t="str">
        <f t="shared" si="55"/>
        <v/>
      </c>
      <c r="BZ498" s="53" t="str">
        <f t="shared" si="54"/>
        <v>Thừa 1</v>
      </c>
      <c r="CA498" s="53" t="s">
        <v>50</v>
      </c>
      <c r="CB498" s="84" t="s">
        <v>3655</v>
      </c>
      <c r="CC498" s="53"/>
      <c r="CD498" s="53" t="s">
        <v>3656</v>
      </c>
      <c r="CE498" s="53">
        <v>1</v>
      </c>
      <c r="CF498" s="83">
        <v>46200</v>
      </c>
      <c r="CG498" s="53"/>
      <c r="CH498" s="53"/>
    </row>
    <row r="499" spans="3:86" ht="14.25" hidden="1" customHeight="1">
      <c r="C499" s="82" t="s">
        <v>12</v>
      </c>
      <c r="D499" s="82" t="s">
        <v>498</v>
      </c>
      <c r="E499" s="82" t="s">
        <v>58</v>
      </c>
      <c r="F499" s="82" t="s">
        <v>59</v>
      </c>
      <c r="G499" s="82">
        <v>1301</v>
      </c>
      <c r="H499" s="82" t="s">
        <v>49</v>
      </c>
      <c r="I499" s="82">
        <v>1</v>
      </c>
      <c r="J499" s="82">
        <v>29.4</v>
      </c>
      <c r="K499" s="82">
        <v>29.4</v>
      </c>
      <c r="L499" s="26">
        <f t="shared" si="52"/>
        <v>1</v>
      </c>
      <c r="M499" s="26">
        <f t="shared" si="53"/>
        <v>0</v>
      </c>
      <c r="N499" s="26">
        <v>1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67" t="e">
        <f>SUMIFS([1]Up!$J:$J,[1]Up!$D:$D,D499)</f>
        <v>#VALUE!</v>
      </c>
      <c r="BX499" s="82"/>
      <c r="BY499" s="82" t="str">
        <f t="shared" si="55"/>
        <v/>
      </c>
      <c r="BZ499" s="53" t="str">
        <f t="shared" si="54"/>
        <v/>
      </c>
      <c r="CA499" s="53" t="s">
        <v>50</v>
      </c>
      <c r="CB499" s="84" t="s">
        <v>60</v>
      </c>
      <c r="CC499" s="53"/>
      <c r="CD499" s="53" t="s">
        <v>61</v>
      </c>
      <c r="CE499" s="53">
        <v>1</v>
      </c>
      <c r="CF499" s="83">
        <v>46134</v>
      </c>
      <c r="CG499" s="53"/>
      <c r="CH499" s="53"/>
    </row>
    <row r="500" spans="3:86" ht="14.25" hidden="1" customHeight="1">
      <c r="C500" s="82" t="s">
        <v>12</v>
      </c>
      <c r="D500" s="82" t="s">
        <v>497</v>
      </c>
      <c r="E500" s="82" t="s">
        <v>58</v>
      </c>
      <c r="F500" s="82" t="s">
        <v>59</v>
      </c>
      <c r="G500" s="82">
        <v>1263</v>
      </c>
      <c r="H500" s="82" t="s">
        <v>49</v>
      </c>
      <c r="I500" s="82">
        <v>2</v>
      </c>
      <c r="J500" s="82">
        <v>29.2</v>
      </c>
      <c r="K500" s="82">
        <v>58.4</v>
      </c>
      <c r="L500" s="26">
        <f t="shared" si="52"/>
        <v>2</v>
      </c>
      <c r="M500" s="26">
        <f t="shared" si="53"/>
        <v>0</v>
      </c>
      <c r="N500" s="26">
        <v>2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67" t="e">
        <f>SUMIFS([1]Up!$J:$J,[1]Up!$D:$D,D500)</f>
        <v>#VALUE!</v>
      </c>
      <c r="BX500" s="82"/>
      <c r="BY500" s="82" t="str">
        <f t="shared" si="55"/>
        <v/>
      </c>
      <c r="BZ500" s="53" t="str">
        <f t="shared" si="54"/>
        <v/>
      </c>
      <c r="CA500" s="53" t="s">
        <v>50</v>
      </c>
      <c r="CB500" s="84" t="s">
        <v>60</v>
      </c>
      <c r="CC500" s="53"/>
      <c r="CD500" s="53" t="s">
        <v>61</v>
      </c>
      <c r="CE500" s="53">
        <v>2</v>
      </c>
      <c r="CF500" s="83">
        <v>46134</v>
      </c>
      <c r="CG500" s="53"/>
      <c r="CH500" s="53"/>
    </row>
    <row r="501" spans="3:86" ht="14.25" hidden="1" customHeight="1">
      <c r="C501" s="82" t="s">
        <v>12</v>
      </c>
      <c r="D501" s="82" t="s">
        <v>496</v>
      </c>
      <c r="E501" s="82" t="s">
        <v>58</v>
      </c>
      <c r="F501" s="82" t="s">
        <v>59</v>
      </c>
      <c r="G501" s="82">
        <v>455</v>
      </c>
      <c r="H501" s="82" t="s">
        <v>49</v>
      </c>
      <c r="I501" s="82">
        <v>9</v>
      </c>
      <c r="J501" s="82">
        <v>10</v>
      </c>
      <c r="K501" s="82">
        <v>90</v>
      </c>
      <c r="L501" s="26">
        <f t="shared" si="52"/>
        <v>9</v>
      </c>
      <c r="M501" s="26">
        <f t="shared" si="53"/>
        <v>0</v>
      </c>
      <c r="N501" s="26">
        <v>9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67" t="e">
        <f>SUMIFS([1]Up!$J:$J,[1]Up!$D:$D,D501)</f>
        <v>#VALUE!</v>
      </c>
      <c r="BX501" s="82"/>
      <c r="BY501" s="82" t="str">
        <f t="shared" si="55"/>
        <v/>
      </c>
      <c r="BZ501" s="53" t="str">
        <f t="shared" si="54"/>
        <v/>
      </c>
      <c r="CA501" s="53" t="s">
        <v>50</v>
      </c>
      <c r="CB501" s="84" t="s">
        <v>60</v>
      </c>
      <c r="CC501" s="53"/>
      <c r="CD501" s="53" t="s">
        <v>61</v>
      </c>
      <c r="CE501" s="53">
        <v>9</v>
      </c>
      <c r="CF501" s="83">
        <v>46134</v>
      </c>
      <c r="CG501" s="53"/>
      <c r="CH501" s="53"/>
    </row>
    <row r="502" spans="3:86" ht="14.25" hidden="1" customHeight="1">
      <c r="C502" s="82" t="s">
        <v>12</v>
      </c>
      <c r="D502" s="82" t="s">
        <v>495</v>
      </c>
      <c r="E502" s="82" t="s">
        <v>58</v>
      </c>
      <c r="F502" s="82" t="s">
        <v>59</v>
      </c>
      <c r="G502" s="82">
        <v>295</v>
      </c>
      <c r="H502" s="82" t="s">
        <v>49</v>
      </c>
      <c r="I502" s="82">
        <v>9</v>
      </c>
      <c r="J502" s="82">
        <v>6.2</v>
      </c>
      <c r="K502" s="82">
        <v>55.800000000000004</v>
      </c>
      <c r="L502" s="26">
        <f t="shared" si="52"/>
        <v>9</v>
      </c>
      <c r="M502" s="26">
        <f t="shared" si="53"/>
        <v>0</v>
      </c>
      <c r="N502" s="26">
        <v>2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7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67" t="e">
        <f>SUMIFS([1]Up!$J:$J,[1]Up!$D:$D,D502)</f>
        <v>#VALUE!</v>
      </c>
      <c r="BX502" s="82"/>
      <c r="BY502" s="82" t="str">
        <f t="shared" si="55"/>
        <v/>
      </c>
      <c r="BZ502" s="53" t="str">
        <f t="shared" si="54"/>
        <v/>
      </c>
      <c r="CA502" s="53" t="s">
        <v>50</v>
      </c>
      <c r="CB502" s="84" t="s">
        <v>60</v>
      </c>
      <c r="CC502" s="53"/>
      <c r="CD502" s="53" t="s">
        <v>61</v>
      </c>
      <c r="CE502" s="53">
        <v>9</v>
      </c>
      <c r="CF502" s="83">
        <v>46134</v>
      </c>
      <c r="CG502" s="53"/>
      <c r="CH502" s="53"/>
    </row>
    <row r="503" spans="3:86" ht="14.25" hidden="1" customHeight="1">
      <c r="C503" s="82" t="s">
        <v>12</v>
      </c>
      <c r="D503" s="82" t="s">
        <v>494</v>
      </c>
      <c r="E503" s="82" t="s">
        <v>58</v>
      </c>
      <c r="F503" s="82" t="s">
        <v>59</v>
      </c>
      <c r="G503" s="82">
        <v>1864</v>
      </c>
      <c r="H503" s="82" t="s">
        <v>49</v>
      </c>
      <c r="I503" s="82">
        <v>9</v>
      </c>
      <c r="J503" s="82">
        <v>42.5</v>
      </c>
      <c r="K503" s="82">
        <v>382.5</v>
      </c>
      <c r="L503" s="26">
        <f t="shared" si="52"/>
        <v>9</v>
      </c>
      <c r="M503" s="26">
        <f t="shared" si="53"/>
        <v>0</v>
      </c>
      <c r="N503" s="26">
        <v>7</v>
      </c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2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67" t="e">
        <f>SUMIFS([1]Up!$J:$J,[1]Up!$D:$D,D503)</f>
        <v>#VALUE!</v>
      </c>
      <c r="BX503" s="82"/>
      <c r="BY503" s="82" t="str">
        <f t="shared" si="55"/>
        <v/>
      </c>
      <c r="BZ503" s="53" t="str">
        <f t="shared" si="54"/>
        <v/>
      </c>
      <c r="CA503" s="53" t="s">
        <v>50</v>
      </c>
      <c r="CB503" s="84" t="s">
        <v>60</v>
      </c>
      <c r="CC503" s="53"/>
      <c r="CD503" s="53" t="s">
        <v>61</v>
      </c>
      <c r="CE503" s="53">
        <v>9</v>
      </c>
      <c r="CF503" s="83">
        <v>46134</v>
      </c>
      <c r="CG503" s="53"/>
      <c r="CH503" s="53"/>
    </row>
    <row r="504" spans="3:86" ht="14.25" hidden="1" customHeight="1">
      <c r="C504" s="82" t="s">
        <v>12</v>
      </c>
      <c r="D504" s="82" t="s">
        <v>493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52"/>
        <v>1</v>
      </c>
      <c r="M504" s="26">
        <f t="shared" si="53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67" t="e">
        <f>SUMIFS([1]Up!$J:$J,[1]Up!$D:$D,D504)</f>
        <v>#VALUE!</v>
      </c>
      <c r="BX504" s="82"/>
      <c r="BY504" s="82" t="str">
        <f t="shared" si="55"/>
        <v/>
      </c>
      <c r="BZ504" s="53" t="str">
        <f t="shared" si="54"/>
        <v/>
      </c>
      <c r="CA504" s="53" t="s">
        <v>50</v>
      </c>
      <c r="CB504" s="53"/>
      <c r="CC504" s="53"/>
      <c r="CD504" s="53" t="s">
        <v>51</v>
      </c>
      <c r="CE504" s="53">
        <v>1</v>
      </c>
      <c r="CF504" s="83"/>
      <c r="CG504" s="53"/>
      <c r="CH504" s="53"/>
    </row>
    <row r="505" spans="3:86" ht="14.25" hidden="1" customHeight="1">
      <c r="C505" s="82" t="s">
        <v>12</v>
      </c>
      <c r="D505" s="82" t="s">
        <v>492</v>
      </c>
      <c r="E505" s="82" t="s">
        <v>58</v>
      </c>
      <c r="F505" s="82" t="s">
        <v>59</v>
      </c>
      <c r="G505" s="82">
        <v>12306</v>
      </c>
      <c r="H505" s="82" t="s">
        <v>49</v>
      </c>
      <c r="I505" s="82">
        <v>1</v>
      </c>
      <c r="J505" s="82">
        <v>298.2</v>
      </c>
      <c r="K505" s="82">
        <v>298.2</v>
      </c>
      <c r="L505" s="26">
        <f t="shared" si="52"/>
        <v>1</v>
      </c>
      <c r="M505" s="26">
        <f t="shared" si="53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>
        <v>1</v>
      </c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67" t="e">
        <f>SUMIFS([1]Up!$J:$J,[1]Up!$D:$D,D505)</f>
        <v>#VALUE!</v>
      </c>
      <c r="BX505" s="82"/>
      <c r="BY505" s="82" t="str">
        <f t="shared" si="55"/>
        <v/>
      </c>
      <c r="BZ505" s="53" t="str">
        <f t="shared" si="54"/>
        <v/>
      </c>
      <c r="CA505" s="53" t="s">
        <v>50</v>
      </c>
      <c r="CB505" s="53"/>
      <c r="CC505" s="53"/>
      <c r="CD505" s="53" t="s">
        <v>51</v>
      </c>
      <c r="CE505" s="53">
        <v>1</v>
      </c>
      <c r="CF505" s="83"/>
      <c r="CG505" s="53"/>
      <c r="CH505" s="53"/>
    </row>
    <row r="506" spans="3:86" ht="14.25" hidden="1" customHeight="1">
      <c r="C506" s="82" t="s">
        <v>12</v>
      </c>
      <c r="D506" s="82" t="s">
        <v>491</v>
      </c>
      <c r="E506" s="82" t="s">
        <v>389</v>
      </c>
      <c r="F506" s="82" t="s">
        <v>245</v>
      </c>
      <c r="G506" s="82">
        <v>12325</v>
      </c>
      <c r="H506" s="82" t="s">
        <v>49</v>
      </c>
      <c r="I506" s="82">
        <v>1</v>
      </c>
      <c r="J506" s="82">
        <v>537.20000000000005</v>
      </c>
      <c r="K506" s="82">
        <v>537.20000000000005</v>
      </c>
      <c r="L506" s="26">
        <f t="shared" si="52"/>
        <v>1</v>
      </c>
      <c r="M506" s="26">
        <f t="shared" si="53"/>
        <v>0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>
        <v>1</v>
      </c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67" t="e">
        <f>SUMIFS([1]Up!$J:$J,[1]Up!$D:$D,D506)</f>
        <v>#VALUE!</v>
      </c>
      <c r="BX506" s="82"/>
      <c r="BY506" s="82" t="str">
        <f t="shared" si="55"/>
        <v/>
      </c>
      <c r="BZ506" s="53" t="str">
        <f t="shared" si="54"/>
        <v/>
      </c>
      <c r="CA506" s="53" t="s">
        <v>50</v>
      </c>
      <c r="CB506" s="53"/>
      <c r="CC506" s="53"/>
      <c r="CD506" s="53" t="s">
        <v>51</v>
      </c>
      <c r="CE506" s="53">
        <v>1</v>
      </c>
      <c r="CF506" s="83"/>
      <c r="CG506" s="53"/>
      <c r="CH506" s="53"/>
    </row>
    <row r="507" spans="3:86" ht="14.25" hidden="1" customHeight="1">
      <c r="C507" s="82" t="s">
        <v>12</v>
      </c>
      <c r="D507" s="82" t="s">
        <v>488</v>
      </c>
      <c r="E507" s="82" t="s">
        <v>145</v>
      </c>
      <c r="F507" s="82" t="s">
        <v>48</v>
      </c>
      <c r="G507" s="82">
        <v>2629</v>
      </c>
      <c r="H507" s="82" t="s">
        <v>49</v>
      </c>
      <c r="I507" s="82">
        <v>1</v>
      </c>
      <c r="J507" s="82">
        <v>18</v>
      </c>
      <c r="K507" s="82">
        <v>18</v>
      </c>
      <c r="L507" s="26">
        <f t="shared" si="52"/>
        <v>1</v>
      </c>
      <c r="M507" s="26">
        <f t="shared" si="53"/>
        <v>0</v>
      </c>
      <c r="N507" s="26"/>
      <c r="O507" s="26"/>
      <c r="P507" s="26"/>
      <c r="Q507" s="26"/>
      <c r="R507" s="26"/>
      <c r="S507" s="26"/>
      <c r="T507" s="26"/>
      <c r="U507" s="26"/>
      <c r="V507" s="26">
        <v>1</v>
      </c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67" t="e">
        <f>SUMIFS([1]Up!$J:$J,[1]Up!$D:$D,D507)</f>
        <v>#VALUE!</v>
      </c>
      <c r="BX507" s="82"/>
      <c r="BY507" s="82" t="str">
        <f t="shared" si="55"/>
        <v/>
      </c>
      <c r="BZ507" s="53" t="str">
        <f t="shared" si="54"/>
        <v/>
      </c>
      <c r="CA507" s="53" t="s">
        <v>50</v>
      </c>
      <c r="CB507" s="84" t="s">
        <v>489</v>
      </c>
      <c r="CC507" s="53"/>
      <c r="CD507" s="53" t="s">
        <v>490</v>
      </c>
      <c r="CE507" s="53">
        <v>1</v>
      </c>
      <c r="CF507" s="83">
        <v>46134</v>
      </c>
      <c r="CG507" s="53"/>
      <c r="CH507" s="53"/>
    </row>
    <row r="508" spans="3:86" ht="14.25" hidden="1" customHeight="1">
      <c r="C508" s="82" t="s">
        <v>12</v>
      </c>
      <c r="D508" s="82" t="s">
        <v>485</v>
      </c>
      <c r="E508" s="82" t="s">
        <v>385</v>
      </c>
      <c r="F508" s="82" t="s">
        <v>48</v>
      </c>
      <c r="G508" s="82">
        <v>2786</v>
      </c>
      <c r="H508" s="82" t="s">
        <v>49</v>
      </c>
      <c r="I508" s="82">
        <v>1</v>
      </c>
      <c r="J508" s="82">
        <v>37.200000000000003</v>
      </c>
      <c r="K508" s="82">
        <v>37.200000000000003</v>
      </c>
      <c r="L508" s="26">
        <f t="shared" si="52"/>
        <v>1</v>
      </c>
      <c r="M508" s="26">
        <f t="shared" si="53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>
        <v>1</v>
      </c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>
        <v>1</v>
      </c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67" t="e">
        <f>SUMIFS([1]Up!$J:$J,[1]Up!$D:$D,D508)</f>
        <v>#VALUE!</v>
      </c>
      <c r="BX508" s="82"/>
      <c r="BY508" s="82" t="str">
        <f t="shared" si="55"/>
        <v/>
      </c>
      <c r="BZ508" s="53" t="str">
        <f t="shared" si="54"/>
        <v>Thừa 1</v>
      </c>
      <c r="CA508" s="53" t="s">
        <v>50</v>
      </c>
      <c r="CB508" s="84" t="s">
        <v>486</v>
      </c>
      <c r="CC508" s="53"/>
      <c r="CD508" s="53" t="s">
        <v>487</v>
      </c>
      <c r="CE508" s="53">
        <v>1</v>
      </c>
      <c r="CF508" s="83">
        <v>46149</v>
      </c>
      <c r="CG508" s="53"/>
      <c r="CH508" s="53"/>
    </row>
    <row r="509" spans="3:86" ht="14.25" hidden="1" customHeight="1">
      <c r="C509" s="82" t="s">
        <v>12</v>
      </c>
      <c r="D509" s="82" t="s">
        <v>484</v>
      </c>
      <c r="E509" s="82" t="s">
        <v>383</v>
      </c>
      <c r="F509" s="82" t="s">
        <v>48</v>
      </c>
      <c r="G509" s="82">
        <v>12306</v>
      </c>
      <c r="H509" s="82" t="s">
        <v>49</v>
      </c>
      <c r="I509" s="82">
        <v>1</v>
      </c>
      <c r="J509" s="82">
        <v>183.5</v>
      </c>
      <c r="K509" s="82">
        <v>183.5</v>
      </c>
      <c r="L509" s="26">
        <f t="shared" si="52"/>
        <v>1</v>
      </c>
      <c r="M509" s="26">
        <f t="shared" si="53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>
        <f>10500/G509</f>
        <v>0.85324232081911267</v>
      </c>
      <c r="X509" s="26">
        <f>1821/G509</f>
        <v>0.14797659678205755</v>
      </c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67" t="e">
        <f>SUMIFS([1]Up!$J:$J,[1]Up!$D:$D,D509)</f>
        <v>#VALUE!</v>
      </c>
      <c r="BX509" s="82"/>
      <c r="BY509" s="82" t="str">
        <f t="shared" si="55"/>
        <v/>
      </c>
      <c r="BZ509" s="53" t="str">
        <f t="shared" si="54"/>
        <v/>
      </c>
      <c r="CA509" s="53" t="s">
        <v>50</v>
      </c>
      <c r="CB509" s="53"/>
      <c r="CC509" s="53"/>
      <c r="CD509" s="53" t="s">
        <v>51</v>
      </c>
      <c r="CE509" s="53">
        <v>1</v>
      </c>
      <c r="CF509" s="83"/>
      <c r="CG509" s="53"/>
      <c r="CH509" s="53"/>
    </row>
    <row r="510" spans="3:86" ht="14.25" hidden="1" customHeight="1">
      <c r="C510" s="82" t="s">
        <v>14</v>
      </c>
      <c r="D510" s="82" t="s">
        <v>482</v>
      </c>
      <c r="E510" s="82" t="s">
        <v>483</v>
      </c>
      <c r="F510" s="82" t="s">
        <v>142</v>
      </c>
      <c r="G510" s="82">
        <v>12300</v>
      </c>
      <c r="H510" s="82" t="s">
        <v>49</v>
      </c>
      <c r="I510" s="82">
        <v>1</v>
      </c>
      <c r="J510" s="82">
        <v>1413.5</v>
      </c>
      <c r="K510" s="82">
        <v>1413.5</v>
      </c>
      <c r="L510" s="26">
        <f t="shared" si="52"/>
        <v>1</v>
      </c>
      <c r="M510" s="26">
        <f t="shared" si="53"/>
        <v>0</v>
      </c>
      <c r="N510" s="26"/>
      <c r="O510" s="26"/>
      <c r="P510" s="26"/>
      <c r="Q510" s="26"/>
      <c r="R510" s="26"/>
      <c r="S510" s="26"/>
      <c r="T510" s="26">
        <v>2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67" t="e">
        <f>SUMIFS([1]Up!$J:$J,[1]Up!$D:$D,D510)</f>
        <v>#VALUE!</v>
      </c>
      <c r="BX510" s="82" t="s">
        <v>143</v>
      </c>
      <c r="BY510" s="82" t="str">
        <f t="shared" si="55"/>
        <v>PL6</v>
      </c>
      <c r="BZ510" s="53" t="str">
        <f t="shared" si="54"/>
        <v>Thừa 1</v>
      </c>
      <c r="CA510" s="53" t="s">
        <v>50</v>
      </c>
      <c r="CB510" s="53"/>
      <c r="CC510" s="53"/>
      <c r="CD510" s="53" t="s">
        <v>51</v>
      </c>
      <c r="CE510" s="53">
        <v>1</v>
      </c>
      <c r="CF510" s="83"/>
      <c r="CG510" s="53"/>
      <c r="CH510" s="53"/>
    </row>
    <row r="511" spans="3:86" ht="14.25" hidden="1" customHeight="1">
      <c r="C511" s="82" t="s">
        <v>14</v>
      </c>
      <c r="D511" s="82" t="s">
        <v>478</v>
      </c>
      <c r="E511" s="82" t="s">
        <v>479</v>
      </c>
      <c r="F511" s="82" t="s">
        <v>66</v>
      </c>
      <c r="G511" s="82">
        <v>141</v>
      </c>
      <c r="H511" s="82" t="s">
        <v>49</v>
      </c>
      <c r="I511" s="82">
        <v>10</v>
      </c>
      <c r="J511" s="82">
        <v>1.2</v>
      </c>
      <c r="K511" s="82">
        <v>12</v>
      </c>
      <c r="L511" s="26">
        <f t="shared" si="52"/>
        <v>10</v>
      </c>
      <c r="M511" s="26">
        <f t="shared" si="53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>
        <v>10</v>
      </c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67" t="e">
        <f>SUMIFS([1]Up!$J:$J,[1]Up!$D:$D,D511)</f>
        <v>#VALUE!</v>
      </c>
      <c r="BX511" s="82"/>
      <c r="BY511" s="82" t="str">
        <f t="shared" si="55"/>
        <v>PL12</v>
      </c>
      <c r="BZ511" s="53" t="str">
        <f t="shared" si="54"/>
        <v/>
      </c>
      <c r="CA511" s="53" t="s">
        <v>50</v>
      </c>
      <c r="CB511" s="53" t="s">
        <v>480</v>
      </c>
      <c r="CC511" s="53"/>
      <c r="CD511" s="53" t="s">
        <v>481</v>
      </c>
      <c r="CE511" s="53">
        <v>10</v>
      </c>
      <c r="CF511" s="83">
        <v>46128</v>
      </c>
      <c r="CG511" s="53"/>
      <c r="CH511" s="53"/>
    </row>
    <row r="512" spans="3:86" ht="14.25" hidden="1" customHeight="1">
      <c r="C512" s="82" t="s">
        <v>14</v>
      </c>
      <c r="D512" s="82" t="s">
        <v>476</v>
      </c>
      <c r="E512" s="82" t="s">
        <v>477</v>
      </c>
      <c r="F512" s="82" t="s">
        <v>66</v>
      </c>
      <c r="G512" s="82">
        <v>184</v>
      </c>
      <c r="H512" s="82" t="s">
        <v>49</v>
      </c>
      <c r="I512" s="82">
        <v>8</v>
      </c>
      <c r="J512" s="82">
        <v>1</v>
      </c>
      <c r="K512" s="82">
        <v>8</v>
      </c>
      <c r="L512" s="26">
        <f t="shared" si="52"/>
        <v>8</v>
      </c>
      <c r="M512" s="26">
        <f t="shared" si="53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>
        <v>8</v>
      </c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67" t="e">
        <f>SUMIFS([1]Up!$J:$J,[1]Up!$D:$D,D512)</f>
        <v>#VALUE!</v>
      </c>
      <c r="BX512" s="82"/>
      <c r="BY512" s="82" t="str">
        <f t="shared" si="55"/>
        <v>PL10</v>
      </c>
      <c r="BZ512" s="53" t="str">
        <f t="shared" si="54"/>
        <v/>
      </c>
      <c r="CA512" s="53" t="s">
        <v>50</v>
      </c>
      <c r="CB512" s="84" t="s">
        <v>130</v>
      </c>
      <c r="CC512" s="53"/>
      <c r="CD512" s="53" t="s">
        <v>131</v>
      </c>
      <c r="CE512" s="53">
        <v>8</v>
      </c>
      <c r="CF512" s="83">
        <v>46128</v>
      </c>
      <c r="CG512" s="53"/>
      <c r="CH512" s="53"/>
    </row>
    <row r="513" spans="3:86" ht="14.25" hidden="1" customHeight="1">
      <c r="C513" s="82" t="s">
        <v>14</v>
      </c>
      <c r="D513" s="82" t="s">
        <v>474</v>
      </c>
      <c r="E513" s="82" t="s">
        <v>475</v>
      </c>
      <c r="F513" s="82" t="s">
        <v>66</v>
      </c>
      <c r="G513" s="82">
        <v>64</v>
      </c>
      <c r="H513" s="82" t="s">
        <v>97</v>
      </c>
      <c r="I513" s="82">
        <v>8</v>
      </c>
      <c r="J513" s="82">
        <v>0.3</v>
      </c>
      <c r="K513" s="82">
        <v>2.4</v>
      </c>
      <c r="L513" s="26">
        <f t="shared" si="52"/>
        <v>8</v>
      </c>
      <c r="M513" s="26">
        <f t="shared" si="53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8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67" t="e">
        <f>SUMIFS([1]Up!$J:$J,[1]Up!$D:$D,D513)</f>
        <v>#VALUE!</v>
      </c>
      <c r="BX513" s="82"/>
      <c r="BY513" s="82" t="str">
        <f t="shared" si="55"/>
        <v>PL12</v>
      </c>
      <c r="BZ513" s="53" t="str">
        <f t="shared" si="54"/>
        <v/>
      </c>
      <c r="CA513" s="53" t="s">
        <v>50</v>
      </c>
      <c r="CB513" s="53" t="s">
        <v>98</v>
      </c>
      <c r="CC513" s="53"/>
      <c r="CD513" s="53" t="s">
        <v>99</v>
      </c>
      <c r="CE513" s="53">
        <v>8</v>
      </c>
      <c r="CF513" s="83">
        <v>46128</v>
      </c>
      <c r="CG513" s="53"/>
      <c r="CH513" s="53"/>
    </row>
    <row r="514" spans="3:86" ht="14.25" hidden="1" customHeight="1">
      <c r="C514" s="82" t="s">
        <v>14</v>
      </c>
      <c r="D514" s="82" t="s">
        <v>472</v>
      </c>
      <c r="E514" s="82" t="s">
        <v>473</v>
      </c>
      <c r="F514" s="82" t="s">
        <v>66</v>
      </c>
      <c r="G514" s="82">
        <v>305</v>
      </c>
      <c r="H514" s="82" t="s">
        <v>97</v>
      </c>
      <c r="I514" s="82">
        <v>2</v>
      </c>
      <c r="J514" s="82">
        <v>10.1</v>
      </c>
      <c r="K514" s="82">
        <v>20.2</v>
      </c>
      <c r="L514" s="26">
        <f t="shared" si="52"/>
        <v>2</v>
      </c>
      <c r="M514" s="26">
        <f t="shared" si="53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>
        <v>2</v>
      </c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67" t="e">
        <f>SUMIFS([1]Up!$J:$J,[1]Up!$D:$D,D514)</f>
        <v>#VALUE!</v>
      </c>
      <c r="BX514" s="82"/>
      <c r="BY514" s="82" t="str">
        <f t="shared" si="55"/>
        <v>PL25</v>
      </c>
      <c r="BZ514" s="53" t="str">
        <f t="shared" si="54"/>
        <v/>
      </c>
      <c r="CA514" s="53" t="s">
        <v>50</v>
      </c>
      <c r="CB514" s="53" t="s">
        <v>3658</v>
      </c>
      <c r="CC514" s="53"/>
      <c r="CD514" s="53" t="s">
        <v>194</v>
      </c>
      <c r="CE514" s="53">
        <v>2</v>
      </c>
      <c r="CF514" s="83">
        <v>46212</v>
      </c>
      <c r="CG514" s="53"/>
      <c r="CH514" s="53"/>
    </row>
    <row r="515" spans="3:86" ht="14.25" hidden="1" customHeight="1">
      <c r="C515" s="82"/>
      <c r="D515" s="82" t="s">
        <v>468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52"/>
        <v>0</v>
      </c>
      <c r="M515" s="26">
        <f t="shared" si="53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67" t="e">
        <f>SUMIFS([1]Up!$J:$J,[1]Up!$D:$D,D515)</f>
        <v>#VALUE!</v>
      </c>
      <c r="BX515" s="82"/>
      <c r="BY515" s="82" t="str">
        <f t="shared" si="55"/>
        <v/>
      </c>
      <c r="BZ515" s="53" t="str">
        <f t="shared" si="54"/>
        <v/>
      </c>
      <c r="CA515" s="53"/>
      <c r="CB515" s="53"/>
      <c r="CC515" s="53"/>
      <c r="CD515" s="53"/>
      <c r="CE515" s="53"/>
      <c r="CF515" s="83"/>
      <c r="CG515" s="53"/>
      <c r="CH515" s="53"/>
    </row>
    <row r="516" spans="3:86" ht="14.25" hidden="1" customHeight="1">
      <c r="C516" s="82"/>
      <c r="D516" s="82" t="s">
        <v>463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52"/>
        <v>0</v>
      </c>
      <c r="M516" s="26">
        <f t="shared" si="53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67" t="e">
        <f>SUMIFS([1]Up!$J:$J,[1]Up!$D:$D,D516)</f>
        <v>#VALUE!</v>
      </c>
      <c r="BX516" s="82"/>
      <c r="BY516" s="82" t="str">
        <f t="shared" si="55"/>
        <v/>
      </c>
      <c r="BZ516" s="53" t="str">
        <f t="shared" si="54"/>
        <v/>
      </c>
      <c r="CA516" s="53"/>
      <c r="CB516" s="53"/>
      <c r="CC516" s="53"/>
      <c r="CD516" s="53"/>
      <c r="CE516" s="53"/>
      <c r="CF516" s="83"/>
      <c r="CG516" s="53"/>
      <c r="CH516" s="53"/>
    </row>
    <row r="517" spans="3:86" ht="14.25" hidden="1" customHeight="1">
      <c r="C517" s="82"/>
      <c r="D517" s="82" t="s">
        <v>462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52"/>
        <v>0</v>
      </c>
      <c r="M517" s="26">
        <f t="shared" si="53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67" t="e">
        <f>SUMIFS([1]Up!$J:$J,[1]Up!$D:$D,D517)</f>
        <v>#VALUE!</v>
      </c>
      <c r="BX517" s="82"/>
      <c r="BY517" s="82" t="str">
        <f t="shared" si="55"/>
        <v/>
      </c>
      <c r="BZ517" s="53" t="str">
        <f t="shared" si="54"/>
        <v/>
      </c>
      <c r="CA517" s="53"/>
      <c r="CB517" s="53"/>
      <c r="CC517" s="53"/>
      <c r="CD517" s="53"/>
      <c r="CE517" s="53"/>
      <c r="CF517" s="83"/>
      <c r="CG517" s="53"/>
      <c r="CH517" s="53"/>
    </row>
    <row r="518" spans="3:86" ht="14.25" hidden="1" customHeight="1">
      <c r="C518" s="82"/>
      <c r="D518" s="82" t="s">
        <v>460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52"/>
        <v>0</v>
      </c>
      <c r="M518" s="26">
        <f t="shared" si="53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67" t="e">
        <f>SUMIFS([1]Up!$J:$J,[1]Up!$D:$D,D518)</f>
        <v>#VALUE!</v>
      </c>
      <c r="BX518" s="82"/>
      <c r="BY518" s="82" t="str">
        <f t="shared" si="55"/>
        <v/>
      </c>
      <c r="BZ518" s="53" t="str">
        <f t="shared" si="54"/>
        <v/>
      </c>
      <c r="CA518" s="53"/>
      <c r="CB518" s="53"/>
      <c r="CC518" s="53"/>
      <c r="CD518" s="53"/>
      <c r="CE518" s="53"/>
      <c r="CF518" s="83"/>
      <c r="CG518" s="53"/>
      <c r="CH518" s="53"/>
    </row>
    <row r="519" spans="3:86" ht="14.25" hidden="1" customHeight="1">
      <c r="C519" s="82"/>
      <c r="D519" s="82" t="s">
        <v>459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52"/>
        <v>0</v>
      </c>
      <c r="M519" s="26">
        <f t="shared" si="53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67" t="e">
        <f>SUMIFS([1]Up!$J:$J,[1]Up!$D:$D,D519)</f>
        <v>#VALUE!</v>
      </c>
      <c r="BX519" s="82"/>
      <c r="BY519" s="82" t="str">
        <f t="shared" si="55"/>
        <v/>
      </c>
      <c r="BZ519" s="53" t="str">
        <f t="shared" si="54"/>
        <v/>
      </c>
      <c r="CA519" s="53"/>
      <c r="CB519" s="53"/>
      <c r="CC519" s="53"/>
      <c r="CD519" s="53"/>
      <c r="CE519" s="53"/>
      <c r="CF519" s="83"/>
      <c r="CG519" s="53"/>
      <c r="CH519" s="53"/>
    </row>
    <row r="520" spans="3:86" ht="14.25" hidden="1" customHeight="1">
      <c r="C520" s="82"/>
      <c r="D520" s="82" t="s">
        <v>455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52"/>
        <v>0</v>
      </c>
      <c r="M520" s="26">
        <f t="shared" si="53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67" t="e">
        <f>SUMIFS([1]Up!$J:$J,[1]Up!$D:$D,D520)</f>
        <v>#VALUE!</v>
      </c>
      <c r="BX520" s="82"/>
      <c r="BY520" s="82" t="str">
        <f t="shared" si="55"/>
        <v/>
      </c>
      <c r="BZ520" s="53" t="str">
        <f t="shared" si="54"/>
        <v/>
      </c>
      <c r="CA520" s="53"/>
      <c r="CB520" s="53"/>
      <c r="CC520" s="53"/>
      <c r="CD520" s="53"/>
      <c r="CE520" s="53"/>
      <c r="CF520" s="83"/>
      <c r="CG520" s="53"/>
      <c r="CH520" s="53"/>
    </row>
    <row r="521" spans="3:86" ht="14.25" hidden="1" customHeight="1">
      <c r="C521" s="82"/>
      <c r="D521" s="82" t="s">
        <v>452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52"/>
        <v>0</v>
      </c>
      <c r="M521" s="26">
        <f t="shared" si="53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67" t="e">
        <f>SUMIFS([1]Up!$J:$J,[1]Up!$D:$D,D521)</f>
        <v>#VALUE!</v>
      </c>
      <c r="BX521" s="82"/>
      <c r="BY521" s="82" t="str">
        <f t="shared" si="55"/>
        <v/>
      </c>
      <c r="BZ521" s="53" t="str">
        <f t="shared" si="54"/>
        <v/>
      </c>
      <c r="CA521" s="53"/>
      <c r="CB521" s="53"/>
      <c r="CC521" s="53"/>
      <c r="CD521" s="53"/>
      <c r="CE521" s="53"/>
      <c r="CF521" s="83"/>
      <c r="CG521" s="53"/>
      <c r="CH521" s="53"/>
    </row>
    <row r="522" spans="3:86" ht="14.25" hidden="1" customHeight="1">
      <c r="C522" s="82"/>
      <c r="D522" s="82" t="s">
        <v>448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52"/>
        <v>0</v>
      </c>
      <c r="M522" s="26">
        <f t="shared" si="53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67" t="e">
        <f>SUMIFS([1]Up!$J:$J,[1]Up!$D:$D,D522)</f>
        <v>#VALUE!</v>
      </c>
      <c r="BX522" s="82"/>
      <c r="BY522" s="82" t="str">
        <f t="shared" si="55"/>
        <v/>
      </c>
      <c r="BZ522" s="53" t="str">
        <f t="shared" si="54"/>
        <v/>
      </c>
      <c r="CA522" s="53"/>
      <c r="CB522" s="53"/>
      <c r="CC522" s="53"/>
      <c r="CD522" s="53"/>
      <c r="CE522" s="53"/>
      <c r="CF522" s="83"/>
      <c r="CG522" s="53"/>
      <c r="CH522" s="53"/>
    </row>
    <row r="523" spans="3:86" ht="14.25" hidden="1" customHeight="1">
      <c r="C523" s="82"/>
      <c r="D523" s="82" t="s">
        <v>443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52"/>
        <v>0</v>
      </c>
      <c r="M523" s="26">
        <f t="shared" si="53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67" t="e">
        <f>SUMIFS([1]Up!$J:$J,[1]Up!$D:$D,D523)</f>
        <v>#VALUE!</v>
      </c>
      <c r="BX523" s="82"/>
      <c r="BY523" s="82" t="str">
        <f t="shared" si="55"/>
        <v/>
      </c>
      <c r="BZ523" s="53" t="str">
        <f t="shared" si="54"/>
        <v/>
      </c>
      <c r="CA523" s="53"/>
      <c r="CB523" s="53"/>
      <c r="CC523" s="53"/>
      <c r="CD523" s="53"/>
      <c r="CE523" s="53"/>
      <c r="CF523" s="83"/>
      <c r="CG523" s="53"/>
      <c r="CH523" s="53"/>
    </row>
    <row r="524" spans="3:86" ht="14.25" hidden="1" customHeight="1">
      <c r="C524" s="82"/>
      <c r="D524" s="82" t="s">
        <v>438</v>
      </c>
      <c r="E524" s="82"/>
      <c r="F524" s="82"/>
      <c r="G524" s="82"/>
      <c r="H524" s="82"/>
      <c r="I524" s="82">
        <v>0</v>
      </c>
      <c r="J524" s="82">
        <v>0</v>
      </c>
      <c r="K524" s="82">
        <v>0</v>
      </c>
      <c r="L524" s="26">
        <f t="shared" si="52"/>
        <v>0</v>
      </c>
      <c r="M524" s="26">
        <f t="shared" si="53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67" t="e">
        <f>SUMIFS([1]Up!$J:$J,[1]Up!$D:$D,D524)</f>
        <v>#VALUE!</v>
      </c>
      <c r="BX524" s="82"/>
      <c r="BY524" s="82" t="str">
        <f t="shared" si="55"/>
        <v/>
      </c>
      <c r="BZ524" s="53" t="str">
        <f t="shared" si="54"/>
        <v/>
      </c>
      <c r="CA524" s="53"/>
      <c r="CB524" s="53"/>
      <c r="CC524" s="53"/>
      <c r="CD524" s="53"/>
      <c r="CE524" s="53"/>
      <c r="CF524" s="83"/>
      <c r="CG524" s="53"/>
      <c r="CH524" s="53"/>
    </row>
    <row r="525" spans="3:86" ht="14.25" hidden="1" customHeight="1">
      <c r="C525" s="82" t="s">
        <v>12</v>
      </c>
      <c r="D525" s="82" t="s">
        <v>434</v>
      </c>
      <c r="E525" s="82" t="s">
        <v>435</v>
      </c>
      <c r="F525" s="82" t="s">
        <v>75</v>
      </c>
      <c r="G525" s="82">
        <v>2261</v>
      </c>
      <c r="H525" s="82" t="s">
        <v>49</v>
      </c>
      <c r="I525" s="82">
        <v>1</v>
      </c>
      <c r="J525" s="82">
        <v>67.599999999999994</v>
      </c>
      <c r="K525" s="82">
        <v>67.599999999999994</v>
      </c>
      <c r="L525" s="26">
        <f t="shared" si="52"/>
        <v>1</v>
      </c>
      <c r="M525" s="26">
        <f t="shared" si="53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>
        <v>1</v>
      </c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67" t="e">
        <f>SUMIFS([1]Up!$J:$J,[1]Up!$D:$D,D525)</f>
        <v>#VALUE!</v>
      </c>
      <c r="BX525" s="82"/>
      <c r="BY525" s="82" t="str">
        <f t="shared" si="55"/>
        <v/>
      </c>
      <c r="BZ525" s="53" t="str">
        <f t="shared" si="54"/>
        <v/>
      </c>
      <c r="CA525" s="53" t="s">
        <v>50</v>
      </c>
      <c r="CB525" s="84" t="s">
        <v>436</v>
      </c>
      <c r="CC525" s="53"/>
      <c r="CD525" s="53" t="s">
        <v>437</v>
      </c>
      <c r="CE525" s="53">
        <v>1</v>
      </c>
      <c r="CF525" s="83">
        <v>46133</v>
      </c>
      <c r="CG525" s="53"/>
      <c r="CH525" s="53"/>
    </row>
    <row r="526" spans="3:86" ht="14.25" hidden="1" customHeight="1">
      <c r="C526" s="82" t="s">
        <v>14</v>
      </c>
      <c r="D526" s="82" t="s">
        <v>429</v>
      </c>
      <c r="E526" s="82" t="s">
        <v>430</v>
      </c>
      <c r="F526" s="82" t="s">
        <v>66</v>
      </c>
      <c r="G526" s="82">
        <v>60</v>
      </c>
      <c r="H526" s="82" t="s">
        <v>431</v>
      </c>
      <c r="I526" s="82">
        <v>2</v>
      </c>
      <c r="J526" s="82">
        <v>0.1</v>
      </c>
      <c r="K526" s="82">
        <v>0.2</v>
      </c>
      <c r="L526" s="26">
        <f t="shared" si="52"/>
        <v>2</v>
      </c>
      <c r="M526" s="26">
        <f t="shared" si="53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>
        <v>2</v>
      </c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67" t="e">
        <f>SUMIFS([1]Up!$J:$J,[1]Up!$D:$D,D526)</f>
        <v>#VALUE!</v>
      </c>
      <c r="BX526" s="82"/>
      <c r="BY526" s="82" t="str">
        <f t="shared" si="55"/>
        <v>PL6</v>
      </c>
      <c r="BZ526" s="53" t="str">
        <f t="shared" si="54"/>
        <v/>
      </c>
      <c r="CA526" s="53" t="s">
        <v>50</v>
      </c>
      <c r="CB526" s="53" t="s">
        <v>432</v>
      </c>
      <c r="CC526" s="53"/>
      <c r="CD526" s="53" t="s">
        <v>433</v>
      </c>
      <c r="CE526" s="53">
        <v>2</v>
      </c>
      <c r="CF526" s="83">
        <v>46149</v>
      </c>
      <c r="CG526" s="53"/>
      <c r="CH526" s="53"/>
    </row>
    <row r="527" spans="3:86" ht="14.25" hidden="1" customHeight="1">
      <c r="C527" s="82" t="s">
        <v>14</v>
      </c>
      <c r="D527" s="82" t="s">
        <v>427</v>
      </c>
      <c r="E527" s="82" t="s">
        <v>428</v>
      </c>
      <c r="F527" s="82" t="s">
        <v>66</v>
      </c>
      <c r="G527" s="82">
        <v>229</v>
      </c>
      <c r="H527" s="82" t="s">
        <v>49</v>
      </c>
      <c r="I527" s="82">
        <v>9</v>
      </c>
      <c r="J527" s="82">
        <v>2.2999999999999998</v>
      </c>
      <c r="K527" s="82">
        <v>20.7</v>
      </c>
      <c r="L527" s="26">
        <f t="shared" si="52"/>
        <v>9</v>
      </c>
      <c r="M527" s="26">
        <f t="shared" si="53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9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67" t="e">
        <f>SUMIFS([1]Up!$J:$J,[1]Up!$D:$D,D527)</f>
        <v>#VALUE!</v>
      </c>
      <c r="BX527" s="82"/>
      <c r="BY527" s="82" t="str">
        <f t="shared" si="55"/>
        <v>PL10</v>
      </c>
      <c r="BZ527" s="53" t="str">
        <f t="shared" si="54"/>
        <v/>
      </c>
      <c r="CA527" s="53" t="s">
        <v>50</v>
      </c>
      <c r="CB527" s="84" t="s">
        <v>130</v>
      </c>
      <c r="CC527" s="53"/>
      <c r="CD527" s="53" t="s">
        <v>131</v>
      </c>
      <c r="CE527" s="53">
        <v>9</v>
      </c>
      <c r="CF527" s="83">
        <v>46128</v>
      </c>
      <c r="CG527" s="53"/>
      <c r="CH527" s="53"/>
    </row>
    <row r="528" spans="3:86" ht="14.25" hidden="1" customHeight="1">
      <c r="C528" s="82" t="s">
        <v>14</v>
      </c>
      <c r="D528" s="82" t="s">
        <v>425</v>
      </c>
      <c r="E528" s="82" t="s">
        <v>426</v>
      </c>
      <c r="F528" s="82" t="s">
        <v>66</v>
      </c>
      <c r="G528" s="82">
        <v>229</v>
      </c>
      <c r="H528" s="82" t="s">
        <v>49</v>
      </c>
      <c r="I528" s="82">
        <v>10</v>
      </c>
      <c r="J528" s="82">
        <v>2.2999999999999998</v>
      </c>
      <c r="K528" s="82">
        <v>23</v>
      </c>
      <c r="L528" s="26">
        <f t="shared" si="52"/>
        <v>10</v>
      </c>
      <c r="M528" s="26">
        <f t="shared" si="53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>
        <v>10</v>
      </c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67" t="e">
        <f>SUMIFS([1]Up!$J:$J,[1]Up!$D:$D,D528)</f>
        <v>#VALUE!</v>
      </c>
      <c r="BX528" s="82"/>
      <c r="BY528" s="82" t="str">
        <f t="shared" si="55"/>
        <v>PL10</v>
      </c>
      <c r="BZ528" s="53" t="str">
        <f t="shared" si="54"/>
        <v/>
      </c>
      <c r="CA528" s="53" t="s">
        <v>50</v>
      </c>
      <c r="CB528" s="84" t="s">
        <v>130</v>
      </c>
      <c r="CC528" s="53"/>
      <c r="CD528" s="53" t="s">
        <v>131</v>
      </c>
      <c r="CE528" s="53">
        <v>10</v>
      </c>
      <c r="CF528" s="83">
        <v>46128</v>
      </c>
      <c r="CG528" s="53"/>
      <c r="CH528" s="53"/>
    </row>
    <row r="529" spans="3:86" ht="14.25" hidden="1" customHeight="1">
      <c r="C529" s="82" t="s">
        <v>14</v>
      </c>
      <c r="D529" s="82" t="s">
        <v>421</v>
      </c>
      <c r="E529" s="82" t="s">
        <v>422</v>
      </c>
      <c r="F529" s="82" t="s">
        <v>66</v>
      </c>
      <c r="G529" s="82">
        <v>229</v>
      </c>
      <c r="H529" s="82" t="s">
        <v>49</v>
      </c>
      <c r="I529" s="82">
        <v>1</v>
      </c>
      <c r="J529" s="82">
        <v>2.5</v>
      </c>
      <c r="K529" s="82">
        <v>2.5</v>
      </c>
      <c r="L529" s="26">
        <f t="shared" si="52"/>
        <v>1</v>
      </c>
      <c r="M529" s="26">
        <f t="shared" si="53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>
        <v>1</v>
      </c>
      <c r="BP529" s="26"/>
      <c r="BQ529" s="26"/>
      <c r="BR529" s="26"/>
      <c r="BS529" s="26"/>
      <c r="BT529" s="26"/>
      <c r="BU529" s="26"/>
      <c r="BV529" s="26"/>
      <c r="BW529" s="67" t="e">
        <f>SUMIFS([1]Up!$J:$J,[1]Up!$D:$D,D529)</f>
        <v>#VALUE!</v>
      </c>
      <c r="BX529" s="82"/>
      <c r="BY529" s="82" t="str">
        <f t="shared" si="55"/>
        <v>PL10</v>
      </c>
      <c r="BZ529" s="53" t="str">
        <f t="shared" si="54"/>
        <v/>
      </c>
      <c r="CA529" s="53" t="s">
        <v>50</v>
      </c>
      <c r="CB529" s="53" t="s">
        <v>423</v>
      </c>
      <c r="CC529" s="53"/>
      <c r="CD529" s="53" t="s">
        <v>424</v>
      </c>
      <c r="CE529" s="53">
        <v>1</v>
      </c>
      <c r="CF529" s="83">
        <v>46149</v>
      </c>
      <c r="CG529" s="53"/>
      <c r="CH529" s="53"/>
    </row>
    <row r="530" spans="3:86" ht="14.25" hidden="1" customHeight="1">
      <c r="C530" s="82" t="s">
        <v>14</v>
      </c>
      <c r="D530" s="82" t="s">
        <v>419</v>
      </c>
      <c r="E530" s="82" t="s">
        <v>420</v>
      </c>
      <c r="F530" s="82" t="s">
        <v>66</v>
      </c>
      <c r="G530" s="82">
        <v>229</v>
      </c>
      <c r="H530" s="82" t="s">
        <v>49</v>
      </c>
      <c r="I530" s="82">
        <v>28</v>
      </c>
      <c r="J530" s="82">
        <v>2.7</v>
      </c>
      <c r="K530" s="82">
        <v>75.600000000000009</v>
      </c>
      <c r="L530" s="26">
        <f t="shared" si="52"/>
        <v>28</v>
      </c>
      <c r="M530" s="26">
        <f t="shared" si="53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>
        <v>7</v>
      </c>
      <c r="AI530" s="26"/>
      <c r="AJ530" s="26"/>
      <c r="AK530" s="26"/>
      <c r="AL530" s="26"/>
      <c r="AM530" s="26">
        <v>22</v>
      </c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67" t="e">
        <f>SUMIFS([1]Up!$J:$J,[1]Up!$D:$D,D530)</f>
        <v>#VALUE!</v>
      </c>
      <c r="BX530" s="82"/>
      <c r="BY530" s="82" t="str">
        <f t="shared" si="55"/>
        <v>PL10</v>
      </c>
      <c r="BZ530" s="53" t="str">
        <f t="shared" si="54"/>
        <v>Thừa 1</v>
      </c>
      <c r="CA530" s="53" t="s">
        <v>50</v>
      </c>
      <c r="CB530" s="84" t="s">
        <v>130</v>
      </c>
      <c r="CC530" s="53"/>
      <c r="CD530" s="53" t="s">
        <v>131</v>
      </c>
      <c r="CE530" s="53">
        <v>29</v>
      </c>
      <c r="CF530" s="83">
        <v>46128</v>
      </c>
      <c r="CG530" s="53"/>
      <c r="CH530" s="53"/>
    </row>
    <row r="531" spans="3:86" ht="14.25" hidden="1" customHeight="1">
      <c r="C531" s="82" t="s">
        <v>12</v>
      </c>
      <c r="D531" s="82" t="s">
        <v>415</v>
      </c>
      <c r="E531" s="82" t="s">
        <v>416</v>
      </c>
      <c r="F531" s="82" t="s">
        <v>151</v>
      </c>
      <c r="G531" s="82">
        <v>86</v>
      </c>
      <c r="H531" s="82" t="s">
        <v>403</v>
      </c>
      <c r="I531" s="82">
        <v>2</v>
      </c>
      <c r="J531" s="82">
        <v>0.5</v>
      </c>
      <c r="K531" s="82">
        <v>1</v>
      </c>
      <c r="L531" s="26">
        <f t="shared" si="52"/>
        <v>2</v>
      </c>
      <c r="M531" s="26">
        <f t="shared" si="53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>
        <v>2</v>
      </c>
      <c r="BS531" s="26"/>
      <c r="BT531" s="26"/>
      <c r="BU531" s="26"/>
      <c r="BV531" s="26"/>
      <c r="BW531" s="67" t="e">
        <f>SUMIFS([1]Up!$J:$J,[1]Up!$D:$D,D531)</f>
        <v>#VALUE!</v>
      </c>
      <c r="BX531" s="82"/>
      <c r="BY531" s="82" t="str">
        <f t="shared" si="55"/>
        <v/>
      </c>
      <c r="BZ531" s="53" t="str">
        <f t="shared" si="54"/>
        <v/>
      </c>
      <c r="CA531" s="53" t="s">
        <v>82</v>
      </c>
      <c r="CB531" s="53" t="s">
        <v>417</v>
      </c>
      <c r="CC531" s="53"/>
      <c r="CD531" s="53" t="s">
        <v>418</v>
      </c>
      <c r="CE531" s="53">
        <v>2</v>
      </c>
      <c r="CF531" s="83">
        <v>46133</v>
      </c>
      <c r="CG531" s="53"/>
      <c r="CH531" s="53"/>
    </row>
    <row r="532" spans="3:86" ht="14.25" hidden="1" customHeight="1">
      <c r="C532" s="82" t="s">
        <v>12</v>
      </c>
      <c r="D532" s="82" t="s">
        <v>410</v>
      </c>
      <c r="E532" s="82" t="s">
        <v>411</v>
      </c>
      <c r="F532" s="82" t="s">
        <v>151</v>
      </c>
      <c r="G532" s="82">
        <v>436</v>
      </c>
      <c r="H532" s="82" t="s">
        <v>412</v>
      </c>
      <c r="I532" s="82">
        <v>48</v>
      </c>
      <c r="J532" s="82">
        <v>4.8</v>
      </c>
      <c r="K532" s="82">
        <v>230.39999999999998</v>
      </c>
      <c r="L532" s="26">
        <f t="shared" si="52"/>
        <v>48</v>
      </c>
      <c r="M532" s="26">
        <f t="shared" si="53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48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67" t="e">
        <f>SUMIFS([1]Up!$J:$J,[1]Up!$D:$D,D532)</f>
        <v>#VALUE!</v>
      </c>
      <c r="BX532" s="82"/>
      <c r="BY532" s="82" t="str">
        <f t="shared" si="55"/>
        <v/>
      </c>
      <c r="BZ532" s="53" t="str">
        <f t="shared" si="54"/>
        <v/>
      </c>
      <c r="CA532" s="53" t="s">
        <v>50</v>
      </c>
      <c r="CB532" s="53" t="s">
        <v>413</v>
      </c>
      <c r="CC532" s="53"/>
      <c r="CD532" s="53" t="s">
        <v>414</v>
      </c>
      <c r="CE532" s="53">
        <v>48</v>
      </c>
      <c r="CF532" s="83">
        <v>46133</v>
      </c>
      <c r="CG532" s="53"/>
      <c r="CH532" s="53"/>
    </row>
    <row r="533" spans="3:86" ht="14.25" hidden="1" customHeight="1">
      <c r="C533" s="82" t="s">
        <v>12</v>
      </c>
      <c r="D533" s="82" t="s">
        <v>406</v>
      </c>
      <c r="E533" s="82" t="s">
        <v>402</v>
      </c>
      <c r="F533" s="82" t="s">
        <v>151</v>
      </c>
      <c r="G533" s="82">
        <v>309</v>
      </c>
      <c r="H533" s="82" t="s">
        <v>407</v>
      </c>
      <c r="I533" s="82">
        <v>4</v>
      </c>
      <c r="J533" s="82">
        <v>4.9000000000000004</v>
      </c>
      <c r="K533" s="82">
        <v>19.600000000000001</v>
      </c>
      <c r="L533" s="26">
        <f t="shared" si="52"/>
        <v>4</v>
      </c>
      <c r="M533" s="26">
        <f t="shared" si="53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>
        <v>5</v>
      </c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67" t="e">
        <f>SUMIFS([1]Up!$J:$J,[1]Up!$D:$D,D533)</f>
        <v>#VALUE!</v>
      </c>
      <c r="BX533" s="82"/>
      <c r="BY533" s="82" t="str">
        <f t="shared" si="55"/>
        <v/>
      </c>
      <c r="BZ533" s="53" t="str">
        <f t="shared" si="54"/>
        <v>Thừa 1</v>
      </c>
      <c r="CA533" s="53" t="s">
        <v>50</v>
      </c>
      <c r="CB533" s="84" t="s">
        <v>408</v>
      </c>
      <c r="CC533" s="53"/>
      <c r="CD533" s="53" t="s">
        <v>409</v>
      </c>
      <c r="CE533" s="53">
        <v>5</v>
      </c>
      <c r="CF533" s="83">
        <v>46133</v>
      </c>
      <c r="CG533" s="53"/>
      <c r="CH533" s="53"/>
    </row>
    <row r="534" spans="3:86" ht="14.25" hidden="1" customHeight="1">
      <c r="C534" s="82" t="s">
        <v>12</v>
      </c>
      <c r="D534" s="82" t="s">
        <v>401</v>
      </c>
      <c r="E534" s="82" t="s">
        <v>402</v>
      </c>
      <c r="F534" s="82" t="s">
        <v>151</v>
      </c>
      <c r="G534" s="82">
        <v>309</v>
      </c>
      <c r="H534" s="82" t="s">
        <v>403</v>
      </c>
      <c r="I534" s="82">
        <v>1</v>
      </c>
      <c r="J534" s="82">
        <v>4.9000000000000004</v>
      </c>
      <c r="K534" s="82">
        <v>4.9000000000000004</v>
      </c>
      <c r="L534" s="26">
        <f t="shared" si="52"/>
        <v>1</v>
      </c>
      <c r="M534" s="26">
        <f t="shared" si="53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>
        <v>1</v>
      </c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>
        <v>1</v>
      </c>
      <c r="BW534" s="67" t="e">
        <f>SUMIFS([1]Up!$J:$J,[1]Up!$D:$D,D534)</f>
        <v>#VALUE!</v>
      </c>
      <c r="BX534" s="82"/>
      <c r="BY534" s="82" t="str">
        <f t="shared" si="55"/>
        <v/>
      </c>
      <c r="BZ534" s="53" t="str">
        <f t="shared" si="54"/>
        <v>Thừa 1</v>
      </c>
      <c r="CA534" s="53" t="s">
        <v>50</v>
      </c>
      <c r="CB534" s="53" t="s">
        <v>404</v>
      </c>
      <c r="CC534" s="53"/>
      <c r="CD534" s="53" t="s">
        <v>405</v>
      </c>
      <c r="CE534" s="53">
        <v>1</v>
      </c>
      <c r="CF534" s="83">
        <v>46149</v>
      </c>
      <c r="CG534" s="53"/>
      <c r="CH534" s="53"/>
    </row>
    <row r="535" spans="3:86" ht="14.25" hidden="1" customHeight="1">
      <c r="C535" s="82" t="s">
        <v>12</v>
      </c>
      <c r="D535" s="82" t="s">
        <v>400</v>
      </c>
      <c r="E535" s="82" t="s">
        <v>58</v>
      </c>
      <c r="F535" s="82" t="s">
        <v>59</v>
      </c>
      <c r="G535" s="82">
        <v>12227</v>
      </c>
      <c r="H535" s="82" t="s">
        <v>49</v>
      </c>
      <c r="I535" s="82">
        <v>1</v>
      </c>
      <c r="J535" s="82">
        <v>295.7</v>
      </c>
      <c r="K535" s="82">
        <v>295.7</v>
      </c>
      <c r="L535" s="26">
        <f t="shared" si="52"/>
        <v>1</v>
      </c>
      <c r="M535" s="26">
        <f t="shared" si="53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>
        <v>1</v>
      </c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67" t="e">
        <f>SUMIFS([1]Up!$J:$J,[1]Up!$D:$D,D535)</f>
        <v>#VALUE!</v>
      </c>
      <c r="BX535" s="82"/>
      <c r="BY535" s="82" t="str">
        <f t="shared" si="55"/>
        <v/>
      </c>
      <c r="BZ535" s="53" t="str">
        <f t="shared" si="54"/>
        <v/>
      </c>
      <c r="CA535" s="53" t="s">
        <v>50</v>
      </c>
      <c r="CB535" s="53"/>
      <c r="CC535" s="53"/>
      <c r="CD535" s="53" t="s">
        <v>51</v>
      </c>
      <c r="CE535" s="53">
        <v>1</v>
      </c>
      <c r="CF535" s="83"/>
      <c r="CG535" s="53"/>
      <c r="CH535" s="53"/>
    </row>
    <row r="536" spans="3:86" ht="14.25" hidden="1" customHeight="1">
      <c r="C536" s="82" t="s">
        <v>12</v>
      </c>
      <c r="D536" s="82" t="s">
        <v>399</v>
      </c>
      <c r="E536" s="82" t="s">
        <v>58</v>
      </c>
      <c r="F536" s="82" t="s">
        <v>59</v>
      </c>
      <c r="G536" s="82">
        <v>10066</v>
      </c>
      <c r="H536" s="82" t="s">
        <v>49</v>
      </c>
      <c r="I536" s="82">
        <v>1</v>
      </c>
      <c r="J536" s="82">
        <v>243</v>
      </c>
      <c r="K536" s="82">
        <v>243</v>
      </c>
      <c r="L536" s="26">
        <f t="shared" si="52"/>
        <v>1</v>
      </c>
      <c r="M536" s="26">
        <f t="shared" si="53"/>
        <v>0</v>
      </c>
      <c r="N536" s="26">
        <v>1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67" t="e">
        <f>SUMIFS([1]Up!$J:$J,[1]Up!$D:$D,D536)</f>
        <v>#VALUE!</v>
      </c>
      <c r="BX536" s="82"/>
      <c r="BY536" s="82" t="str">
        <f t="shared" si="55"/>
        <v/>
      </c>
      <c r="BZ536" s="53" t="str">
        <f t="shared" si="54"/>
        <v/>
      </c>
      <c r="CA536" s="53" t="s">
        <v>50</v>
      </c>
      <c r="CB536" s="84" t="s">
        <v>60</v>
      </c>
      <c r="CC536" s="53"/>
      <c r="CD536" s="53" t="s">
        <v>61</v>
      </c>
      <c r="CE536" s="53">
        <v>1</v>
      </c>
      <c r="CF536" s="83">
        <v>46134</v>
      </c>
      <c r="CG536" s="53"/>
      <c r="CH536" s="53"/>
    </row>
    <row r="537" spans="3:86" ht="14.25" hidden="1" customHeight="1">
      <c r="C537" s="82" t="s">
        <v>12</v>
      </c>
      <c r="D537" s="82" t="s">
        <v>398</v>
      </c>
      <c r="E537" s="82" t="s">
        <v>58</v>
      </c>
      <c r="F537" s="82" t="s">
        <v>59</v>
      </c>
      <c r="G537" s="82">
        <v>932</v>
      </c>
      <c r="H537" s="82" t="s">
        <v>49</v>
      </c>
      <c r="I537" s="82">
        <v>2</v>
      </c>
      <c r="J537" s="82">
        <v>21.1</v>
      </c>
      <c r="K537" s="82">
        <v>42.2</v>
      </c>
      <c r="L537" s="26">
        <f t="shared" si="52"/>
        <v>2</v>
      </c>
      <c r="M537" s="26">
        <f t="shared" si="53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67" t="e">
        <f>SUMIFS([1]Up!$J:$J,[1]Up!$D:$D,D537)</f>
        <v>#VALUE!</v>
      </c>
      <c r="BX537" s="82"/>
      <c r="BY537" s="82" t="str">
        <f t="shared" si="55"/>
        <v/>
      </c>
      <c r="BZ537" s="53" t="str">
        <f t="shared" si="54"/>
        <v/>
      </c>
      <c r="CA537" s="53" t="s">
        <v>50</v>
      </c>
      <c r="CB537" s="84" t="s">
        <v>60</v>
      </c>
      <c r="CC537" s="53"/>
      <c r="CD537" s="53" t="s">
        <v>61</v>
      </c>
      <c r="CE537" s="53">
        <v>2</v>
      </c>
      <c r="CF537" s="83">
        <v>46134</v>
      </c>
      <c r="CG537" s="53"/>
      <c r="CH537" s="53"/>
    </row>
    <row r="538" spans="3:86" ht="14.25" hidden="1" customHeight="1">
      <c r="C538" s="82" t="s">
        <v>12</v>
      </c>
      <c r="D538" s="82" t="s">
        <v>397</v>
      </c>
      <c r="E538" s="82" t="s">
        <v>58</v>
      </c>
      <c r="F538" s="82" t="s">
        <v>59</v>
      </c>
      <c r="G538" s="82">
        <v>1263</v>
      </c>
      <c r="H538" s="82" t="s">
        <v>49</v>
      </c>
      <c r="I538" s="82">
        <v>2</v>
      </c>
      <c r="J538" s="82">
        <v>29.2</v>
      </c>
      <c r="K538" s="82">
        <v>58.4</v>
      </c>
      <c r="L538" s="26">
        <f t="shared" si="52"/>
        <v>2</v>
      </c>
      <c r="M538" s="26">
        <f t="shared" si="53"/>
        <v>0</v>
      </c>
      <c r="N538" s="26">
        <v>2</v>
      </c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67" t="e">
        <f>SUMIFS([1]Up!$J:$J,[1]Up!$D:$D,D538)</f>
        <v>#VALUE!</v>
      </c>
      <c r="BX538" s="82"/>
      <c r="BY538" s="82" t="str">
        <f t="shared" si="55"/>
        <v/>
      </c>
      <c r="BZ538" s="53" t="str">
        <f t="shared" si="54"/>
        <v/>
      </c>
      <c r="CA538" s="53" t="s">
        <v>50</v>
      </c>
      <c r="CB538" s="84" t="s">
        <v>60</v>
      </c>
      <c r="CC538" s="53"/>
      <c r="CD538" s="53" t="s">
        <v>61</v>
      </c>
      <c r="CE538" s="53">
        <v>2</v>
      </c>
      <c r="CF538" s="83">
        <v>46134</v>
      </c>
      <c r="CG538" s="53"/>
      <c r="CH538" s="53"/>
    </row>
    <row r="539" spans="3:86" ht="14.25" hidden="1" customHeight="1">
      <c r="C539" s="82" t="s">
        <v>12</v>
      </c>
      <c r="D539" s="82" t="s">
        <v>396</v>
      </c>
      <c r="E539" s="82" t="s">
        <v>58</v>
      </c>
      <c r="F539" s="82" t="s">
        <v>59</v>
      </c>
      <c r="G539" s="82">
        <v>3295</v>
      </c>
      <c r="H539" s="82" t="s">
        <v>49</v>
      </c>
      <c r="I539" s="82">
        <v>1</v>
      </c>
      <c r="J539" s="82">
        <v>78.5</v>
      </c>
      <c r="K539" s="82">
        <v>78.5</v>
      </c>
      <c r="L539" s="26">
        <f t="shared" si="52"/>
        <v>1</v>
      </c>
      <c r="M539" s="26">
        <f t="shared" si="53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>
        <v>1</v>
      </c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67" t="e">
        <f>SUMIFS([1]Up!$J:$J,[1]Up!$D:$D,D539)</f>
        <v>#VALUE!</v>
      </c>
      <c r="BX539" s="82"/>
      <c r="BY539" s="82" t="str">
        <f t="shared" si="55"/>
        <v/>
      </c>
      <c r="BZ539" s="53" t="str">
        <f t="shared" si="54"/>
        <v/>
      </c>
      <c r="CA539" s="53" t="s">
        <v>50</v>
      </c>
      <c r="CB539" s="84" t="s">
        <v>60</v>
      </c>
      <c r="CC539" s="53"/>
      <c r="CD539" s="53" t="s">
        <v>61</v>
      </c>
      <c r="CE539" s="53">
        <v>1</v>
      </c>
      <c r="CF539" s="83">
        <v>46134</v>
      </c>
      <c r="CG539" s="53"/>
      <c r="CH539" s="53"/>
    </row>
    <row r="540" spans="3:86" ht="14.25" hidden="1" customHeight="1">
      <c r="C540" s="82" t="s">
        <v>12</v>
      </c>
      <c r="D540" s="82" t="s">
        <v>395</v>
      </c>
      <c r="E540" s="82" t="s">
        <v>58</v>
      </c>
      <c r="F540" s="82" t="s">
        <v>59</v>
      </c>
      <c r="G540" s="82">
        <v>2629</v>
      </c>
      <c r="H540" s="82" t="s">
        <v>49</v>
      </c>
      <c r="I540" s="82">
        <v>1</v>
      </c>
      <c r="J540" s="82">
        <v>61.5</v>
      </c>
      <c r="K540" s="82">
        <v>61.5</v>
      </c>
      <c r="L540" s="26">
        <f t="shared" si="52"/>
        <v>1</v>
      </c>
      <c r="M540" s="26">
        <f t="shared" si="53"/>
        <v>0</v>
      </c>
      <c r="N540" s="26">
        <v>1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67" t="e">
        <f>SUMIFS([1]Up!$J:$J,[1]Up!$D:$D,D540)</f>
        <v>#VALUE!</v>
      </c>
      <c r="BX540" s="82"/>
      <c r="BY540" s="82" t="str">
        <f t="shared" si="55"/>
        <v/>
      </c>
      <c r="BZ540" s="53" t="str">
        <f t="shared" si="54"/>
        <v/>
      </c>
      <c r="CA540" s="53" t="s">
        <v>50</v>
      </c>
      <c r="CB540" s="84" t="s">
        <v>60</v>
      </c>
      <c r="CC540" s="53"/>
      <c r="CD540" s="53" t="s">
        <v>61</v>
      </c>
      <c r="CE540" s="53">
        <v>1</v>
      </c>
      <c r="CF540" s="83">
        <v>46134</v>
      </c>
      <c r="CG540" s="53"/>
      <c r="CH540" s="53"/>
    </row>
    <row r="541" spans="3:86" ht="14.25" hidden="1" customHeight="1">
      <c r="C541" s="82" t="s">
        <v>12</v>
      </c>
      <c r="D541" s="82" t="s">
        <v>394</v>
      </c>
      <c r="E541" s="82" t="s">
        <v>58</v>
      </c>
      <c r="F541" s="82" t="s">
        <v>59</v>
      </c>
      <c r="G541" s="82">
        <v>455</v>
      </c>
      <c r="H541" s="82" t="s">
        <v>49</v>
      </c>
      <c r="I541" s="82">
        <v>7</v>
      </c>
      <c r="J541" s="82">
        <v>10</v>
      </c>
      <c r="K541" s="82">
        <v>70</v>
      </c>
      <c r="L541" s="26">
        <f t="shared" si="52"/>
        <v>7</v>
      </c>
      <c r="M541" s="26">
        <f t="shared" si="53"/>
        <v>0</v>
      </c>
      <c r="N541" s="26">
        <v>7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67" t="e">
        <f>SUMIFS([1]Up!$J:$J,[1]Up!$D:$D,D541)</f>
        <v>#VALUE!</v>
      </c>
      <c r="BX541" s="82"/>
      <c r="BY541" s="82" t="str">
        <f t="shared" si="55"/>
        <v/>
      </c>
      <c r="BZ541" s="53" t="str">
        <f t="shared" si="54"/>
        <v/>
      </c>
      <c r="CA541" s="53" t="s">
        <v>50</v>
      </c>
      <c r="CB541" s="84" t="s">
        <v>60</v>
      </c>
      <c r="CC541" s="53"/>
      <c r="CD541" s="53" t="s">
        <v>61</v>
      </c>
      <c r="CE541" s="53">
        <v>7</v>
      </c>
      <c r="CF541" s="83">
        <v>46134</v>
      </c>
      <c r="CG541" s="53"/>
      <c r="CH541" s="53"/>
    </row>
    <row r="542" spans="3:86" ht="14.25" hidden="1" customHeight="1">
      <c r="C542" s="82" t="s">
        <v>12</v>
      </c>
      <c r="D542" s="82" t="s">
        <v>393</v>
      </c>
      <c r="E542" s="82" t="s">
        <v>58</v>
      </c>
      <c r="F542" s="82" t="s">
        <v>59</v>
      </c>
      <c r="G542" s="82">
        <v>1388</v>
      </c>
      <c r="H542" s="82" t="s">
        <v>49</v>
      </c>
      <c r="I542" s="82">
        <v>1</v>
      </c>
      <c r="J542" s="82">
        <v>31.4</v>
      </c>
      <c r="K542" s="82">
        <v>31.4</v>
      </c>
      <c r="L542" s="26">
        <f t="shared" si="52"/>
        <v>1</v>
      </c>
      <c r="M542" s="26">
        <f t="shared" si="53"/>
        <v>0</v>
      </c>
      <c r="N542" s="26">
        <v>1</v>
      </c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67" t="e">
        <f>SUMIFS([1]Up!$J:$J,[1]Up!$D:$D,D542)</f>
        <v>#VALUE!</v>
      </c>
      <c r="BX542" s="82"/>
      <c r="BY542" s="82" t="str">
        <f t="shared" si="55"/>
        <v/>
      </c>
      <c r="BZ542" s="53" t="str">
        <f t="shared" si="54"/>
        <v/>
      </c>
      <c r="CA542" s="53" t="s">
        <v>50</v>
      </c>
      <c r="CB542" s="84" t="s">
        <v>60</v>
      </c>
      <c r="CC542" s="53"/>
      <c r="CD542" s="53" t="s">
        <v>61</v>
      </c>
      <c r="CE542" s="53">
        <v>1</v>
      </c>
      <c r="CF542" s="83">
        <v>46134</v>
      </c>
      <c r="CG542" s="53"/>
      <c r="CH542" s="53"/>
    </row>
    <row r="543" spans="3:86" ht="14.25" hidden="1" customHeight="1">
      <c r="C543" s="82" t="s">
        <v>12</v>
      </c>
      <c r="D543" s="82" t="s">
        <v>392</v>
      </c>
      <c r="E543" s="82" t="s">
        <v>58</v>
      </c>
      <c r="F543" s="82" t="s">
        <v>59</v>
      </c>
      <c r="G543" s="82">
        <v>2327</v>
      </c>
      <c r="H543" s="82" t="s">
        <v>49</v>
      </c>
      <c r="I543" s="82">
        <v>1</v>
      </c>
      <c r="J543" s="82">
        <v>54.2</v>
      </c>
      <c r="K543" s="82">
        <v>54.2</v>
      </c>
      <c r="L543" s="26">
        <f t="shared" ref="L543:L606" si="56">MIN(SUM(N543:BV543),I543)</f>
        <v>1</v>
      </c>
      <c r="M543" s="26">
        <f t="shared" ref="M543:M606" si="57">MAX(0,I543-L543)</f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1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67" t="e">
        <f>SUMIFS([1]Up!$J:$J,[1]Up!$D:$D,D543)</f>
        <v>#VALUE!</v>
      </c>
      <c r="BX543" s="82"/>
      <c r="BY543" s="82" t="str">
        <f t="shared" si="55"/>
        <v/>
      </c>
      <c r="BZ543" s="53" t="str">
        <f t="shared" ref="BZ543:BZ606" si="58">IF(ROUND(SUM(N543:BV543)-I543,0)&gt;0,"Thừa "&amp;SUM(N543:BV543)-I543,"")</f>
        <v/>
      </c>
      <c r="CA543" s="53" t="s">
        <v>50</v>
      </c>
      <c r="CB543" s="84" t="s">
        <v>60</v>
      </c>
      <c r="CC543" s="53"/>
      <c r="CD543" s="53" t="s">
        <v>61</v>
      </c>
      <c r="CE543" s="53">
        <v>1</v>
      </c>
      <c r="CF543" s="83">
        <v>46134</v>
      </c>
      <c r="CG543" s="53"/>
      <c r="CH543" s="53"/>
    </row>
    <row r="544" spans="3:86" ht="14.25" hidden="1" customHeight="1">
      <c r="C544" s="82" t="s">
        <v>12</v>
      </c>
      <c r="D544" s="82" t="s">
        <v>391</v>
      </c>
      <c r="E544" s="82" t="s">
        <v>58</v>
      </c>
      <c r="F544" s="82" t="s">
        <v>59</v>
      </c>
      <c r="G544" s="82">
        <v>295</v>
      </c>
      <c r="H544" s="82" t="s">
        <v>49</v>
      </c>
      <c r="I544" s="82">
        <v>10</v>
      </c>
      <c r="J544" s="82">
        <v>6.2</v>
      </c>
      <c r="K544" s="82">
        <v>62</v>
      </c>
      <c r="L544" s="26">
        <f t="shared" si="56"/>
        <v>10</v>
      </c>
      <c r="M544" s="26">
        <f t="shared" si="57"/>
        <v>0</v>
      </c>
      <c r="N544" s="26">
        <v>4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>
        <v>6</v>
      </c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67" t="e">
        <f>SUMIFS([1]Up!$J:$J,[1]Up!$D:$D,D544)</f>
        <v>#VALUE!</v>
      </c>
      <c r="BX544" s="82"/>
      <c r="BY544" s="82" t="str">
        <f t="shared" si="55"/>
        <v/>
      </c>
      <c r="BZ544" s="53" t="str">
        <f t="shared" si="58"/>
        <v/>
      </c>
      <c r="CA544" s="53" t="s">
        <v>50</v>
      </c>
      <c r="CB544" s="84" t="s">
        <v>60</v>
      </c>
      <c r="CC544" s="53"/>
      <c r="CD544" s="53" t="s">
        <v>61</v>
      </c>
      <c r="CE544" s="53">
        <v>10</v>
      </c>
      <c r="CF544" s="83">
        <v>46134</v>
      </c>
      <c r="CG544" s="53"/>
      <c r="CH544" s="53"/>
    </row>
    <row r="545" spans="3:86" ht="14.25" hidden="1" customHeight="1">
      <c r="C545" s="82" t="s">
        <v>12</v>
      </c>
      <c r="D545" s="82" t="s">
        <v>390</v>
      </c>
      <c r="E545" s="82" t="s">
        <v>58</v>
      </c>
      <c r="F545" s="82" t="s">
        <v>59</v>
      </c>
      <c r="G545" s="82">
        <v>1864</v>
      </c>
      <c r="H545" s="82" t="s">
        <v>49</v>
      </c>
      <c r="I545" s="82">
        <v>7</v>
      </c>
      <c r="J545" s="82">
        <v>42.5</v>
      </c>
      <c r="K545" s="82">
        <v>297.5</v>
      </c>
      <c r="L545" s="26">
        <f t="shared" si="56"/>
        <v>7</v>
      </c>
      <c r="M545" s="26">
        <f t="shared" si="57"/>
        <v>0</v>
      </c>
      <c r="N545" s="26">
        <v>7</v>
      </c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67" t="e">
        <f>SUMIFS([1]Up!$J:$J,[1]Up!$D:$D,D545)</f>
        <v>#VALUE!</v>
      </c>
      <c r="BX545" s="82"/>
      <c r="BY545" s="82" t="str">
        <f t="shared" si="55"/>
        <v/>
      </c>
      <c r="BZ545" s="53" t="str">
        <f t="shared" si="58"/>
        <v/>
      </c>
      <c r="CA545" s="53" t="s">
        <v>50</v>
      </c>
      <c r="CB545" s="84" t="s">
        <v>60</v>
      </c>
      <c r="CC545" s="53"/>
      <c r="CD545" s="53" t="s">
        <v>61</v>
      </c>
      <c r="CE545" s="53">
        <v>7</v>
      </c>
      <c r="CF545" s="83">
        <v>46134</v>
      </c>
      <c r="CG545" s="53"/>
      <c r="CH545" s="53"/>
    </row>
    <row r="546" spans="3:86" ht="14.25" hidden="1" customHeight="1">
      <c r="C546" s="82" t="s">
        <v>12</v>
      </c>
      <c r="D546" s="82" t="s">
        <v>388</v>
      </c>
      <c r="E546" s="82" t="s">
        <v>389</v>
      </c>
      <c r="F546" s="82" t="s">
        <v>245</v>
      </c>
      <c r="G546" s="82">
        <v>12332</v>
      </c>
      <c r="H546" s="82" t="s">
        <v>49</v>
      </c>
      <c r="I546" s="82">
        <v>1</v>
      </c>
      <c r="J546" s="82">
        <v>537.5</v>
      </c>
      <c r="K546" s="82">
        <v>537.5</v>
      </c>
      <c r="L546" s="26">
        <f t="shared" si="56"/>
        <v>1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>
        <v>1</v>
      </c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67" t="e">
        <f>SUMIFS([1]Up!$J:$J,[1]Up!$D:$D,D546)</f>
        <v>#VALUE!</v>
      </c>
      <c r="BX546" s="82"/>
      <c r="BY546" s="82" t="str">
        <f t="shared" si="55"/>
        <v/>
      </c>
      <c r="BZ546" s="53" t="str">
        <f t="shared" si="58"/>
        <v/>
      </c>
      <c r="CA546" s="53" t="s">
        <v>50</v>
      </c>
      <c r="CB546" s="53"/>
      <c r="CC546" s="53"/>
      <c r="CD546" s="53" t="s">
        <v>51</v>
      </c>
      <c r="CE546" s="53">
        <v>1</v>
      </c>
      <c r="CF546" s="83"/>
      <c r="CG546" s="53"/>
      <c r="CH546" s="53"/>
    </row>
    <row r="547" spans="3:86" ht="14.25" hidden="1" customHeight="1">
      <c r="C547" s="82" t="s">
        <v>12</v>
      </c>
      <c r="D547" s="82" t="s">
        <v>384</v>
      </c>
      <c r="E547" s="82" t="s">
        <v>385</v>
      </c>
      <c r="F547" s="82" t="s">
        <v>48</v>
      </c>
      <c r="G547" s="82">
        <v>2786</v>
      </c>
      <c r="H547" s="82" t="s">
        <v>49</v>
      </c>
      <c r="I547" s="82">
        <v>1</v>
      </c>
      <c r="J547" s="82">
        <v>37.200000000000003</v>
      </c>
      <c r="K547" s="82">
        <v>37.200000000000003</v>
      </c>
      <c r="L547" s="26">
        <f t="shared" si="56"/>
        <v>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>
        <v>1</v>
      </c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>
        <v>1</v>
      </c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67" t="e">
        <f>SUMIFS([1]Up!$J:$J,[1]Up!$D:$D,D547)</f>
        <v>#VALUE!</v>
      </c>
      <c r="BX547" s="82"/>
      <c r="BY547" s="82" t="str">
        <f t="shared" si="55"/>
        <v/>
      </c>
      <c r="BZ547" s="53" t="str">
        <f t="shared" si="58"/>
        <v>Thừa 1</v>
      </c>
      <c r="CA547" s="53" t="s">
        <v>50</v>
      </c>
      <c r="CB547" s="84" t="s">
        <v>386</v>
      </c>
      <c r="CC547" s="53"/>
      <c r="CD547" s="53" t="s">
        <v>387</v>
      </c>
      <c r="CE547" s="53">
        <v>1</v>
      </c>
      <c r="CF547" s="83">
        <v>46134</v>
      </c>
      <c r="CG547" s="53"/>
      <c r="CH547" s="53"/>
    </row>
    <row r="548" spans="3:86" ht="14.25" hidden="1" customHeight="1">
      <c r="C548" s="82" t="s">
        <v>12</v>
      </c>
      <c r="D548" s="82" t="s">
        <v>382</v>
      </c>
      <c r="E548" s="82" t="s">
        <v>383</v>
      </c>
      <c r="F548" s="82" t="s">
        <v>48</v>
      </c>
      <c r="G548" s="82">
        <v>12313</v>
      </c>
      <c r="H548" s="82" t="s">
        <v>49</v>
      </c>
      <c r="I548" s="82">
        <v>1</v>
      </c>
      <c r="J548" s="82">
        <v>183.6</v>
      </c>
      <c r="K548" s="82">
        <v>183.6</v>
      </c>
      <c r="L548" s="26">
        <f t="shared" si="56"/>
        <v>1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>
        <f>10500/G548</f>
        <v>0.85275724843661171</v>
      </c>
      <c r="X548" s="26">
        <f>1828/G548</f>
        <v>0.14846097620401202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67" t="e">
        <f>SUMIFS([1]Up!$J:$J,[1]Up!$D:$D,D548)</f>
        <v>#VALUE!</v>
      </c>
      <c r="BX548" s="82"/>
      <c r="BY548" s="82" t="str">
        <f t="shared" si="55"/>
        <v/>
      </c>
      <c r="BZ548" s="53" t="str">
        <f t="shared" si="58"/>
        <v/>
      </c>
      <c r="CA548" s="53" t="s">
        <v>50</v>
      </c>
      <c r="CB548" s="53"/>
      <c r="CC548" s="53"/>
      <c r="CD548" s="53" t="s">
        <v>51</v>
      </c>
      <c r="CE548" s="53">
        <v>1</v>
      </c>
      <c r="CF548" s="83"/>
      <c r="CG548" s="53"/>
      <c r="CH548" s="53"/>
    </row>
    <row r="549" spans="3:86" ht="14.25" hidden="1" customHeight="1">
      <c r="C549" s="82" t="s">
        <v>12</v>
      </c>
      <c r="D549" s="82" t="s">
        <v>378</v>
      </c>
      <c r="E549" s="82" t="s">
        <v>379</v>
      </c>
      <c r="F549" s="82" t="s">
        <v>48</v>
      </c>
      <c r="G549" s="82">
        <v>152</v>
      </c>
      <c r="H549" s="82" t="s">
        <v>49</v>
      </c>
      <c r="I549" s="82">
        <v>2</v>
      </c>
      <c r="J549" s="82">
        <v>1.6</v>
      </c>
      <c r="K549" s="82">
        <v>3.2</v>
      </c>
      <c r="L549" s="26">
        <f t="shared" si="56"/>
        <v>2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>
        <v>2</v>
      </c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67" t="e">
        <f>SUMIFS([1]Up!$J:$J,[1]Up!$D:$D,D549)</f>
        <v>#VALUE!</v>
      </c>
      <c r="BX549" s="82"/>
      <c r="BY549" s="82" t="str">
        <f t="shared" si="55"/>
        <v/>
      </c>
      <c r="BZ549" s="53" t="str">
        <f t="shared" si="58"/>
        <v/>
      </c>
      <c r="CA549" s="53" t="s">
        <v>50</v>
      </c>
      <c r="CB549" s="53" t="s">
        <v>380</v>
      </c>
      <c r="CC549" s="53"/>
      <c r="CD549" s="53" t="s">
        <v>381</v>
      </c>
      <c r="CE549" s="53">
        <v>2</v>
      </c>
      <c r="CF549" s="83">
        <v>46133</v>
      </c>
      <c r="CG549" s="53"/>
      <c r="CH549" s="53"/>
    </row>
    <row r="550" spans="3:86" ht="14.25" hidden="1" customHeight="1">
      <c r="C550" s="82" t="s">
        <v>14</v>
      </c>
      <c r="D550" s="82" t="s">
        <v>377</v>
      </c>
      <c r="E550" s="82" t="s">
        <v>305</v>
      </c>
      <c r="F550" s="82" t="s">
        <v>306</v>
      </c>
      <c r="G550" s="82">
        <v>1219</v>
      </c>
      <c r="H550" s="82" t="s">
        <v>49</v>
      </c>
      <c r="I550" s="82">
        <v>68</v>
      </c>
      <c r="J550" s="82">
        <v>8.6999999999999993</v>
      </c>
      <c r="K550" s="82">
        <v>591.59999999999991</v>
      </c>
      <c r="L550" s="26">
        <f t="shared" si="56"/>
        <v>68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>
        <v>61</v>
      </c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>
        <v>7</v>
      </c>
      <c r="BP550" s="26"/>
      <c r="BQ550" s="26"/>
      <c r="BR550" s="26"/>
      <c r="BS550" s="26"/>
      <c r="BT550" s="26"/>
      <c r="BU550" s="26"/>
      <c r="BV550" s="26"/>
      <c r="BW550" s="67" t="e">
        <f>SUMIFS([1]Up!$J:$J,[1]Up!$D:$D,D550)</f>
        <v>#VALUE!</v>
      </c>
      <c r="BX550" s="82"/>
      <c r="BY550" s="82" t="str">
        <f t="shared" si="55"/>
        <v>PL2</v>
      </c>
      <c r="BZ550" s="53" t="str">
        <f t="shared" si="58"/>
        <v/>
      </c>
      <c r="CA550" s="53" t="s">
        <v>50</v>
      </c>
      <c r="CB550" s="53" t="s">
        <v>307</v>
      </c>
      <c r="CC550" s="53"/>
      <c r="CD550" s="53" t="s">
        <v>308</v>
      </c>
      <c r="CE550" s="53">
        <v>68</v>
      </c>
      <c r="CF550" s="83">
        <v>46128</v>
      </c>
      <c r="CG550" s="53"/>
      <c r="CH550" s="53"/>
    </row>
    <row r="551" spans="3:86" ht="14.25" hidden="1" customHeight="1">
      <c r="C551" s="82" t="s">
        <v>14</v>
      </c>
      <c r="D551" s="82" t="s">
        <v>376</v>
      </c>
      <c r="E551" s="82" t="s">
        <v>305</v>
      </c>
      <c r="F551" s="82" t="s">
        <v>306</v>
      </c>
      <c r="G551" s="82">
        <v>622</v>
      </c>
      <c r="H551" s="82" t="s">
        <v>49</v>
      </c>
      <c r="I551" s="82">
        <v>2</v>
      </c>
      <c r="J551" s="82">
        <v>4.5</v>
      </c>
      <c r="K551" s="82">
        <v>9</v>
      </c>
      <c r="L551" s="26">
        <f t="shared" si="56"/>
        <v>2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2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67" t="e">
        <f>SUMIFS([1]Up!$J:$J,[1]Up!$D:$D,D551)</f>
        <v>#VALUE!</v>
      </c>
      <c r="BX551" s="82"/>
      <c r="BY551" s="82" t="str">
        <f t="shared" si="55"/>
        <v>PL2</v>
      </c>
      <c r="BZ551" s="53" t="str">
        <f t="shared" si="58"/>
        <v/>
      </c>
      <c r="CA551" s="53" t="s">
        <v>50</v>
      </c>
      <c r="CB551" s="53" t="s">
        <v>307</v>
      </c>
      <c r="CC551" s="53"/>
      <c r="CD551" s="53" t="s">
        <v>308</v>
      </c>
      <c r="CE551" s="53">
        <v>2</v>
      </c>
      <c r="CF551" s="83">
        <v>46128</v>
      </c>
      <c r="CG551" s="53"/>
      <c r="CH551" s="53"/>
    </row>
    <row r="552" spans="3:86" ht="14.25" hidden="1" customHeight="1">
      <c r="C552" s="82" t="s">
        <v>14</v>
      </c>
      <c r="D552" s="82" t="s">
        <v>375</v>
      </c>
      <c r="E552" s="82" t="s">
        <v>305</v>
      </c>
      <c r="F552" s="82" t="s">
        <v>306</v>
      </c>
      <c r="G552" s="82">
        <v>1219</v>
      </c>
      <c r="H552" s="82" t="s">
        <v>49</v>
      </c>
      <c r="I552" s="82">
        <v>1</v>
      </c>
      <c r="J552" s="82">
        <v>8.6999999999999993</v>
      </c>
      <c r="K552" s="82">
        <v>8.6999999999999993</v>
      </c>
      <c r="L552" s="26">
        <f t="shared" si="56"/>
        <v>1</v>
      </c>
      <c r="M552" s="26">
        <f t="shared" si="57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67" t="e">
        <f>SUMIFS([1]Up!$J:$J,[1]Up!$D:$D,D552)</f>
        <v>#VALUE!</v>
      </c>
      <c r="BX552" s="82"/>
      <c r="BY552" s="82" t="str">
        <f t="shared" si="55"/>
        <v>PL2</v>
      </c>
      <c r="BZ552" s="53" t="str">
        <f t="shared" si="58"/>
        <v/>
      </c>
      <c r="CA552" s="53" t="s">
        <v>50</v>
      </c>
      <c r="CB552" s="53" t="s">
        <v>307</v>
      </c>
      <c r="CC552" s="53"/>
      <c r="CD552" s="53" t="s">
        <v>308</v>
      </c>
      <c r="CE552" s="53">
        <v>1</v>
      </c>
      <c r="CF552" s="83">
        <v>46128</v>
      </c>
      <c r="CG552" s="53"/>
      <c r="CH552" s="53"/>
    </row>
    <row r="553" spans="3:86" ht="14.25" hidden="1" customHeight="1">
      <c r="C553" s="82" t="s">
        <v>14</v>
      </c>
      <c r="D553" s="82" t="s">
        <v>374</v>
      </c>
      <c r="E553" s="82" t="s">
        <v>305</v>
      </c>
      <c r="F553" s="82" t="s">
        <v>306</v>
      </c>
      <c r="G553" s="82">
        <v>838</v>
      </c>
      <c r="H553" s="82" t="s">
        <v>49</v>
      </c>
      <c r="I553" s="82">
        <v>1</v>
      </c>
      <c r="J553" s="82">
        <v>6</v>
      </c>
      <c r="K553" s="82">
        <v>6</v>
      </c>
      <c r="L553" s="26">
        <f t="shared" si="56"/>
        <v>1</v>
      </c>
      <c r="M553" s="26">
        <f t="shared" si="57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67" t="e">
        <f>SUMIFS([1]Up!$J:$J,[1]Up!$D:$D,D553)</f>
        <v>#VALUE!</v>
      </c>
      <c r="BX553" s="82"/>
      <c r="BY553" s="82" t="str">
        <f t="shared" si="55"/>
        <v>PL2</v>
      </c>
      <c r="BZ553" s="53" t="str">
        <f t="shared" si="58"/>
        <v/>
      </c>
      <c r="CA553" s="53" t="s">
        <v>50</v>
      </c>
      <c r="CB553" s="53" t="s">
        <v>307</v>
      </c>
      <c r="CC553" s="53"/>
      <c r="CD553" s="53" t="s">
        <v>308</v>
      </c>
      <c r="CE553" s="53">
        <v>1</v>
      </c>
      <c r="CF553" s="83">
        <v>46128</v>
      </c>
      <c r="CG553" s="53"/>
      <c r="CH553" s="53"/>
    </row>
    <row r="554" spans="3:86" ht="14.25" hidden="1" customHeight="1">
      <c r="C554" s="82" t="s">
        <v>14</v>
      </c>
      <c r="D554" s="82" t="s">
        <v>373</v>
      </c>
      <c r="E554" s="82" t="s">
        <v>305</v>
      </c>
      <c r="F554" s="82" t="s">
        <v>306</v>
      </c>
      <c r="G554" s="82">
        <v>1219</v>
      </c>
      <c r="H554" s="82" t="s">
        <v>49</v>
      </c>
      <c r="I554" s="82">
        <v>1</v>
      </c>
      <c r="J554" s="82">
        <v>8.6999999999999993</v>
      </c>
      <c r="K554" s="82">
        <v>8.6999999999999993</v>
      </c>
      <c r="L554" s="26">
        <f t="shared" si="56"/>
        <v>1</v>
      </c>
      <c r="M554" s="26">
        <f t="shared" si="57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>
        <v>1</v>
      </c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67" t="e">
        <f>SUMIFS([1]Up!$J:$J,[1]Up!$D:$D,D554)</f>
        <v>#VALUE!</v>
      </c>
      <c r="BX554" s="82"/>
      <c r="BY554" s="82" t="str">
        <f t="shared" si="55"/>
        <v>PL2</v>
      </c>
      <c r="BZ554" s="53" t="str">
        <f t="shared" si="58"/>
        <v/>
      </c>
      <c r="CA554" s="53" t="s">
        <v>50</v>
      </c>
      <c r="CB554" s="53" t="s">
        <v>307</v>
      </c>
      <c r="CC554" s="53"/>
      <c r="CD554" s="53" t="s">
        <v>308</v>
      </c>
      <c r="CE554" s="53">
        <v>1</v>
      </c>
      <c r="CF554" s="83">
        <v>46128</v>
      </c>
      <c r="CG554" s="53"/>
      <c r="CH554" s="53"/>
    </row>
    <row r="555" spans="3:86" ht="14.25" hidden="1" customHeight="1">
      <c r="C555" s="82" t="s">
        <v>14</v>
      </c>
      <c r="D555" s="82" t="s">
        <v>372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1</v>
      </c>
      <c r="J555" s="82">
        <v>3.6</v>
      </c>
      <c r="K555" s="82">
        <v>3.6</v>
      </c>
      <c r="L555" s="26">
        <f t="shared" si="56"/>
        <v>1</v>
      </c>
      <c r="M555" s="26">
        <f t="shared" si="57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1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67" t="e">
        <f>SUMIFS([1]Up!$J:$J,[1]Up!$D:$D,D555)</f>
        <v>#VALUE!</v>
      </c>
      <c r="BX555" s="82"/>
      <c r="BY555" s="82" t="str">
        <f t="shared" si="55"/>
        <v>PL2</v>
      </c>
      <c r="BZ555" s="53" t="str">
        <f t="shared" si="58"/>
        <v/>
      </c>
      <c r="CA555" s="53" t="s">
        <v>82</v>
      </c>
      <c r="CB555" s="53" t="s">
        <v>307</v>
      </c>
      <c r="CC555" s="53"/>
      <c r="CD555" s="53" t="s">
        <v>308</v>
      </c>
      <c r="CE555" s="53">
        <v>1</v>
      </c>
      <c r="CF555" s="83">
        <v>46128</v>
      </c>
      <c r="CG555" s="53"/>
      <c r="CH555" s="53"/>
    </row>
    <row r="556" spans="3:86" ht="14.25" hidden="1" customHeight="1">
      <c r="C556" s="82" t="s">
        <v>14</v>
      </c>
      <c r="D556" s="82" t="s">
        <v>371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2</v>
      </c>
      <c r="J556" s="82">
        <v>3.6</v>
      </c>
      <c r="K556" s="82">
        <v>7.2</v>
      </c>
      <c r="L556" s="26">
        <f t="shared" si="56"/>
        <v>2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2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67" t="e">
        <f>SUMIFS([1]Up!$J:$J,[1]Up!$D:$D,D556)</f>
        <v>#VALUE!</v>
      </c>
      <c r="BX556" s="82"/>
      <c r="BY556" s="82" t="str">
        <f t="shared" si="55"/>
        <v>PL2</v>
      </c>
      <c r="BZ556" s="53" t="str">
        <f t="shared" si="58"/>
        <v/>
      </c>
      <c r="CA556" s="53" t="s">
        <v>82</v>
      </c>
      <c r="CB556" s="53" t="s">
        <v>307</v>
      </c>
      <c r="CC556" s="53"/>
      <c r="CD556" s="53" t="s">
        <v>308</v>
      </c>
      <c r="CE556" s="53">
        <v>2</v>
      </c>
      <c r="CF556" s="83">
        <v>46128</v>
      </c>
      <c r="CG556" s="53"/>
      <c r="CH556" s="53"/>
    </row>
    <row r="557" spans="3:86" ht="14.25" hidden="1" customHeight="1">
      <c r="C557" s="82" t="s">
        <v>14</v>
      </c>
      <c r="D557" s="82" t="s">
        <v>369</v>
      </c>
      <c r="E557" s="82" t="s">
        <v>370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3.6</v>
      </c>
      <c r="K557" s="82">
        <v>3.6</v>
      </c>
      <c r="L557" s="26">
        <f t="shared" si="56"/>
        <v>1</v>
      </c>
      <c r="M557" s="26">
        <f t="shared" si="57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>
        <v>1</v>
      </c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67" t="e">
        <f>SUMIFS([1]Up!$J:$J,[1]Up!$D:$D,D557)</f>
        <v>#VALUE!</v>
      </c>
      <c r="BX557" s="82"/>
      <c r="BY557" s="82" t="str">
        <f t="shared" si="55"/>
        <v>PL2</v>
      </c>
      <c r="BZ557" s="53" t="str">
        <f t="shared" si="58"/>
        <v/>
      </c>
      <c r="CA557" s="53" t="s">
        <v>82</v>
      </c>
      <c r="CB557" s="53" t="s">
        <v>307</v>
      </c>
      <c r="CC557" s="53"/>
      <c r="CD557" s="53" t="s">
        <v>308</v>
      </c>
      <c r="CE557" s="53">
        <v>1</v>
      </c>
      <c r="CF557" s="83">
        <v>46128</v>
      </c>
      <c r="CG557" s="53"/>
      <c r="CH557" s="53"/>
    </row>
    <row r="558" spans="3:86" ht="14.25" hidden="1" customHeight="1">
      <c r="C558" s="82" t="s">
        <v>14</v>
      </c>
      <c r="D558" s="82" t="s">
        <v>368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6.2</v>
      </c>
      <c r="K558" s="82">
        <v>6.2</v>
      </c>
      <c r="L558" s="26">
        <f t="shared" si="56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3">
        <v>1</v>
      </c>
      <c r="BV558" s="26"/>
      <c r="BW558" s="67" t="e">
        <f>SUMIFS([1]Up!$J:$J,[1]Up!$D:$D,D558)</f>
        <v>#VALUE!</v>
      </c>
      <c r="BX558" s="82"/>
      <c r="BY558" s="82" t="str">
        <f t="shared" ref="BY558:BY621" si="59">IFERROR(IF(C558="Plate",LEFT(E558,FIND("*",E558,1)-1),""),IF(C558="Plate",LEFT(E558,FIND("x",E558,1)-1),""))</f>
        <v>PL2</v>
      </c>
      <c r="BZ558" s="53" t="str">
        <f t="shared" si="58"/>
        <v/>
      </c>
      <c r="CA558" s="53" t="s">
        <v>82</v>
      </c>
      <c r="CB558" s="53" t="s">
        <v>307</v>
      </c>
      <c r="CC558" s="53"/>
      <c r="CD558" s="53" t="s">
        <v>308</v>
      </c>
      <c r="CE558" s="53">
        <v>1</v>
      </c>
      <c r="CF558" s="83">
        <v>46128</v>
      </c>
      <c r="CG558" s="53"/>
      <c r="CH558" s="53"/>
    </row>
    <row r="559" spans="3:86" ht="14.25" hidden="1" customHeight="1">
      <c r="C559" s="82" t="s">
        <v>14</v>
      </c>
      <c r="D559" s="82" t="s">
        <v>367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7.3</v>
      </c>
      <c r="K559" s="82">
        <v>7.3</v>
      </c>
      <c r="L559" s="26">
        <f t="shared" si="56"/>
        <v>1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>
        <v>1</v>
      </c>
      <c r="BU559" s="26"/>
      <c r="BV559" s="26"/>
      <c r="BW559" s="67" t="e">
        <f>SUMIFS([1]Up!$J:$J,[1]Up!$D:$D,D559)</f>
        <v>#VALUE!</v>
      </c>
      <c r="BX559" s="82"/>
      <c r="BY559" s="82" t="str">
        <f t="shared" si="59"/>
        <v>PL2</v>
      </c>
      <c r="BZ559" s="53" t="str">
        <f t="shared" si="58"/>
        <v/>
      </c>
      <c r="CA559" s="53" t="s">
        <v>82</v>
      </c>
      <c r="CB559" s="53" t="s">
        <v>307</v>
      </c>
      <c r="CC559" s="53"/>
      <c r="CD559" s="53" t="s">
        <v>308</v>
      </c>
      <c r="CE559" s="53">
        <v>1</v>
      </c>
      <c r="CF559" s="83">
        <v>46128</v>
      </c>
      <c r="CG559" s="53"/>
      <c r="CH559" s="53"/>
    </row>
    <row r="560" spans="3:86" ht="14.25" hidden="1" customHeight="1">
      <c r="C560" s="82" t="s">
        <v>14</v>
      </c>
      <c r="D560" s="82" t="s">
        <v>366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6.2</v>
      </c>
      <c r="K560" s="82">
        <v>6.2</v>
      </c>
      <c r="L560" s="26">
        <f t="shared" si="56"/>
        <v>1</v>
      </c>
      <c r="M560" s="26">
        <f t="shared" si="57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67" t="e">
        <f>SUMIFS([1]Up!$J:$J,[1]Up!$D:$D,D560)</f>
        <v>#VALUE!</v>
      </c>
      <c r="BX560" s="82"/>
      <c r="BY560" s="82" t="str">
        <f t="shared" si="59"/>
        <v>PL2</v>
      </c>
      <c r="BZ560" s="53" t="str">
        <f t="shared" si="58"/>
        <v/>
      </c>
      <c r="CA560" s="53" t="s">
        <v>82</v>
      </c>
      <c r="CB560" s="53" t="s">
        <v>307</v>
      </c>
      <c r="CC560" s="53"/>
      <c r="CD560" s="53" t="s">
        <v>308</v>
      </c>
      <c r="CE560" s="53">
        <v>1</v>
      </c>
      <c r="CF560" s="83">
        <v>46128</v>
      </c>
      <c r="CG560" s="53"/>
      <c r="CH560" s="53"/>
    </row>
    <row r="561" spans="3:86" ht="14.25" hidden="1" customHeight="1">
      <c r="C561" s="82" t="s">
        <v>14</v>
      </c>
      <c r="D561" s="82" t="s">
        <v>364</v>
      </c>
      <c r="E561" s="82" t="s">
        <v>365</v>
      </c>
      <c r="F561" s="82" t="s">
        <v>306</v>
      </c>
      <c r="G561" s="82">
        <v>381</v>
      </c>
      <c r="H561" s="82" t="s">
        <v>49</v>
      </c>
      <c r="I561" s="82">
        <v>1</v>
      </c>
      <c r="J561" s="82">
        <v>7.3</v>
      </c>
      <c r="K561" s="82">
        <v>7.3</v>
      </c>
      <c r="L561" s="26">
        <f t="shared" si="56"/>
        <v>1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>
        <v>1</v>
      </c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67" t="e">
        <f>SUMIFS([1]Up!$J:$J,[1]Up!$D:$D,D561)</f>
        <v>#VALUE!</v>
      </c>
      <c r="BX561" s="82"/>
      <c r="BY561" s="82" t="str">
        <f t="shared" si="59"/>
        <v>PL2</v>
      </c>
      <c r="BZ561" s="53" t="str">
        <f t="shared" si="58"/>
        <v/>
      </c>
      <c r="CA561" s="53" t="s">
        <v>82</v>
      </c>
      <c r="CB561" s="53" t="s">
        <v>307</v>
      </c>
      <c r="CC561" s="53"/>
      <c r="CD561" s="53" t="s">
        <v>308</v>
      </c>
      <c r="CE561" s="53">
        <v>1</v>
      </c>
      <c r="CF561" s="83">
        <v>46128</v>
      </c>
      <c r="CG561" s="53"/>
      <c r="CH561" s="53"/>
    </row>
    <row r="562" spans="3:86" ht="14.25" hidden="1" customHeight="1">
      <c r="C562" s="82" t="s">
        <v>14</v>
      </c>
      <c r="D562" s="82" t="s">
        <v>363</v>
      </c>
      <c r="E562" s="82" t="s">
        <v>305</v>
      </c>
      <c r="F562" s="82" t="s">
        <v>306</v>
      </c>
      <c r="G562" s="82">
        <v>1219</v>
      </c>
      <c r="H562" s="82" t="s">
        <v>49</v>
      </c>
      <c r="I562" s="82">
        <v>20</v>
      </c>
      <c r="J562" s="82">
        <v>8.6999999999999993</v>
      </c>
      <c r="K562" s="82">
        <v>174</v>
      </c>
      <c r="L562" s="26">
        <f t="shared" si="56"/>
        <v>20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>
        <v>19</v>
      </c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>
        <v>1</v>
      </c>
      <c r="BP562" s="26"/>
      <c r="BQ562" s="26"/>
      <c r="BR562" s="26"/>
      <c r="BS562" s="26"/>
      <c r="BT562" s="26"/>
      <c r="BU562" s="26"/>
      <c r="BV562" s="26"/>
      <c r="BW562" s="67" t="e">
        <f>SUMIFS([1]Up!$J:$J,[1]Up!$D:$D,D562)</f>
        <v>#VALUE!</v>
      </c>
      <c r="BX562" s="82"/>
      <c r="BY562" s="82" t="str">
        <f t="shared" si="59"/>
        <v>PL2</v>
      </c>
      <c r="BZ562" s="53" t="str">
        <f t="shared" si="58"/>
        <v/>
      </c>
      <c r="CA562" s="53" t="s">
        <v>50</v>
      </c>
      <c r="CB562" s="53" t="s">
        <v>307</v>
      </c>
      <c r="CC562" s="53"/>
      <c r="CD562" s="53" t="s">
        <v>308</v>
      </c>
      <c r="CE562" s="53">
        <v>20</v>
      </c>
      <c r="CF562" s="83">
        <v>46128</v>
      </c>
      <c r="CG562" s="53"/>
      <c r="CH562" s="53"/>
    </row>
    <row r="563" spans="3:86" ht="14.25" hidden="1" customHeight="1">
      <c r="C563" s="82" t="s">
        <v>14</v>
      </c>
      <c r="D563" s="82" t="s">
        <v>362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56"/>
        <v>1</v>
      </c>
      <c r="M563" s="26">
        <f t="shared" si="57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67" t="e">
        <f>SUMIFS([1]Up!$J:$J,[1]Up!$D:$D,D563)</f>
        <v>#VALUE!</v>
      </c>
      <c r="BX563" s="82"/>
      <c r="BY563" s="82" t="str">
        <f t="shared" si="59"/>
        <v>PL2</v>
      </c>
      <c r="BZ563" s="53" t="str">
        <f t="shared" si="58"/>
        <v/>
      </c>
      <c r="CA563" s="53" t="s">
        <v>82</v>
      </c>
      <c r="CB563" s="53" t="s">
        <v>307</v>
      </c>
      <c r="CC563" s="53"/>
      <c r="CD563" s="53" t="s">
        <v>308</v>
      </c>
      <c r="CE563" s="53">
        <v>1</v>
      </c>
      <c r="CF563" s="83">
        <v>46128</v>
      </c>
      <c r="CG563" s="53"/>
      <c r="CH563" s="53"/>
    </row>
    <row r="564" spans="3:86" ht="14.25" hidden="1" customHeight="1">
      <c r="C564" s="82" t="s">
        <v>14</v>
      </c>
      <c r="D564" s="82" t="s">
        <v>361</v>
      </c>
      <c r="E564" s="82" t="s">
        <v>305</v>
      </c>
      <c r="F564" s="82" t="s">
        <v>306</v>
      </c>
      <c r="G564" s="82">
        <v>381</v>
      </c>
      <c r="H564" s="82" t="s">
        <v>49</v>
      </c>
      <c r="I564" s="82">
        <v>1</v>
      </c>
      <c r="J564" s="82">
        <v>2.2999999999999998</v>
      </c>
      <c r="K564" s="82">
        <v>2.2999999999999998</v>
      </c>
      <c r="L564" s="26">
        <f t="shared" si="56"/>
        <v>1</v>
      </c>
      <c r="M564" s="26">
        <f t="shared" si="57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67" t="e">
        <f>SUMIFS([1]Up!$J:$J,[1]Up!$D:$D,D564)</f>
        <v>#VALUE!</v>
      </c>
      <c r="BX564" s="82"/>
      <c r="BY564" s="82" t="str">
        <f t="shared" si="59"/>
        <v>PL2</v>
      </c>
      <c r="BZ564" s="53" t="str">
        <f t="shared" si="58"/>
        <v/>
      </c>
      <c r="CA564" s="53" t="s">
        <v>82</v>
      </c>
      <c r="CB564" s="53" t="s">
        <v>307</v>
      </c>
      <c r="CC564" s="53"/>
      <c r="CD564" s="53" t="s">
        <v>308</v>
      </c>
      <c r="CE564" s="53">
        <v>1</v>
      </c>
      <c r="CF564" s="83">
        <v>46128</v>
      </c>
      <c r="CG564" s="53"/>
      <c r="CH564" s="53"/>
    </row>
    <row r="565" spans="3:86" ht="14.25" hidden="1" customHeight="1">
      <c r="C565" s="82" t="s">
        <v>14</v>
      </c>
      <c r="D565" s="82" t="s">
        <v>360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56"/>
        <v>1</v>
      </c>
      <c r="M565" s="26">
        <f t="shared" si="57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67" t="e">
        <f>SUMIFS([1]Up!$J:$J,[1]Up!$D:$D,D565)</f>
        <v>#VALUE!</v>
      </c>
      <c r="BX565" s="82"/>
      <c r="BY565" s="82" t="str">
        <f t="shared" si="59"/>
        <v>PL2</v>
      </c>
      <c r="BZ565" s="53" t="str">
        <f t="shared" si="58"/>
        <v/>
      </c>
      <c r="CA565" s="53" t="s">
        <v>82</v>
      </c>
      <c r="CB565" s="53" t="s">
        <v>307</v>
      </c>
      <c r="CC565" s="53"/>
      <c r="CD565" s="53" t="s">
        <v>308</v>
      </c>
      <c r="CE565" s="53">
        <v>1</v>
      </c>
      <c r="CF565" s="83">
        <v>46128</v>
      </c>
      <c r="CG565" s="53"/>
      <c r="CH565" s="53"/>
    </row>
    <row r="566" spans="3:86" ht="14.25" hidden="1" customHeight="1">
      <c r="C566" s="82" t="s">
        <v>14</v>
      </c>
      <c r="D566" s="82" t="s">
        <v>358</v>
      </c>
      <c r="E566" s="82" t="s">
        <v>359</v>
      </c>
      <c r="F566" s="82" t="s">
        <v>306</v>
      </c>
      <c r="G566" s="82">
        <v>423</v>
      </c>
      <c r="H566" s="82" t="s">
        <v>49</v>
      </c>
      <c r="I566" s="82">
        <v>1</v>
      </c>
      <c r="J566" s="82">
        <v>8.4</v>
      </c>
      <c r="K566" s="82">
        <v>8.4</v>
      </c>
      <c r="L566" s="26">
        <f t="shared" si="56"/>
        <v>1</v>
      </c>
      <c r="M566" s="26">
        <f t="shared" si="57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67" t="e">
        <f>SUMIFS([1]Up!$J:$J,[1]Up!$D:$D,D566)</f>
        <v>#VALUE!</v>
      </c>
      <c r="BX566" s="82"/>
      <c r="BY566" s="82" t="str">
        <f t="shared" si="59"/>
        <v>PL2</v>
      </c>
      <c r="BZ566" s="53" t="str">
        <f t="shared" si="58"/>
        <v/>
      </c>
      <c r="CA566" s="53" t="s">
        <v>82</v>
      </c>
      <c r="CB566" s="53" t="s">
        <v>307</v>
      </c>
      <c r="CC566" s="53"/>
      <c r="CD566" s="53" t="s">
        <v>308</v>
      </c>
      <c r="CE566" s="53">
        <v>1</v>
      </c>
      <c r="CF566" s="83">
        <v>46128</v>
      </c>
      <c r="CG566" s="53"/>
      <c r="CH566" s="53"/>
    </row>
    <row r="567" spans="3:86" ht="14.25" hidden="1" customHeight="1">
      <c r="C567" s="82" t="s">
        <v>14</v>
      </c>
      <c r="D567" s="82" t="s">
        <v>357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56"/>
        <v>1</v>
      </c>
      <c r="M567" s="26">
        <f t="shared" si="57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67" t="e">
        <f>SUMIFS([1]Up!$J:$J,[1]Up!$D:$D,D567)</f>
        <v>#VALUE!</v>
      </c>
      <c r="BX567" s="82"/>
      <c r="BY567" s="82" t="str">
        <f t="shared" si="59"/>
        <v>PL2</v>
      </c>
      <c r="BZ567" s="53" t="str">
        <f t="shared" si="58"/>
        <v/>
      </c>
      <c r="CA567" s="53" t="s">
        <v>82</v>
      </c>
      <c r="CB567" s="53" t="s">
        <v>307</v>
      </c>
      <c r="CC567" s="53"/>
      <c r="CD567" s="53" t="s">
        <v>308</v>
      </c>
      <c r="CE567" s="53">
        <v>1</v>
      </c>
      <c r="CF567" s="83">
        <v>46128</v>
      </c>
      <c r="CG567" s="53"/>
      <c r="CH567" s="53"/>
    </row>
    <row r="568" spans="3:86" ht="14.25" hidden="1" customHeight="1">
      <c r="C568" s="82" t="s">
        <v>14</v>
      </c>
      <c r="D568" s="82" t="s">
        <v>355</v>
      </c>
      <c r="E568" s="82" t="s">
        <v>356</v>
      </c>
      <c r="F568" s="82" t="s">
        <v>306</v>
      </c>
      <c r="G568" s="82">
        <v>381</v>
      </c>
      <c r="H568" s="82" t="s">
        <v>49</v>
      </c>
      <c r="I568" s="82">
        <v>1</v>
      </c>
      <c r="J568" s="82">
        <v>5.4</v>
      </c>
      <c r="K568" s="82">
        <v>5.4</v>
      </c>
      <c r="L568" s="26">
        <f t="shared" si="56"/>
        <v>1</v>
      </c>
      <c r="M568" s="26">
        <f t="shared" si="57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67" t="e">
        <f>SUMIFS([1]Up!$J:$J,[1]Up!$D:$D,D568)</f>
        <v>#VALUE!</v>
      </c>
      <c r="BX568" s="82"/>
      <c r="BY568" s="82" t="str">
        <f t="shared" si="59"/>
        <v>PL2</v>
      </c>
      <c r="BZ568" s="53" t="str">
        <f t="shared" si="58"/>
        <v/>
      </c>
      <c r="CA568" s="53" t="s">
        <v>82</v>
      </c>
      <c r="CB568" s="53" t="s">
        <v>307</v>
      </c>
      <c r="CC568" s="53"/>
      <c r="CD568" s="53" t="s">
        <v>308</v>
      </c>
      <c r="CE568" s="53">
        <v>1</v>
      </c>
      <c r="CF568" s="83">
        <v>46128</v>
      </c>
      <c r="CG568" s="53"/>
      <c r="CH568" s="53"/>
    </row>
    <row r="569" spans="3:86" ht="14.25" hidden="1" customHeight="1">
      <c r="C569" s="82" t="s">
        <v>14</v>
      </c>
      <c r="D569" s="82" t="s">
        <v>354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56"/>
        <v>1</v>
      </c>
      <c r="M569" s="26">
        <f t="shared" si="57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67" t="e">
        <f>SUMIFS([1]Up!$J:$J,[1]Up!$D:$D,D569)</f>
        <v>#VALUE!</v>
      </c>
      <c r="BX569" s="82"/>
      <c r="BY569" s="82" t="str">
        <f t="shared" si="59"/>
        <v>PL2</v>
      </c>
      <c r="BZ569" s="53" t="str">
        <f t="shared" si="58"/>
        <v/>
      </c>
      <c r="CA569" s="53" t="s">
        <v>82</v>
      </c>
      <c r="CB569" s="53" t="s">
        <v>307</v>
      </c>
      <c r="CC569" s="53"/>
      <c r="CD569" s="53" t="s">
        <v>308</v>
      </c>
      <c r="CE569" s="53">
        <v>1</v>
      </c>
      <c r="CF569" s="83">
        <v>46128</v>
      </c>
      <c r="CG569" s="53"/>
      <c r="CH569" s="53"/>
    </row>
    <row r="570" spans="3:86" ht="14.25" hidden="1" customHeight="1">
      <c r="C570" s="82" t="s">
        <v>14</v>
      </c>
      <c r="D570" s="82" t="s">
        <v>352</v>
      </c>
      <c r="E570" s="82" t="s">
        <v>353</v>
      </c>
      <c r="F570" s="82" t="s">
        <v>306</v>
      </c>
      <c r="G570" s="82">
        <v>423</v>
      </c>
      <c r="H570" s="82" t="s">
        <v>49</v>
      </c>
      <c r="I570" s="82">
        <v>1</v>
      </c>
      <c r="J570" s="82">
        <v>4.4000000000000004</v>
      </c>
      <c r="K570" s="82">
        <v>4.4000000000000004</v>
      </c>
      <c r="L570" s="26">
        <f t="shared" si="56"/>
        <v>1</v>
      </c>
      <c r="M570" s="26">
        <f t="shared" si="57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67" t="e">
        <f>SUMIFS([1]Up!$J:$J,[1]Up!$D:$D,D570)</f>
        <v>#VALUE!</v>
      </c>
      <c r="BX570" s="82"/>
      <c r="BY570" s="82" t="str">
        <f t="shared" si="59"/>
        <v>PL2</v>
      </c>
      <c r="BZ570" s="53" t="str">
        <f t="shared" si="58"/>
        <v/>
      </c>
      <c r="CA570" s="53" t="s">
        <v>82</v>
      </c>
      <c r="CB570" s="53" t="s">
        <v>307</v>
      </c>
      <c r="CC570" s="53"/>
      <c r="CD570" s="53" t="s">
        <v>308</v>
      </c>
      <c r="CE570" s="53">
        <v>1</v>
      </c>
      <c r="CF570" s="83">
        <v>46128</v>
      </c>
      <c r="CG570" s="53"/>
      <c r="CH570" s="53"/>
    </row>
    <row r="571" spans="3:86" ht="14.25" hidden="1" customHeight="1">
      <c r="C571" s="82" t="s">
        <v>14</v>
      </c>
      <c r="D571" s="82" t="s">
        <v>351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56"/>
        <v>1</v>
      </c>
      <c r="M571" s="26">
        <f t="shared" si="57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67" t="e">
        <f>SUMIFS([1]Up!$J:$J,[1]Up!$D:$D,D571)</f>
        <v>#VALUE!</v>
      </c>
      <c r="BX571" s="82"/>
      <c r="BY571" s="82" t="str">
        <f t="shared" si="59"/>
        <v>PL2</v>
      </c>
      <c r="BZ571" s="53" t="str">
        <f t="shared" si="58"/>
        <v/>
      </c>
      <c r="CA571" s="53" t="s">
        <v>82</v>
      </c>
      <c r="CB571" s="53" t="s">
        <v>307</v>
      </c>
      <c r="CC571" s="53"/>
      <c r="CD571" s="53" t="s">
        <v>308</v>
      </c>
      <c r="CE571" s="53">
        <v>1</v>
      </c>
      <c r="CF571" s="83">
        <v>46128</v>
      </c>
      <c r="CG571" s="53"/>
      <c r="CH571" s="53"/>
    </row>
    <row r="572" spans="3:86" ht="14.25" hidden="1" customHeight="1">
      <c r="C572" s="82" t="s">
        <v>14</v>
      </c>
      <c r="D572" s="82" t="s">
        <v>349</v>
      </c>
      <c r="E572" s="82" t="s">
        <v>350</v>
      </c>
      <c r="F572" s="82" t="s">
        <v>306</v>
      </c>
      <c r="G572" s="82">
        <v>381</v>
      </c>
      <c r="H572" s="82" t="s">
        <v>49</v>
      </c>
      <c r="I572" s="82">
        <v>1</v>
      </c>
      <c r="J572" s="82">
        <v>5.8</v>
      </c>
      <c r="K572" s="82">
        <v>5.8</v>
      </c>
      <c r="L572" s="26">
        <f t="shared" si="56"/>
        <v>1</v>
      </c>
      <c r="M572" s="26">
        <f t="shared" si="57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>
        <v>1</v>
      </c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67" t="e">
        <f>SUMIFS([1]Up!$J:$J,[1]Up!$D:$D,D572)</f>
        <v>#VALUE!</v>
      </c>
      <c r="BX572" s="82"/>
      <c r="BY572" s="82" t="str">
        <f t="shared" si="59"/>
        <v>PL2</v>
      </c>
      <c r="BZ572" s="53" t="str">
        <f t="shared" si="58"/>
        <v/>
      </c>
      <c r="CA572" s="53" t="s">
        <v>82</v>
      </c>
      <c r="CB572" s="53" t="s">
        <v>307</v>
      </c>
      <c r="CC572" s="53"/>
      <c r="CD572" s="53" t="s">
        <v>308</v>
      </c>
      <c r="CE572" s="53">
        <v>1</v>
      </c>
      <c r="CF572" s="83">
        <v>46128</v>
      </c>
      <c r="CG572" s="53"/>
      <c r="CH572" s="53"/>
    </row>
    <row r="573" spans="3:86" ht="14.25" hidden="1" customHeight="1">
      <c r="C573" s="82" t="s">
        <v>14</v>
      </c>
      <c r="D573" s="82" t="s">
        <v>348</v>
      </c>
      <c r="E573" s="82" t="s">
        <v>305</v>
      </c>
      <c r="F573" s="82" t="s">
        <v>306</v>
      </c>
      <c r="G573" s="82">
        <v>381</v>
      </c>
      <c r="H573" s="82" t="s">
        <v>49</v>
      </c>
      <c r="I573" s="82">
        <v>4</v>
      </c>
      <c r="J573" s="82">
        <v>2.7</v>
      </c>
      <c r="K573" s="82">
        <v>10.8</v>
      </c>
      <c r="L573" s="26">
        <f t="shared" si="56"/>
        <v>4</v>
      </c>
      <c r="M573" s="26">
        <f t="shared" si="57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>
        <v>4</v>
      </c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67" t="e">
        <f>SUMIFS([1]Up!$J:$J,[1]Up!$D:$D,D573)</f>
        <v>#VALUE!</v>
      </c>
      <c r="BX573" s="82"/>
      <c r="BY573" s="82" t="str">
        <f t="shared" si="59"/>
        <v>PL2</v>
      </c>
      <c r="BZ573" s="53" t="str">
        <f t="shared" si="58"/>
        <v/>
      </c>
      <c r="CA573" s="53" t="s">
        <v>50</v>
      </c>
      <c r="CB573" s="53" t="s">
        <v>307</v>
      </c>
      <c r="CC573" s="53"/>
      <c r="CD573" s="53" t="s">
        <v>308</v>
      </c>
      <c r="CE573" s="53">
        <v>4</v>
      </c>
      <c r="CF573" s="83">
        <v>46128</v>
      </c>
      <c r="CG573" s="53"/>
      <c r="CH573" s="53"/>
    </row>
    <row r="574" spans="3:86" ht="14.25" hidden="1" customHeight="1">
      <c r="C574" s="82" t="s">
        <v>14</v>
      </c>
      <c r="D574" s="82" t="s">
        <v>347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56"/>
        <v>1</v>
      </c>
      <c r="M574" s="26">
        <f t="shared" si="57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67" t="e">
        <f>SUMIFS([1]Up!$J:$J,[1]Up!$D:$D,D574)</f>
        <v>#VALUE!</v>
      </c>
      <c r="BX574" s="82"/>
      <c r="BY574" s="82" t="str">
        <f t="shared" si="59"/>
        <v>PL2</v>
      </c>
      <c r="BZ574" s="53" t="str">
        <f t="shared" si="58"/>
        <v/>
      </c>
      <c r="CA574" s="53" t="s">
        <v>82</v>
      </c>
      <c r="CB574" s="53" t="s">
        <v>307</v>
      </c>
      <c r="CC574" s="53"/>
      <c r="CD574" s="53" t="s">
        <v>308</v>
      </c>
      <c r="CE574" s="53">
        <v>1</v>
      </c>
      <c r="CF574" s="83">
        <v>46128</v>
      </c>
      <c r="CG574" s="53"/>
      <c r="CH574" s="53"/>
    </row>
    <row r="575" spans="3:86" ht="14.25" hidden="1" customHeight="1">
      <c r="C575" s="82" t="s">
        <v>14</v>
      </c>
      <c r="D575" s="82" t="s">
        <v>345</v>
      </c>
      <c r="E575" s="82" t="s">
        <v>346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5</v>
      </c>
      <c r="K575" s="82">
        <v>5</v>
      </c>
      <c r="L575" s="26">
        <f t="shared" si="56"/>
        <v>1</v>
      </c>
      <c r="M575" s="26">
        <f t="shared" si="57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67" t="e">
        <f>SUMIFS([1]Up!$J:$J,[1]Up!$D:$D,D575)</f>
        <v>#VALUE!</v>
      </c>
      <c r="BX575" s="82"/>
      <c r="BY575" s="82" t="str">
        <f t="shared" si="59"/>
        <v>PL2</v>
      </c>
      <c r="BZ575" s="53" t="str">
        <f t="shared" si="58"/>
        <v/>
      </c>
      <c r="CA575" s="53" t="s">
        <v>82</v>
      </c>
      <c r="CB575" s="53" t="s">
        <v>307</v>
      </c>
      <c r="CC575" s="53"/>
      <c r="CD575" s="53" t="s">
        <v>308</v>
      </c>
      <c r="CE575" s="53">
        <v>1</v>
      </c>
      <c r="CF575" s="83">
        <v>46128</v>
      </c>
      <c r="CG575" s="53"/>
      <c r="CH575" s="53"/>
    </row>
    <row r="576" spans="3:86" ht="14.25" hidden="1" customHeight="1">
      <c r="C576" s="82" t="s">
        <v>14</v>
      </c>
      <c r="D576" s="82" t="s">
        <v>344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56"/>
        <v>1</v>
      </c>
      <c r="M576" s="26">
        <f t="shared" si="57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67" t="e">
        <f>SUMIFS([1]Up!$J:$J,[1]Up!$D:$D,D576)</f>
        <v>#VALUE!</v>
      </c>
      <c r="BX576" s="82"/>
      <c r="BY576" s="82" t="str">
        <f t="shared" si="59"/>
        <v>PL2</v>
      </c>
      <c r="BZ576" s="53" t="str">
        <f t="shared" si="58"/>
        <v/>
      </c>
      <c r="CA576" s="53" t="s">
        <v>82</v>
      </c>
      <c r="CB576" s="53" t="s">
        <v>307</v>
      </c>
      <c r="CC576" s="53"/>
      <c r="CD576" s="53" t="s">
        <v>308</v>
      </c>
      <c r="CE576" s="53">
        <v>1</v>
      </c>
      <c r="CF576" s="83">
        <v>46128</v>
      </c>
      <c r="CG576" s="53"/>
      <c r="CH576" s="53"/>
    </row>
    <row r="577" spans="3:86" ht="14.25" hidden="1" customHeight="1">
      <c r="C577" s="82" t="s">
        <v>14</v>
      </c>
      <c r="D577" s="82" t="s">
        <v>342</v>
      </c>
      <c r="E577" s="82" t="s">
        <v>343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6.4</v>
      </c>
      <c r="K577" s="82">
        <v>6.4</v>
      </c>
      <c r="L577" s="26">
        <f t="shared" si="56"/>
        <v>1</v>
      </c>
      <c r="M577" s="26">
        <f t="shared" si="57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67" t="e">
        <f>SUMIFS([1]Up!$J:$J,[1]Up!$D:$D,D577)</f>
        <v>#VALUE!</v>
      </c>
      <c r="BX577" s="82"/>
      <c r="BY577" s="82" t="str">
        <f t="shared" si="59"/>
        <v>PL2</v>
      </c>
      <c r="BZ577" s="53" t="str">
        <f t="shared" si="58"/>
        <v/>
      </c>
      <c r="CA577" s="53" t="s">
        <v>82</v>
      </c>
      <c r="CB577" s="53" t="s">
        <v>307</v>
      </c>
      <c r="CC577" s="53"/>
      <c r="CD577" s="53" t="s">
        <v>308</v>
      </c>
      <c r="CE577" s="53">
        <v>1</v>
      </c>
      <c r="CF577" s="83">
        <v>46128</v>
      </c>
      <c r="CG577" s="53"/>
      <c r="CH577" s="53"/>
    </row>
    <row r="578" spans="3:86" ht="14.25" hidden="1" customHeight="1">
      <c r="C578" s="82" t="s">
        <v>14</v>
      </c>
      <c r="D578" s="82" t="s">
        <v>341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56"/>
        <v>1</v>
      </c>
      <c r="M578" s="26">
        <f t="shared" si="57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67" t="e">
        <f>SUMIFS([1]Up!$J:$J,[1]Up!$D:$D,D578)</f>
        <v>#VALUE!</v>
      </c>
      <c r="BX578" s="82"/>
      <c r="BY578" s="82" t="str">
        <f t="shared" si="59"/>
        <v>PL2</v>
      </c>
      <c r="BZ578" s="53" t="str">
        <f t="shared" si="58"/>
        <v/>
      </c>
      <c r="CA578" s="53" t="s">
        <v>82</v>
      </c>
      <c r="CB578" s="53" t="s">
        <v>307</v>
      </c>
      <c r="CC578" s="53"/>
      <c r="CD578" s="53" t="s">
        <v>308</v>
      </c>
      <c r="CE578" s="53">
        <v>1</v>
      </c>
      <c r="CF578" s="83">
        <v>46128</v>
      </c>
      <c r="CG578" s="53"/>
      <c r="CH578" s="53"/>
    </row>
    <row r="579" spans="3:86" ht="14.25" hidden="1" customHeight="1">
      <c r="C579" s="82" t="s">
        <v>14</v>
      </c>
      <c r="D579" s="82" t="s">
        <v>339</v>
      </c>
      <c r="E579" s="82" t="s">
        <v>340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7.3</v>
      </c>
      <c r="K579" s="82">
        <v>7.3</v>
      </c>
      <c r="L579" s="26">
        <f t="shared" si="56"/>
        <v>1</v>
      </c>
      <c r="M579" s="26">
        <f t="shared" si="57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67" t="e">
        <f>SUMIFS([1]Up!$J:$J,[1]Up!$D:$D,D579)</f>
        <v>#VALUE!</v>
      </c>
      <c r="BX579" s="82"/>
      <c r="BY579" s="82" t="str">
        <f t="shared" si="59"/>
        <v>PL2</v>
      </c>
      <c r="BZ579" s="53" t="str">
        <f t="shared" si="58"/>
        <v/>
      </c>
      <c r="CA579" s="53" t="s">
        <v>82</v>
      </c>
      <c r="CB579" s="53" t="s">
        <v>307</v>
      </c>
      <c r="CC579" s="53"/>
      <c r="CD579" s="53" t="s">
        <v>308</v>
      </c>
      <c r="CE579" s="53">
        <v>1</v>
      </c>
      <c r="CF579" s="83">
        <v>46128</v>
      </c>
      <c r="CG579" s="53"/>
      <c r="CH579" s="53"/>
    </row>
    <row r="580" spans="3:86" ht="14.25" hidden="1" customHeight="1">
      <c r="C580" s="82" t="s">
        <v>14</v>
      </c>
      <c r="D580" s="82" t="s">
        <v>338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56"/>
        <v>1</v>
      </c>
      <c r="M580" s="26">
        <f t="shared" si="57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67" t="e">
        <f>SUMIFS([1]Up!$J:$J,[1]Up!$D:$D,D580)</f>
        <v>#VALUE!</v>
      </c>
      <c r="BX580" s="82"/>
      <c r="BY580" s="82" t="str">
        <f t="shared" si="59"/>
        <v>PL2</v>
      </c>
      <c r="BZ580" s="53" t="str">
        <f t="shared" si="58"/>
        <v/>
      </c>
      <c r="CA580" s="53" t="s">
        <v>82</v>
      </c>
      <c r="CB580" s="53" t="s">
        <v>307</v>
      </c>
      <c r="CC580" s="53"/>
      <c r="CD580" s="53" t="s">
        <v>308</v>
      </c>
      <c r="CE580" s="53">
        <v>1</v>
      </c>
      <c r="CF580" s="83">
        <v>46128</v>
      </c>
      <c r="CG580" s="53"/>
      <c r="CH580" s="53"/>
    </row>
    <row r="581" spans="3:86" ht="14.25" hidden="1" customHeight="1">
      <c r="C581" s="82" t="s">
        <v>14</v>
      </c>
      <c r="D581" s="82" t="s">
        <v>336</v>
      </c>
      <c r="E581" s="82" t="s">
        <v>337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5.0999999999999996</v>
      </c>
      <c r="K581" s="82">
        <v>5.0999999999999996</v>
      </c>
      <c r="L581" s="26">
        <f t="shared" si="56"/>
        <v>1</v>
      </c>
      <c r="M581" s="26">
        <f t="shared" si="57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67" t="e">
        <f>SUMIFS([1]Up!$J:$J,[1]Up!$D:$D,D581)</f>
        <v>#VALUE!</v>
      </c>
      <c r="BX581" s="82"/>
      <c r="BY581" s="82" t="str">
        <f t="shared" si="59"/>
        <v>PL2</v>
      </c>
      <c r="BZ581" s="53" t="str">
        <f t="shared" si="58"/>
        <v/>
      </c>
      <c r="CA581" s="53" t="s">
        <v>82</v>
      </c>
      <c r="CB581" s="53" t="s">
        <v>307</v>
      </c>
      <c r="CC581" s="53"/>
      <c r="CD581" s="53" t="s">
        <v>308</v>
      </c>
      <c r="CE581" s="53">
        <v>1</v>
      </c>
      <c r="CF581" s="83">
        <v>46128</v>
      </c>
      <c r="CG581" s="53"/>
      <c r="CH581" s="53"/>
    </row>
    <row r="582" spans="3:86" ht="14.25" hidden="1" customHeight="1">
      <c r="C582" s="82" t="s">
        <v>14</v>
      </c>
      <c r="D582" s="82" t="s">
        <v>335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56"/>
        <v>1</v>
      </c>
      <c r="M582" s="26">
        <f t="shared" si="57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67" t="e">
        <f>SUMIFS([1]Up!$J:$J,[1]Up!$D:$D,D582)</f>
        <v>#VALUE!</v>
      </c>
      <c r="BX582" s="82"/>
      <c r="BY582" s="82" t="str">
        <f t="shared" si="59"/>
        <v>PL2</v>
      </c>
      <c r="BZ582" s="53" t="str">
        <f t="shared" si="58"/>
        <v/>
      </c>
      <c r="CA582" s="53" t="s">
        <v>82</v>
      </c>
      <c r="CB582" s="53" t="s">
        <v>307</v>
      </c>
      <c r="CC582" s="53"/>
      <c r="CD582" s="53" t="s">
        <v>308</v>
      </c>
      <c r="CE582" s="53">
        <v>1</v>
      </c>
      <c r="CF582" s="83">
        <v>46128</v>
      </c>
      <c r="CG582" s="53"/>
      <c r="CH582" s="53"/>
    </row>
    <row r="583" spans="3:86" ht="14.25" hidden="1" customHeight="1">
      <c r="C583" s="82" t="s">
        <v>14</v>
      </c>
      <c r="D583" s="82" t="s">
        <v>333</v>
      </c>
      <c r="E583" s="82" t="s">
        <v>334</v>
      </c>
      <c r="F583" s="82" t="s">
        <v>306</v>
      </c>
      <c r="G583" s="82">
        <v>381</v>
      </c>
      <c r="H583" s="82" t="s">
        <v>49</v>
      </c>
      <c r="I583" s="82">
        <v>1</v>
      </c>
      <c r="J583" s="82">
        <v>6.8</v>
      </c>
      <c r="K583" s="82">
        <v>6.8</v>
      </c>
      <c r="L583" s="26">
        <f t="shared" si="56"/>
        <v>1</v>
      </c>
      <c r="M583" s="26">
        <f t="shared" si="57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>
        <v>1</v>
      </c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67" t="e">
        <f>SUMIFS([1]Up!$J:$J,[1]Up!$D:$D,D583)</f>
        <v>#VALUE!</v>
      </c>
      <c r="BX583" s="82"/>
      <c r="BY583" s="82" t="str">
        <f t="shared" si="59"/>
        <v>PL2</v>
      </c>
      <c r="BZ583" s="53" t="str">
        <f t="shared" si="58"/>
        <v/>
      </c>
      <c r="CA583" s="53" t="s">
        <v>82</v>
      </c>
      <c r="CB583" s="53" t="s">
        <v>307</v>
      </c>
      <c r="CC583" s="53"/>
      <c r="CD583" s="53" t="s">
        <v>308</v>
      </c>
      <c r="CE583" s="53">
        <v>1</v>
      </c>
      <c r="CF583" s="83">
        <v>46128</v>
      </c>
      <c r="CG583" s="53"/>
      <c r="CH583" s="53"/>
    </row>
    <row r="584" spans="3:86" ht="14.25" hidden="1" customHeight="1">
      <c r="C584" s="82" t="s">
        <v>14</v>
      </c>
      <c r="D584" s="82" t="s">
        <v>332</v>
      </c>
      <c r="E584" s="82" t="s">
        <v>305</v>
      </c>
      <c r="F584" s="82" t="s">
        <v>306</v>
      </c>
      <c r="G584" s="82">
        <v>1338</v>
      </c>
      <c r="H584" s="82" t="s">
        <v>49</v>
      </c>
      <c r="I584" s="82">
        <v>2</v>
      </c>
      <c r="J584" s="82">
        <v>9.1999999999999993</v>
      </c>
      <c r="K584" s="82">
        <v>18.399999999999999</v>
      </c>
      <c r="L584" s="26">
        <f t="shared" si="56"/>
        <v>2</v>
      </c>
      <c r="M584" s="26">
        <f t="shared" si="57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>
        <v>2</v>
      </c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67" t="e">
        <f>SUMIFS([1]Up!$J:$J,[1]Up!$D:$D,D584)</f>
        <v>#VALUE!</v>
      </c>
      <c r="BX584" s="82"/>
      <c r="BY584" s="82" t="str">
        <f t="shared" si="59"/>
        <v>PL2</v>
      </c>
      <c r="BZ584" s="53" t="str">
        <f t="shared" si="58"/>
        <v/>
      </c>
      <c r="CA584" s="53" t="s">
        <v>50</v>
      </c>
      <c r="CB584" s="53" t="s">
        <v>307</v>
      </c>
      <c r="CC584" s="53"/>
      <c r="CD584" s="53" t="s">
        <v>308</v>
      </c>
      <c r="CE584" s="53">
        <v>2</v>
      </c>
      <c r="CF584" s="83">
        <v>46128</v>
      </c>
      <c r="CG584" s="53"/>
      <c r="CH584" s="53"/>
    </row>
    <row r="585" spans="3:86" ht="14.25" hidden="1" customHeight="1">
      <c r="C585" s="82" t="s">
        <v>14</v>
      </c>
      <c r="D585" s="82" t="s">
        <v>331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56"/>
        <v>1</v>
      </c>
      <c r="M585" s="26">
        <f t="shared" si="57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67" t="e">
        <f>SUMIFS([1]Up!$J:$J,[1]Up!$D:$D,D585)</f>
        <v>#VALUE!</v>
      </c>
      <c r="BX585" s="82"/>
      <c r="BY585" s="82" t="str">
        <f t="shared" si="59"/>
        <v>PL2</v>
      </c>
      <c r="BZ585" s="53" t="str">
        <f t="shared" si="58"/>
        <v/>
      </c>
      <c r="CA585" s="53" t="s">
        <v>82</v>
      </c>
      <c r="CB585" s="53" t="s">
        <v>307</v>
      </c>
      <c r="CC585" s="53"/>
      <c r="CD585" s="53" t="s">
        <v>308</v>
      </c>
      <c r="CE585" s="53">
        <v>1</v>
      </c>
      <c r="CF585" s="83">
        <v>46128</v>
      </c>
      <c r="CG585" s="53"/>
      <c r="CH585" s="53"/>
    </row>
    <row r="586" spans="3:86" ht="14.25" hidden="1" customHeight="1">
      <c r="C586" s="82" t="s">
        <v>14</v>
      </c>
      <c r="D586" s="82" t="s">
        <v>329</v>
      </c>
      <c r="E586" s="82" t="s">
        <v>330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5</v>
      </c>
      <c r="K586" s="82">
        <v>5</v>
      </c>
      <c r="L586" s="26">
        <f t="shared" si="56"/>
        <v>1</v>
      </c>
      <c r="M586" s="26">
        <f t="shared" si="57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67" t="e">
        <f>SUMIFS([1]Up!$J:$J,[1]Up!$D:$D,D586)</f>
        <v>#VALUE!</v>
      </c>
      <c r="BX586" s="82"/>
      <c r="BY586" s="82" t="str">
        <f t="shared" si="59"/>
        <v>PL2</v>
      </c>
      <c r="BZ586" s="53" t="str">
        <f t="shared" si="58"/>
        <v/>
      </c>
      <c r="CA586" s="53" t="s">
        <v>82</v>
      </c>
      <c r="CB586" s="53" t="s">
        <v>307</v>
      </c>
      <c r="CC586" s="53"/>
      <c r="CD586" s="53" t="s">
        <v>308</v>
      </c>
      <c r="CE586" s="53">
        <v>1</v>
      </c>
      <c r="CF586" s="83">
        <v>46128</v>
      </c>
      <c r="CG586" s="53"/>
      <c r="CH586" s="53"/>
    </row>
    <row r="587" spans="3:86" ht="14.25" hidden="1" customHeight="1">
      <c r="C587" s="82" t="s">
        <v>14</v>
      </c>
      <c r="D587" s="82" t="s">
        <v>328</v>
      </c>
      <c r="E587" s="82" t="s">
        <v>325</v>
      </c>
      <c r="F587" s="82" t="s">
        <v>306</v>
      </c>
      <c r="G587" s="82">
        <v>381</v>
      </c>
      <c r="H587" s="82" t="s">
        <v>49</v>
      </c>
      <c r="I587" s="82">
        <v>1</v>
      </c>
      <c r="J587" s="82">
        <v>4</v>
      </c>
      <c r="K587" s="82">
        <v>4</v>
      </c>
      <c r="L587" s="26">
        <f t="shared" si="56"/>
        <v>1</v>
      </c>
      <c r="M587" s="26">
        <f t="shared" si="57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1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67" t="e">
        <f>SUMIFS([1]Up!$J:$J,[1]Up!$D:$D,D587)</f>
        <v>#VALUE!</v>
      </c>
      <c r="BX587" s="82"/>
      <c r="BY587" s="82" t="str">
        <f t="shared" si="59"/>
        <v>PL2</v>
      </c>
      <c r="BZ587" s="53" t="str">
        <f t="shared" si="58"/>
        <v/>
      </c>
      <c r="CA587" s="53" t="s">
        <v>82</v>
      </c>
      <c r="CB587" s="53" t="s">
        <v>307</v>
      </c>
      <c r="CC587" s="53"/>
      <c r="CD587" s="53" t="s">
        <v>308</v>
      </c>
      <c r="CE587" s="53">
        <v>1</v>
      </c>
      <c r="CF587" s="83">
        <v>46128</v>
      </c>
      <c r="CG587" s="53"/>
      <c r="CH587" s="53"/>
    </row>
    <row r="588" spans="3:86" ht="14.25" hidden="1" customHeight="1">
      <c r="C588" s="82" t="s">
        <v>14</v>
      </c>
      <c r="D588" s="82" t="s">
        <v>326</v>
      </c>
      <c r="E588" s="82" t="s">
        <v>327</v>
      </c>
      <c r="F588" s="82" t="s">
        <v>306</v>
      </c>
      <c r="G588" s="82">
        <v>381</v>
      </c>
      <c r="H588" s="82" t="s">
        <v>49</v>
      </c>
      <c r="I588" s="82">
        <v>2</v>
      </c>
      <c r="J588" s="82">
        <v>4.7</v>
      </c>
      <c r="K588" s="82">
        <v>9.4</v>
      </c>
      <c r="L588" s="26">
        <f t="shared" si="56"/>
        <v>2</v>
      </c>
      <c r="M588" s="26">
        <f t="shared" si="57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2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67" t="e">
        <f>SUMIFS([1]Up!$J:$J,[1]Up!$D:$D,D588)</f>
        <v>#VALUE!</v>
      </c>
      <c r="BX588" s="82"/>
      <c r="BY588" s="82" t="str">
        <f t="shared" si="59"/>
        <v>PL2</v>
      </c>
      <c r="BZ588" s="53" t="str">
        <f t="shared" si="58"/>
        <v/>
      </c>
      <c r="CA588" s="53" t="s">
        <v>82</v>
      </c>
      <c r="CB588" s="53" t="s">
        <v>307</v>
      </c>
      <c r="CC588" s="53"/>
      <c r="CD588" s="53" t="s">
        <v>308</v>
      </c>
      <c r="CE588" s="53">
        <v>2</v>
      </c>
      <c r="CF588" s="83">
        <v>46128</v>
      </c>
      <c r="CG588" s="53"/>
      <c r="CH588" s="53"/>
    </row>
    <row r="589" spans="3:86" ht="14.25" hidden="1" customHeight="1">
      <c r="C589" s="82" t="s">
        <v>14</v>
      </c>
      <c r="D589" s="82" t="s">
        <v>324</v>
      </c>
      <c r="E589" s="82" t="s">
        <v>325</v>
      </c>
      <c r="F589" s="82" t="s">
        <v>306</v>
      </c>
      <c r="G589" s="82">
        <v>381</v>
      </c>
      <c r="H589" s="82" t="s">
        <v>49</v>
      </c>
      <c r="I589" s="82">
        <v>1</v>
      </c>
      <c r="J589" s="82">
        <v>4</v>
      </c>
      <c r="K589" s="82">
        <v>4</v>
      </c>
      <c r="L589" s="26">
        <f t="shared" si="56"/>
        <v>1</v>
      </c>
      <c r="M589" s="26">
        <f t="shared" si="57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>
        <v>1</v>
      </c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67" t="e">
        <f>SUMIFS([1]Up!$J:$J,[1]Up!$D:$D,D589)</f>
        <v>#VALUE!</v>
      </c>
      <c r="BX589" s="82"/>
      <c r="BY589" s="82" t="str">
        <f t="shared" si="59"/>
        <v>PL2</v>
      </c>
      <c r="BZ589" s="53" t="str">
        <f t="shared" si="58"/>
        <v/>
      </c>
      <c r="CA589" s="53" t="s">
        <v>82</v>
      </c>
      <c r="CB589" s="53" t="s">
        <v>307</v>
      </c>
      <c r="CC589" s="53"/>
      <c r="CD589" s="53" t="s">
        <v>308</v>
      </c>
      <c r="CE589" s="53">
        <v>1</v>
      </c>
      <c r="CF589" s="83">
        <v>46128</v>
      </c>
      <c r="CG589" s="53"/>
      <c r="CH589" s="53"/>
    </row>
    <row r="590" spans="3:86" ht="14.25" hidden="1" customHeight="1">
      <c r="C590" s="82" t="s">
        <v>14</v>
      </c>
      <c r="D590" s="82" t="s">
        <v>323</v>
      </c>
      <c r="E590" s="82" t="s">
        <v>305</v>
      </c>
      <c r="F590" s="82" t="s">
        <v>306</v>
      </c>
      <c r="G590" s="82">
        <v>1143</v>
      </c>
      <c r="H590" s="82" t="s">
        <v>49</v>
      </c>
      <c r="I590" s="82">
        <v>2</v>
      </c>
      <c r="J590" s="82">
        <v>8.1999999999999993</v>
      </c>
      <c r="K590" s="82">
        <v>16.399999999999999</v>
      </c>
      <c r="L590" s="26">
        <f t="shared" si="56"/>
        <v>2</v>
      </c>
      <c r="M590" s="26">
        <f t="shared" si="57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67" t="e">
        <f>SUMIFS([1]Up!$J:$J,[1]Up!$D:$D,D590)</f>
        <v>#VALUE!</v>
      </c>
      <c r="BX590" s="82"/>
      <c r="BY590" s="82" t="str">
        <f t="shared" si="59"/>
        <v>PL2</v>
      </c>
      <c r="BZ590" s="53" t="str">
        <f t="shared" si="58"/>
        <v/>
      </c>
      <c r="CA590" s="53" t="s">
        <v>50</v>
      </c>
      <c r="CB590" s="53" t="s">
        <v>307</v>
      </c>
      <c r="CC590" s="53"/>
      <c r="CD590" s="53" t="s">
        <v>308</v>
      </c>
      <c r="CE590" s="53">
        <v>2</v>
      </c>
      <c r="CF590" s="83">
        <v>46128</v>
      </c>
      <c r="CG590" s="53"/>
      <c r="CH590" s="53"/>
    </row>
    <row r="591" spans="3:86" ht="14.25" hidden="1" customHeight="1">
      <c r="C591" s="82" t="s">
        <v>14</v>
      </c>
      <c r="D591" s="82" t="s">
        <v>322</v>
      </c>
      <c r="E591" s="82" t="s">
        <v>305</v>
      </c>
      <c r="F591" s="82" t="s">
        <v>306</v>
      </c>
      <c r="G591" s="82">
        <v>981</v>
      </c>
      <c r="H591" s="82" t="s">
        <v>49</v>
      </c>
      <c r="I591" s="82">
        <v>2</v>
      </c>
      <c r="J591" s="82">
        <v>6.7</v>
      </c>
      <c r="K591" s="82">
        <v>13.4</v>
      </c>
      <c r="L591" s="26">
        <f t="shared" si="56"/>
        <v>2</v>
      </c>
      <c r="M591" s="26">
        <f t="shared" si="57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2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67" t="e">
        <f>SUMIFS([1]Up!$J:$J,[1]Up!$D:$D,D591)</f>
        <v>#VALUE!</v>
      </c>
      <c r="BX591" s="82"/>
      <c r="BY591" s="82" t="str">
        <f t="shared" si="59"/>
        <v>PL2</v>
      </c>
      <c r="BZ591" s="53" t="str">
        <f t="shared" si="58"/>
        <v/>
      </c>
      <c r="CA591" s="53" t="s">
        <v>50</v>
      </c>
      <c r="CB591" s="53" t="s">
        <v>307</v>
      </c>
      <c r="CC591" s="53"/>
      <c r="CD591" s="53" t="s">
        <v>308</v>
      </c>
      <c r="CE591" s="53">
        <v>2</v>
      </c>
      <c r="CF591" s="83">
        <v>46128</v>
      </c>
      <c r="CG591" s="53"/>
      <c r="CH591" s="53"/>
    </row>
    <row r="592" spans="3:86" ht="14.25" hidden="1" customHeight="1">
      <c r="C592" s="82" t="s">
        <v>14</v>
      </c>
      <c r="D592" s="82" t="s">
        <v>321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4</v>
      </c>
      <c r="J592" s="82">
        <v>8.5</v>
      </c>
      <c r="K592" s="82">
        <v>34</v>
      </c>
      <c r="L592" s="26">
        <f t="shared" si="56"/>
        <v>4</v>
      </c>
      <c r="M592" s="26">
        <f t="shared" si="57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4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67" t="e">
        <f>SUMIFS([1]Up!$J:$J,[1]Up!$D:$D,D592)</f>
        <v>#VALUE!</v>
      </c>
      <c r="BX592" s="82"/>
      <c r="BY592" s="82" t="str">
        <f t="shared" si="59"/>
        <v>PL2</v>
      </c>
      <c r="BZ592" s="53" t="str">
        <f t="shared" si="58"/>
        <v/>
      </c>
      <c r="CA592" s="53" t="s">
        <v>50</v>
      </c>
      <c r="CB592" s="53" t="s">
        <v>307</v>
      </c>
      <c r="CC592" s="53"/>
      <c r="CD592" s="53" t="s">
        <v>308</v>
      </c>
      <c r="CE592" s="53">
        <v>4</v>
      </c>
      <c r="CF592" s="83">
        <v>46128</v>
      </c>
      <c r="CG592" s="53"/>
      <c r="CH592" s="53"/>
    </row>
    <row r="593" spans="3:86" ht="14.25" hidden="1" customHeight="1">
      <c r="C593" s="82" t="s">
        <v>14</v>
      </c>
      <c r="D593" s="82" t="s">
        <v>320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56"/>
        <v>2</v>
      </c>
      <c r="M593" s="26">
        <f t="shared" si="57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67" t="e">
        <f>SUMIFS([1]Up!$J:$J,[1]Up!$D:$D,D593)</f>
        <v>#VALUE!</v>
      </c>
      <c r="BX593" s="82"/>
      <c r="BY593" s="82" t="str">
        <f t="shared" si="59"/>
        <v>PL2</v>
      </c>
      <c r="BZ593" s="53" t="str">
        <f t="shared" si="58"/>
        <v/>
      </c>
      <c r="CA593" s="53" t="s">
        <v>50</v>
      </c>
      <c r="CB593" s="53" t="s">
        <v>307</v>
      </c>
      <c r="CC593" s="53"/>
      <c r="CD593" s="53" t="s">
        <v>308</v>
      </c>
      <c r="CE593" s="53">
        <v>2</v>
      </c>
      <c r="CF593" s="83">
        <v>46128</v>
      </c>
      <c r="CG593" s="53"/>
      <c r="CH593" s="53"/>
    </row>
    <row r="594" spans="3:86" ht="14.25" hidden="1" customHeight="1">
      <c r="C594" s="82" t="s">
        <v>14</v>
      </c>
      <c r="D594" s="82" t="s">
        <v>319</v>
      </c>
      <c r="E594" s="82" t="s">
        <v>305</v>
      </c>
      <c r="F594" s="82" t="s">
        <v>306</v>
      </c>
      <c r="G594" s="82">
        <v>1219</v>
      </c>
      <c r="H594" s="82" t="s">
        <v>49</v>
      </c>
      <c r="I594" s="82">
        <v>2</v>
      </c>
      <c r="J594" s="82">
        <v>8.5</v>
      </c>
      <c r="K594" s="82">
        <v>17</v>
      </c>
      <c r="L594" s="26">
        <f t="shared" si="56"/>
        <v>2</v>
      </c>
      <c r="M594" s="26">
        <f t="shared" si="57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67" t="e">
        <f>SUMIFS([1]Up!$J:$J,[1]Up!$D:$D,D594)</f>
        <v>#VALUE!</v>
      </c>
      <c r="BX594" s="82"/>
      <c r="BY594" s="82" t="str">
        <f t="shared" si="59"/>
        <v>PL2</v>
      </c>
      <c r="BZ594" s="53" t="str">
        <f t="shared" si="58"/>
        <v/>
      </c>
      <c r="CA594" s="53" t="s">
        <v>50</v>
      </c>
      <c r="CB594" s="53" t="s">
        <v>307</v>
      </c>
      <c r="CC594" s="53"/>
      <c r="CD594" s="53" t="s">
        <v>308</v>
      </c>
      <c r="CE594" s="53">
        <v>2</v>
      </c>
      <c r="CF594" s="83">
        <v>46128</v>
      </c>
      <c r="CG594" s="53"/>
      <c r="CH594" s="53"/>
    </row>
    <row r="595" spans="3:86" ht="14.25" hidden="1" customHeight="1">
      <c r="C595" s="82" t="s">
        <v>14</v>
      </c>
      <c r="D595" s="82" t="s">
        <v>318</v>
      </c>
      <c r="E595" s="82" t="s">
        <v>305</v>
      </c>
      <c r="F595" s="82" t="s">
        <v>306</v>
      </c>
      <c r="G595" s="82">
        <v>1167</v>
      </c>
      <c r="H595" s="82" t="s">
        <v>49</v>
      </c>
      <c r="I595" s="82">
        <v>2</v>
      </c>
      <c r="J595" s="82">
        <v>8.4</v>
      </c>
      <c r="K595" s="82">
        <v>16.8</v>
      </c>
      <c r="L595" s="26">
        <f t="shared" si="56"/>
        <v>2</v>
      </c>
      <c r="M595" s="26">
        <f t="shared" si="57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67" t="e">
        <f>SUMIFS([1]Up!$J:$J,[1]Up!$D:$D,D595)</f>
        <v>#VALUE!</v>
      </c>
      <c r="BX595" s="82"/>
      <c r="BY595" s="82" t="str">
        <f t="shared" si="59"/>
        <v>PL2</v>
      </c>
      <c r="BZ595" s="53" t="str">
        <f t="shared" si="58"/>
        <v/>
      </c>
      <c r="CA595" s="53" t="s">
        <v>50</v>
      </c>
      <c r="CB595" s="53" t="s">
        <v>307</v>
      </c>
      <c r="CC595" s="53"/>
      <c r="CD595" s="53" t="s">
        <v>308</v>
      </c>
      <c r="CE595" s="53">
        <v>2</v>
      </c>
      <c r="CF595" s="83">
        <v>46128</v>
      </c>
      <c r="CG595" s="53"/>
      <c r="CH595" s="53"/>
    </row>
    <row r="596" spans="3:86" ht="14.25" hidden="1" customHeight="1">
      <c r="C596" s="82" t="s">
        <v>14</v>
      </c>
      <c r="D596" s="82" t="s">
        <v>317</v>
      </c>
      <c r="E596" s="82" t="s">
        <v>305</v>
      </c>
      <c r="F596" s="82" t="s">
        <v>306</v>
      </c>
      <c r="G596" s="82">
        <v>1219</v>
      </c>
      <c r="H596" s="82" t="s">
        <v>49</v>
      </c>
      <c r="I596" s="82">
        <v>2</v>
      </c>
      <c r="J596" s="82">
        <v>8.5</v>
      </c>
      <c r="K596" s="82">
        <v>17</v>
      </c>
      <c r="L596" s="26">
        <f t="shared" si="56"/>
        <v>2</v>
      </c>
      <c r="M596" s="26">
        <f t="shared" si="57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>
        <v>2</v>
      </c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67" t="e">
        <f>SUMIFS([1]Up!$J:$J,[1]Up!$D:$D,D596)</f>
        <v>#VALUE!</v>
      </c>
      <c r="BX596" s="82"/>
      <c r="BY596" s="82" t="str">
        <f t="shared" si="59"/>
        <v>PL2</v>
      </c>
      <c r="BZ596" s="53" t="str">
        <f t="shared" si="58"/>
        <v/>
      </c>
      <c r="CA596" s="53" t="s">
        <v>50</v>
      </c>
      <c r="CB596" s="53" t="s">
        <v>307</v>
      </c>
      <c r="CC596" s="53"/>
      <c r="CD596" s="53" t="s">
        <v>308</v>
      </c>
      <c r="CE596" s="53">
        <v>2</v>
      </c>
      <c r="CF596" s="83">
        <v>46128</v>
      </c>
      <c r="CG596" s="53"/>
      <c r="CH596" s="53"/>
    </row>
    <row r="597" spans="3:86" ht="14.25" hidden="1" customHeight="1">
      <c r="C597" s="82" t="s">
        <v>14</v>
      </c>
      <c r="D597" s="82" t="s">
        <v>316</v>
      </c>
      <c r="E597" s="82" t="s">
        <v>305</v>
      </c>
      <c r="F597" s="82" t="s">
        <v>306</v>
      </c>
      <c r="G597" s="82">
        <v>1765</v>
      </c>
      <c r="H597" s="82" t="s">
        <v>49</v>
      </c>
      <c r="I597" s="82">
        <v>2</v>
      </c>
      <c r="J597" s="82">
        <v>12</v>
      </c>
      <c r="K597" s="82">
        <v>24</v>
      </c>
      <c r="L597" s="26">
        <f t="shared" si="56"/>
        <v>2</v>
      </c>
      <c r="M597" s="26">
        <f t="shared" si="57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2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67" t="e">
        <f>SUMIFS([1]Up!$J:$J,[1]Up!$D:$D,D597)</f>
        <v>#VALUE!</v>
      </c>
      <c r="BX597" s="82"/>
      <c r="BY597" s="82" t="str">
        <f t="shared" si="59"/>
        <v>PL2</v>
      </c>
      <c r="BZ597" s="53" t="str">
        <f t="shared" si="58"/>
        <v/>
      </c>
      <c r="CA597" s="53" t="s">
        <v>50</v>
      </c>
      <c r="CB597" s="53" t="s">
        <v>307</v>
      </c>
      <c r="CC597" s="53"/>
      <c r="CD597" s="53" t="s">
        <v>308</v>
      </c>
      <c r="CE597" s="53">
        <v>2</v>
      </c>
      <c r="CF597" s="83">
        <v>46128</v>
      </c>
      <c r="CG597" s="53"/>
      <c r="CH597" s="53"/>
    </row>
    <row r="598" spans="3:86" ht="14.25" hidden="1" customHeight="1">
      <c r="C598" s="82" t="s">
        <v>14</v>
      </c>
      <c r="D598" s="82" t="s">
        <v>315</v>
      </c>
      <c r="E598" s="82" t="s">
        <v>305</v>
      </c>
      <c r="F598" s="82" t="s">
        <v>306</v>
      </c>
      <c r="G598" s="82">
        <v>1524</v>
      </c>
      <c r="H598" s="82" t="s">
        <v>49</v>
      </c>
      <c r="I598" s="82">
        <v>1</v>
      </c>
      <c r="J598" s="82">
        <v>10.5</v>
      </c>
      <c r="K598" s="82">
        <v>10.5</v>
      </c>
      <c r="L598" s="26">
        <f t="shared" si="56"/>
        <v>1</v>
      </c>
      <c r="M598" s="26">
        <f t="shared" si="57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>
        <v>1</v>
      </c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67" t="e">
        <f>SUMIFS([1]Up!$J:$J,[1]Up!$D:$D,D598)</f>
        <v>#VALUE!</v>
      </c>
      <c r="BX598" s="82"/>
      <c r="BY598" s="82" t="str">
        <f t="shared" si="59"/>
        <v>PL2</v>
      </c>
      <c r="BZ598" s="53" t="str">
        <f t="shared" si="58"/>
        <v/>
      </c>
      <c r="CA598" s="53" t="s">
        <v>50</v>
      </c>
      <c r="CB598" s="53" t="s">
        <v>307</v>
      </c>
      <c r="CC598" s="53"/>
      <c r="CD598" s="53" t="s">
        <v>308</v>
      </c>
      <c r="CE598" s="53">
        <v>1</v>
      </c>
      <c r="CF598" s="83">
        <v>46128</v>
      </c>
      <c r="CG598" s="53"/>
      <c r="CH598" s="53"/>
    </row>
    <row r="599" spans="3:86" ht="14.25" hidden="1" customHeight="1">
      <c r="C599" s="82" t="s">
        <v>14</v>
      </c>
      <c r="D599" s="82" t="s">
        <v>314</v>
      </c>
      <c r="E599" s="82" t="s">
        <v>305</v>
      </c>
      <c r="F599" s="82" t="s">
        <v>306</v>
      </c>
      <c r="G599" s="82">
        <v>838</v>
      </c>
      <c r="H599" s="82" t="s">
        <v>49</v>
      </c>
      <c r="I599" s="82">
        <v>1</v>
      </c>
      <c r="J599" s="82">
        <v>5.4</v>
      </c>
      <c r="K599" s="82">
        <v>5.4</v>
      </c>
      <c r="L599" s="26">
        <f t="shared" si="56"/>
        <v>1</v>
      </c>
      <c r="M599" s="26">
        <f t="shared" si="57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67" t="e">
        <f>SUMIFS([1]Up!$J:$J,[1]Up!$D:$D,D599)</f>
        <v>#VALUE!</v>
      </c>
      <c r="BX599" s="82"/>
      <c r="BY599" s="82" t="str">
        <f t="shared" si="59"/>
        <v>PL2</v>
      </c>
      <c r="BZ599" s="53" t="str">
        <f t="shared" si="58"/>
        <v/>
      </c>
      <c r="CA599" s="53" t="s">
        <v>50</v>
      </c>
      <c r="CB599" s="53" t="s">
        <v>307</v>
      </c>
      <c r="CC599" s="53"/>
      <c r="CD599" s="53" t="s">
        <v>308</v>
      </c>
      <c r="CE599" s="53">
        <v>1</v>
      </c>
      <c r="CF599" s="83">
        <v>46128</v>
      </c>
      <c r="CG599" s="53"/>
      <c r="CH599" s="53"/>
    </row>
    <row r="600" spans="3:86" ht="14.25" hidden="1" customHeight="1">
      <c r="C600" s="82" t="s">
        <v>14</v>
      </c>
      <c r="D600" s="82" t="s">
        <v>313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8.6999999999999993</v>
      </c>
      <c r="K600" s="82">
        <v>8.6999999999999993</v>
      </c>
      <c r="L600" s="26">
        <f t="shared" si="56"/>
        <v>1</v>
      </c>
      <c r="M600" s="26">
        <f t="shared" si="57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67" t="e">
        <f>SUMIFS([1]Up!$J:$J,[1]Up!$D:$D,D600)</f>
        <v>#VALUE!</v>
      </c>
      <c r="BX600" s="82"/>
      <c r="BY600" s="82" t="str">
        <f t="shared" si="59"/>
        <v>PL2</v>
      </c>
      <c r="BZ600" s="53" t="str">
        <f t="shared" si="58"/>
        <v/>
      </c>
      <c r="CA600" s="53" t="s">
        <v>50</v>
      </c>
      <c r="CB600" s="53" t="s">
        <v>307</v>
      </c>
      <c r="CC600" s="53"/>
      <c r="CD600" s="53" t="s">
        <v>308</v>
      </c>
      <c r="CE600" s="53">
        <v>1</v>
      </c>
      <c r="CF600" s="83">
        <v>46128</v>
      </c>
      <c r="CG600" s="53"/>
      <c r="CH600" s="53"/>
    </row>
    <row r="601" spans="3:86" ht="14.25" hidden="1" customHeight="1">
      <c r="C601" s="82" t="s">
        <v>14</v>
      </c>
      <c r="D601" s="82" t="s">
        <v>312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8.6</v>
      </c>
      <c r="K601" s="82">
        <v>8.6</v>
      </c>
      <c r="L601" s="26">
        <f t="shared" si="56"/>
        <v>1</v>
      </c>
      <c r="M601" s="26">
        <f t="shared" si="57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67" t="e">
        <f>SUMIFS([1]Up!$J:$J,[1]Up!$D:$D,D601)</f>
        <v>#VALUE!</v>
      </c>
      <c r="BX601" s="82"/>
      <c r="BY601" s="82" t="str">
        <f t="shared" si="59"/>
        <v>PL2</v>
      </c>
      <c r="BZ601" s="53" t="str">
        <f t="shared" si="58"/>
        <v/>
      </c>
      <c r="CA601" s="53" t="s">
        <v>50</v>
      </c>
      <c r="CB601" s="53" t="s">
        <v>307</v>
      </c>
      <c r="CC601" s="53"/>
      <c r="CD601" s="53" t="s">
        <v>308</v>
      </c>
      <c r="CE601" s="53">
        <v>1</v>
      </c>
      <c r="CF601" s="83">
        <v>46128</v>
      </c>
      <c r="CG601" s="53"/>
      <c r="CH601" s="53"/>
    </row>
    <row r="602" spans="3:86" ht="14.25" hidden="1" customHeight="1">
      <c r="C602" s="82" t="s">
        <v>14</v>
      </c>
      <c r="D602" s="82" t="s">
        <v>311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8.1</v>
      </c>
      <c r="K602" s="82">
        <v>8.1</v>
      </c>
      <c r="L602" s="26">
        <f t="shared" si="56"/>
        <v>1</v>
      </c>
      <c r="M602" s="26">
        <f t="shared" si="57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67" t="e">
        <f>SUMIFS([1]Up!$J:$J,[1]Up!$D:$D,D602)</f>
        <v>#VALUE!</v>
      </c>
      <c r="BX602" s="82"/>
      <c r="BY602" s="82" t="str">
        <f t="shared" si="59"/>
        <v>PL2</v>
      </c>
      <c r="BZ602" s="53" t="str">
        <f t="shared" si="58"/>
        <v/>
      </c>
      <c r="CA602" s="53" t="s">
        <v>50</v>
      </c>
      <c r="CB602" s="53" t="s">
        <v>307</v>
      </c>
      <c r="CC602" s="53"/>
      <c r="CD602" s="53" t="s">
        <v>308</v>
      </c>
      <c r="CE602" s="53">
        <v>1</v>
      </c>
      <c r="CF602" s="83">
        <v>46128</v>
      </c>
      <c r="CG602" s="53"/>
      <c r="CH602" s="53"/>
    </row>
    <row r="603" spans="3:86" ht="14.25" hidden="1" customHeight="1">
      <c r="C603" s="82" t="s">
        <v>14</v>
      </c>
      <c r="D603" s="82" t="s">
        <v>310</v>
      </c>
      <c r="E603" s="82" t="s">
        <v>305</v>
      </c>
      <c r="F603" s="82" t="s">
        <v>306</v>
      </c>
      <c r="G603" s="82">
        <v>1219</v>
      </c>
      <c r="H603" s="82" t="s">
        <v>49</v>
      </c>
      <c r="I603" s="82">
        <v>1</v>
      </c>
      <c r="J603" s="82">
        <v>8.6999999999999993</v>
      </c>
      <c r="K603" s="82">
        <v>8.6999999999999993</v>
      </c>
      <c r="L603" s="26">
        <f t="shared" si="56"/>
        <v>1</v>
      </c>
      <c r="M603" s="26">
        <f t="shared" si="57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>
        <v>1</v>
      </c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67" t="e">
        <f>SUMIFS([1]Up!$J:$J,[1]Up!$D:$D,D603)</f>
        <v>#VALUE!</v>
      </c>
      <c r="BX603" s="82"/>
      <c r="BY603" s="82" t="str">
        <f t="shared" si="59"/>
        <v>PL2</v>
      </c>
      <c r="BZ603" s="53" t="str">
        <f t="shared" si="58"/>
        <v/>
      </c>
      <c r="CA603" s="53" t="s">
        <v>50</v>
      </c>
      <c r="CB603" s="53" t="s">
        <v>307</v>
      </c>
      <c r="CC603" s="53"/>
      <c r="CD603" s="53" t="s">
        <v>308</v>
      </c>
      <c r="CE603" s="53">
        <v>1</v>
      </c>
      <c r="CF603" s="83">
        <v>46128</v>
      </c>
      <c r="CG603" s="53"/>
      <c r="CH603" s="53"/>
    </row>
    <row r="604" spans="3:86" ht="14.25" hidden="1" customHeight="1">
      <c r="C604" s="82" t="s">
        <v>14</v>
      </c>
      <c r="D604" s="82" t="s">
        <v>309</v>
      </c>
      <c r="E604" s="82" t="s">
        <v>305</v>
      </c>
      <c r="F604" s="82" t="s">
        <v>306</v>
      </c>
      <c r="G604" s="82">
        <v>1524</v>
      </c>
      <c r="H604" s="82" t="s">
        <v>49</v>
      </c>
      <c r="I604" s="82">
        <v>1</v>
      </c>
      <c r="J604" s="82">
        <v>10.5</v>
      </c>
      <c r="K604" s="82">
        <v>10.5</v>
      </c>
      <c r="L604" s="26">
        <f t="shared" si="56"/>
        <v>1</v>
      </c>
      <c r="M604" s="26">
        <f t="shared" si="57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>
        <v>1</v>
      </c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67" t="e">
        <f>SUMIFS([1]Up!$J:$J,[1]Up!$D:$D,D604)</f>
        <v>#VALUE!</v>
      </c>
      <c r="BX604" s="82"/>
      <c r="BY604" s="82" t="str">
        <f t="shared" si="59"/>
        <v>PL2</v>
      </c>
      <c r="BZ604" s="53" t="str">
        <f t="shared" si="58"/>
        <v/>
      </c>
      <c r="CA604" s="53" t="s">
        <v>50</v>
      </c>
      <c r="CB604" s="53" t="s">
        <v>307</v>
      </c>
      <c r="CC604" s="53"/>
      <c r="CD604" s="53" t="s">
        <v>308</v>
      </c>
      <c r="CE604" s="53">
        <v>1</v>
      </c>
      <c r="CF604" s="83">
        <v>46128</v>
      </c>
      <c r="CG604" s="53"/>
      <c r="CH604" s="53"/>
    </row>
    <row r="605" spans="3:86" ht="14.25" hidden="1" customHeight="1">
      <c r="C605" s="82" t="s">
        <v>14</v>
      </c>
      <c r="D605" s="82" t="s">
        <v>304</v>
      </c>
      <c r="E605" s="82" t="s">
        <v>305</v>
      </c>
      <c r="F605" s="82" t="s">
        <v>306</v>
      </c>
      <c r="G605" s="82">
        <v>876</v>
      </c>
      <c r="H605" s="82" t="s">
        <v>49</v>
      </c>
      <c r="I605" s="82">
        <v>4</v>
      </c>
      <c r="J605" s="82">
        <v>6.3</v>
      </c>
      <c r="K605" s="82">
        <v>25.2</v>
      </c>
      <c r="L605" s="26">
        <f t="shared" si="56"/>
        <v>4</v>
      </c>
      <c r="M605" s="26">
        <f t="shared" si="57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>
        <v>4</v>
      </c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67" t="e">
        <f>SUMIFS([1]Up!$J:$J,[1]Up!$D:$D,D605)</f>
        <v>#VALUE!</v>
      </c>
      <c r="BX605" s="82"/>
      <c r="BY605" s="82" t="str">
        <f t="shared" si="59"/>
        <v>PL2</v>
      </c>
      <c r="BZ605" s="53" t="str">
        <f t="shared" si="58"/>
        <v/>
      </c>
      <c r="CA605" s="53" t="s">
        <v>50</v>
      </c>
      <c r="CB605" s="53" t="s">
        <v>307</v>
      </c>
      <c r="CC605" s="53"/>
      <c r="CD605" s="53" t="s">
        <v>308</v>
      </c>
      <c r="CE605" s="53">
        <v>4</v>
      </c>
      <c r="CF605" s="83">
        <v>46128</v>
      </c>
      <c r="CG605" s="53"/>
      <c r="CH605" s="53"/>
    </row>
    <row r="606" spans="3:86" ht="14.25" hidden="1" customHeight="1">
      <c r="C606" s="82" t="s">
        <v>14</v>
      </c>
      <c r="D606" s="82" t="s">
        <v>303</v>
      </c>
      <c r="E606" s="82" t="s">
        <v>282</v>
      </c>
      <c r="F606" s="82" t="s">
        <v>199</v>
      </c>
      <c r="G606" s="82">
        <v>141</v>
      </c>
      <c r="H606" s="82" t="s">
        <v>200</v>
      </c>
      <c r="I606" s="82">
        <v>20</v>
      </c>
      <c r="J606" s="82">
        <v>2.5</v>
      </c>
      <c r="K606" s="82">
        <v>50</v>
      </c>
      <c r="L606" s="26">
        <f t="shared" si="56"/>
        <v>20</v>
      </c>
      <c r="M606" s="26">
        <f t="shared" si="57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21</v>
      </c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67" t="e">
        <f>SUMIFS([1]Up!$J:$J,[1]Up!$D:$D,D606)</f>
        <v>#VALUE!</v>
      </c>
      <c r="BX606" s="82"/>
      <c r="BY606" s="82" t="str">
        <f t="shared" si="59"/>
        <v>PL2</v>
      </c>
      <c r="BZ606" s="53" t="str">
        <f t="shared" si="58"/>
        <v>Thừa 1</v>
      </c>
      <c r="CA606" s="53" t="s">
        <v>82</v>
      </c>
      <c r="CB606" s="53" t="s">
        <v>201</v>
      </c>
      <c r="CC606" s="53"/>
      <c r="CD606" s="53" t="s">
        <v>202</v>
      </c>
      <c r="CE606" s="53">
        <v>21</v>
      </c>
      <c r="CF606" s="83">
        <v>46149</v>
      </c>
      <c r="CG606" s="53"/>
      <c r="CH606" s="53"/>
    </row>
    <row r="607" spans="3:86" ht="14.25" hidden="1" customHeight="1">
      <c r="C607" s="82" t="s">
        <v>14</v>
      </c>
      <c r="D607" s="82" t="s">
        <v>302</v>
      </c>
      <c r="E607" s="82" t="s">
        <v>299</v>
      </c>
      <c r="F607" s="82" t="s">
        <v>199</v>
      </c>
      <c r="G607" s="82">
        <v>141</v>
      </c>
      <c r="H607" s="82" t="s">
        <v>200</v>
      </c>
      <c r="I607" s="82">
        <v>1</v>
      </c>
      <c r="J607" s="82">
        <v>0.5</v>
      </c>
      <c r="K607" s="82">
        <v>0.5</v>
      </c>
      <c r="L607" s="26">
        <f t="shared" ref="L607:L670" si="60">MIN(SUM(N607:BV607),I607)</f>
        <v>1</v>
      </c>
      <c r="M607" s="26">
        <f t="shared" ref="M607:M670" si="61">MAX(0,I607-L607)</f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67" t="e">
        <f>SUMIFS([1]Up!$J:$J,[1]Up!$D:$D,D607)</f>
        <v>#VALUE!</v>
      </c>
      <c r="BX607" s="82"/>
      <c r="BY607" s="82" t="str">
        <f t="shared" si="59"/>
        <v>PL2</v>
      </c>
      <c r="BZ607" s="53" t="str">
        <f t="shared" ref="BZ607:BZ670" si="62">IF(ROUND(SUM(N607:BV607)-I607,0)&gt;0,"Thừa "&amp;SUM(N607:BV607)-I607,"")</f>
        <v/>
      </c>
      <c r="CA607" s="53" t="s">
        <v>82</v>
      </c>
      <c r="CB607" s="53" t="s">
        <v>201</v>
      </c>
      <c r="CC607" s="53"/>
      <c r="CD607" s="53" t="s">
        <v>202</v>
      </c>
      <c r="CE607" s="53">
        <v>1</v>
      </c>
      <c r="CF607" s="83">
        <v>46149</v>
      </c>
      <c r="CG607" s="53"/>
      <c r="CH607" s="53"/>
    </row>
    <row r="608" spans="3:86" ht="14.25" hidden="1" customHeight="1">
      <c r="C608" s="82" t="s">
        <v>14</v>
      </c>
      <c r="D608" s="82" t="s">
        <v>301</v>
      </c>
      <c r="E608" s="82" t="s">
        <v>198</v>
      </c>
      <c r="F608" s="82" t="s">
        <v>292</v>
      </c>
      <c r="G608" s="82">
        <v>141</v>
      </c>
      <c r="H608" s="82" t="s">
        <v>200</v>
      </c>
      <c r="I608" s="82">
        <v>1</v>
      </c>
      <c r="J608" s="82">
        <v>0.7</v>
      </c>
      <c r="K608" s="82">
        <v>0.7</v>
      </c>
      <c r="L608" s="26">
        <f t="shared" si="60"/>
        <v>1</v>
      </c>
      <c r="M608" s="26">
        <f t="shared" si="61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1</v>
      </c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67" t="e">
        <f>SUMIFS([1]Up!$J:$J,[1]Up!$D:$D,D608)</f>
        <v>#VALUE!</v>
      </c>
      <c r="BX608" s="82"/>
      <c r="BY608" s="82" t="str">
        <f t="shared" si="59"/>
        <v>PL2</v>
      </c>
      <c r="BZ608" s="53" t="str">
        <f t="shared" si="62"/>
        <v/>
      </c>
      <c r="CA608" s="53" t="s">
        <v>82</v>
      </c>
      <c r="CB608" s="53" t="s">
        <v>201</v>
      </c>
      <c r="CC608" s="53"/>
      <c r="CD608" s="53" t="s">
        <v>202</v>
      </c>
      <c r="CE608" s="53">
        <v>1</v>
      </c>
      <c r="CF608" s="83">
        <v>46149</v>
      </c>
      <c r="CG608" s="53"/>
      <c r="CH608" s="53"/>
    </row>
    <row r="609" spans="3:86" ht="14.25" hidden="1" customHeight="1">
      <c r="C609" s="82" t="s">
        <v>14</v>
      </c>
      <c r="D609" s="82" t="s">
        <v>300</v>
      </c>
      <c r="E609" s="82" t="s">
        <v>282</v>
      </c>
      <c r="F609" s="82" t="s">
        <v>292</v>
      </c>
      <c r="G609" s="82">
        <v>141</v>
      </c>
      <c r="H609" s="82" t="s">
        <v>200</v>
      </c>
      <c r="I609" s="82">
        <v>20</v>
      </c>
      <c r="J609" s="82">
        <v>2.5</v>
      </c>
      <c r="K609" s="82">
        <v>50</v>
      </c>
      <c r="L609" s="26">
        <f t="shared" si="60"/>
        <v>20</v>
      </c>
      <c r="M609" s="26">
        <f t="shared" si="61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21</v>
      </c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67" t="e">
        <f>SUMIFS([1]Up!$J:$J,[1]Up!$D:$D,D609)</f>
        <v>#VALUE!</v>
      </c>
      <c r="BX609" s="82"/>
      <c r="BY609" s="82" t="str">
        <f t="shared" si="59"/>
        <v>PL2</v>
      </c>
      <c r="BZ609" s="53" t="str">
        <f t="shared" si="62"/>
        <v>Thừa 1</v>
      </c>
      <c r="CA609" s="53" t="s">
        <v>82</v>
      </c>
      <c r="CB609" s="53" t="s">
        <v>201</v>
      </c>
      <c r="CC609" s="53"/>
      <c r="CD609" s="53" t="s">
        <v>202</v>
      </c>
      <c r="CE609" s="53">
        <v>21</v>
      </c>
      <c r="CF609" s="83">
        <v>46149</v>
      </c>
      <c r="CG609" s="53"/>
      <c r="CH609" s="53"/>
    </row>
    <row r="610" spans="3:86" ht="14.25" hidden="1" customHeight="1">
      <c r="C610" s="82" t="s">
        <v>14</v>
      </c>
      <c r="D610" s="82" t="s">
        <v>298</v>
      </c>
      <c r="E610" s="82" t="s">
        <v>299</v>
      </c>
      <c r="F610" s="82" t="s">
        <v>292</v>
      </c>
      <c r="G610" s="82">
        <v>141</v>
      </c>
      <c r="H610" s="82" t="s">
        <v>200</v>
      </c>
      <c r="I610" s="82">
        <v>1</v>
      </c>
      <c r="J610" s="82">
        <v>0.5</v>
      </c>
      <c r="K610" s="82">
        <v>0.5</v>
      </c>
      <c r="L610" s="26">
        <f t="shared" si="60"/>
        <v>1</v>
      </c>
      <c r="M610" s="26">
        <f t="shared" si="61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>
        <v>1</v>
      </c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67" t="e">
        <f>SUMIFS([1]Up!$J:$J,[1]Up!$D:$D,D610)</f>
        <v>#VALUE!</v>
      </c>
      <c r="BX610" s="82"/>
      <c r="BY610" s="82" t="str">
        <f t="shared" si="59"/>
        <v>PL2</v>
      </c>
      <c r="BZ610" s="53" t="str">
        <f t="shared" si="62"/>
        <v/>
      </c>
      <c r="CA610" s="53" t="s">
        <v>82</v>
      </c>
      <c r="CB610" s="53" t="s">
        <v>201</v>
      </c>
      <c r="CC610" s="53"/>
      <c r="CD610" s="53" t="s">
        <v>202</v>
      </c>
      <c r="CE610" s="53">
        <v>1</v>
      </c>
      <c r="CF610" s="83">
        <v>46149</v>
      </c>
      <c r="CG610" s="53"/>
      <c r="CH610" s="53"/>
    </row>
    <row r="611" spans="3:86" ht="14.25" hidden="1" customHeight="1">
      <c r="C611" s="82" t="s">
        <v>14</v>
      </c>
      <c r="D611" s="82" t="s">
        <v>297</v>
      </c>
      <c r="E611" s="82" t="s">
        <v>294</v>
      </c>
      <c r="F611" s="82" t="s">
        <v>219</v>
      </c>
      <c r="G611" s="82">
        <v>2862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60"/>
        <v>1</v>
      </c>
      <c r="M611" s="26">
        <f t="shared" si="61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26"/>
      <c r="BQ611" s="26"/>
      <c r="BR611" s="26"/>
      <c r="BS611" s="26"/>
      <c r="BT611" s="26"/>
      <c r="BU611" s="26"/>
      <c r="BV611" s="26"/>
      <c r="BW611" s="67" t="e">
        <f>SUMIFS([1]Up!$J:$J,[1]Up!$D:$D,D611)</f>
        <v>#VALUE!</v>
      </c>
      <c r="BX611" s="82"/>
      <c r="BY611" s="82" t="str">
        <f t="shared" si="59"/>
        <v>PL3</v>
      </c>
      <c r="BZ611" s="53" t="str">
        <f t="shared" si="62"/>
        <v/>
      </c>
      <c r="CA611" s="53" t="s">
        <v>50</v>
      </c>
      <c r="CB611" s="53" t="s">
        <v>220</v>
      </c>
      <c r="CC611" s="53"/>
      <c r="CD611" s="53" t="s">
        <v>221</v>
      </c>
      <c r="CE611" s="53">
        <v>1</v>
      </c>
      <c r="CF611" s="83">
        <v>46149</v>
      </c>
      <c r="CG611" s="53"/>
      <c r="CH611" s="53"/>
    </row>
    <row r="612" spans="3:86" ht="14.25" hidden="1" customHeight="1">
      <c r="C612" s="82" t="s">
        <v>14</v>
      </c>
      <c r="D612" s="82" t="s">
        <v>296</v>
      </c>
      <c r="E612" s="82" t="s">
        <v>294</v>
      </c>
      <c r="F612" s="82" t="s">
        <v>219</v>
      </c>
      <c r="G612" s="82">
        <v>2914</v>
      </c>
      <c r="H612" s="82" t="s">
        <v>200</v>
      </c>
      <c r="I612" s="82">
        <v>1</v>
      </c>
      <c r="J612" s="82">
        <v>2.6</v>
      </c>
      <c r="K612" s="82">
        <v>2.6</v>
      </c>
      <c r="L612" s="26">
        <f t="shared" si="60"/>
        <v>1</v>
      </c>
      <c r="M612" s="26">
        <f t="shared" si="61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>
        <v>1</v>
      </c>
      <c r="BO612" s="26"/>
      <c r="BP612" s="26"/>
      <c r="BQ612" s="26"/>
      <c r="BR612" s="26"/>
      <c r="BS612" s="26"/>
      <c r="BT612" s="26"/>
      <c r="BU612" s="26"/>
      <c r="BV612" s="26"/>
      <c r="BW612" s="67" t="e">
        <f>SUMIFS([1]Up!$J:$J,[1]Up!$D:$D,D612)</f>
        <v>#VALUE!</v>
      </c>
      <c r="BX612" s="82"/>
      <c r="BY612" s="82" t="str">
        <f t="shared" si="59"/>
        <v>PL3</v>
      </c>
      <c r="BZ612" s="53" t="str">
        <f t="shared" si="62"/>
        <v/>
      </c>
      <c r="CA612" s="53" t="s">
        <v>50</v>
      </c>
      <c r="CB612" s="53" t="s">
        <v>220</v>
      </c>
      <c r="CC612" s="53"/>
      <c r="CD612" s="53" t="s">
        <v>221</v>
      </c>
      <c r="CE612" s="53">
        <v>1</v>
      </c>
      <c r="CF612" s="83">
        <v>46149</v>
      </c>
      <c r="CG612" s="53"/>
      <c r="CH612" s="53"/>
    </row>
    <row r="613" spans="3:86" ht="14.25" hidden="1" customHeight="1">
      <c r="C613" s="82" t="s">
        <v>14</v>
      </c>
      <c r="D613" s="82" t="s">
        <v>295</v>
      </c>
      <c r="E613" s="82" t="s">
        <v>291</v>
      </c>
      <c r="F613" s="82" t="s">
        <v>199</v>
      </c>
      <c r="G613" s="82">
        <v>141</v>
      </c>
      <c r="H613" s="82" t="s">
        <v>200</v>
      </c>
      <c r="I613" s="82">
        <v>1</v>
      </c>
      <c r="J613" s="82">
        <v>2.2000000000000002</v>
      </c>
      <c r="K613" s="82">
        <v>2.2000000000000002</v>
      </c>
      <c r="L613" s="26">
        <f t="shared" si="60"/>
        <v>1</v>
      </c>
      <c r="M613" s="26">
        <f t="shared" si="61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>
        <v>1</v>
      </c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67" t="e">
        <f>SUMIFS([1]Up!$J:$J,[1]Up!$D:$D,D613)</f>
        <v>#VALUE!</v>
      </c>
      <c r="BX613" s="82"/>
      <c r="BY613" s="82" t="str">
        <f t="shared" si="59"/>
        <v>PL2</v>
      </c>
      <c r="BZ613" s="53" t="str">
        <f t="shared" si="62"/>
        <v/>
      </c>
      <c r="CA613" s="53" t="s">
        <v>50</v>
      </c>
      <c r="CB613" s="53" t="s">
        <v>3370</v>
      </c>
      <c r="CC613" s="53"/>
      <c r="CD613" s="53" t="s">
        <v>3371</v>
      </c>
      <c r="CE613" s="53">
        <v>1</v>
      </c>
      <c r="CF613" s="83">
        <v>46155</v>
      </c>
      <c r="CG613" s="53"/>
      <c r="CH613" s="53"/>
    </row>
    <row r="614" spans="3:86" ht="14.25" hidden="1" customHeight="1">
      <c r="C614" s="82" t="s">
        <v>14</v>
      </c>
      <c r="D614" s="82" t="s">
        <v>293</v>
      </c>
      <c r="E614" s="82" t="s">
        <v>294</v>
      </c>
      <c r="F614" s="82" t="s">
        <v>219</v>
      </c>
      <c r="G614" s="82">
        <v>2881</v>
      </c>
      <c r="H614" s="82" t="s">
        <v>200</v>
      </c>
      <c r="I614" s="82">
        <v>1</v>
      </c>
      <c r="J614" s="82">
        <v>2.6</v>
      </c>
      <c r="K614" s="82">
        <v>2.6</v>
      </c>
      <c r="L614" s="26">
        <f t="shared" si="60"/>
        <v>1</v>
      </c>
      <c r="M614" s="26">
        <f t="shared" si="61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>
        <v>1</v>
      </c>
      <c r="BO614" s="26"/>
      <c r="BP614" s="26"/>
      <c r="BQ614" s="26"/>
      <c r="BR614" s="26"/>
      <c r="BS614" s="26"/>
      <c r="BT614" s="26"/>
      <c r="BU614" s="26"/>
      <c r="BV614" s="26"/>
      <c r="BW614" s="67" t="e">
        <f>SUMIFS([1]Up!$J:$J,[1]Up!$D:$D,D614)</f>
        <v>#VALUE!</v>
      </c>
      <c r="BX614" s="82"/>
      <c r="BY614" s="82" t="str">
        <f t="shared" si="59"/>
        <v>PL3</v>
      </c>
      <c r="BZ614" s="53" t="str">
        <f t="shared" si="62"/>
        <v/>
      </c>
      <c r="CA614" s="53" t="s">
        <v>50</v>
      </c>
      <c r="CB614" s="53" t="s">
        <v>220</v>
      </c>
      <c r="CC614" s="53"/>
      <c r="CD614" s="53" t="s">
        <v>221</v>
      </c>
      <c r="CE614" s="53">
        <v>1</v>
      </c>
      <c r="CF614" s="83">
        <v>46149</v>
      </c>
      <c r="CG614" s="53"/>
      <c r="CH614" s="53"/>
    </row>
    <row r="615" spans="3:86" ht="14.25" hidden="1" customHeight="1">
      <c r="C615" s="82" t="s">
        <v>14</v>
      </c>
      <c r="D615" s="82" t="s">
        <v>290</v>
      </c>
      <c r="E615" s="82" t="s">
        <v>291</v>
      </c>
      <c r="F615" s="82" t="s">
        <v>292</v>
      </c>
      <c r="G615" s="82">
        <v>141</v>
      </c>
      <c r="H615" s="82" t="s">
        <v>200</v>
      </c>
      <c r="I615" s="82">
        <v>1</v>
      </c>
      <c r="J615" s="82">
        <v>2.2000000000000002</v>
      </c>
      <c r="K615" s="82">
        <v>2.2000000000000002</v>
      </c>
      <c r="L615" s="26">
        <f t="shared" si="60"/>
        <v>1</v>
      </c>
      <c r="M615" s="26">
        <f t="shared" si="61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>
        <v>1</v>
      </c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67" t="e">
        <f>SUMIFS([1]Up!$J:$J,[1]Up!$D:$D,D615)</f>
        <v>#VALUE!</v>
      </c>
      <c r="BX615" s="82"/>
      <c r="BY615" s="82" t="str">
        <f t="shared" si="59"/>
        <v>PL2</v>
      </c>
      <c r="BZ615" s="53" t="str">
        <f t="shared" si="62"/>
        <v/>
      </c>
      <c r="CA615" s="53" t="s">
        <v>50</v>
      </c>
      <c r="CB615" s="53" t="s">
        <v>3370</v>
      </c>
      <c r="CC615" s="53"/>
      <c r="CD615" s="53" t="s">
        <v>3371</v>
      </c>
      <c r="CE615" s="53">
        <v>1</v>
      </c>
      <c r="CF615" s="83">
        <v>46155</v>
      </c>
      <c r="CG615" s="53"/>
      <c r="CH615" s="53"/>
    </row>
    <row r="616" spans="3:86" ht="14.25" hidden="1" customHeight="1">
      <c r="C616" s="82" t="s">
        <v>14</v>
      </c>
      <c r="D616" s="82" t="s">
        <v>288</v>
      </c>
      <c r="E616" s="82" t="s">
        <v>289</v>
      </c>
      <c r="F616" s="82" t="s">
        <v>256</v>
      </c>
      <c r="G616" s="82">
        <v>224</v>
      </c>
      <c r="H616" s="82" t="s">
        <v>97</v>
      </c>
      <c r="I616" s="82">
        <v>16</v>
      </c>
      <c r="J616" s="82">
        <v>167.2</v>
      </c>
      <c r="K616" s="82">
        <v>2675.2</v>
      </c>
      <c r="L616" s="26">
        <f t="shared" si="60"/>
        <v>16</v>
      </c>
      <c r="M616" s="26">
        <f t="shared" si="61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>
        <f>16*3</f>
        <v>48</v>
      </c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67" t="e">
        <f>SUMIFS([1]Up!$J:$J,[1]Up!$D:$D,D616)</f>
        <v>#VALUE!</v>
      </c>
      <c r="BX616" s="82" t="s">
        <v>3868</v>
      </c>
      <c r="BY616" s="82" t="str">
        <f t="shared" si="59"/>
        <v>PL10</v>
      </c>
      <c r="BZ616" s="53" t="str">
        <f t="shared" si="62"/>
        <v>Thừa 32</v>
      </c>
      <c r="CA616" s="53" t="s">
        <v>82</v>
      </c>
      <c r="CB616" s="53"/>
      <c r="CC616" s="53"/>
      <c r="CD616" s="53" t="s">
        <v>51</v>
      </c>
      <c r="CE616" s="53">
        <v>16</v>
      </c>
      <c r="CF616" s="83"/>
      <c r="CG616" s="53"/>
      <c r="CH616" s="53"/>
    </row>
    <row r="617" spans="3:86" ht="14.25" hidden="1" customHeight="1">
      <c r="C617" s="82" t="s">
        <v>14</v>
      </c>
      <c r="D617" s="82" t="s">
        <v>286</v>
      </c>
      <c r="E617" s="82" t="s">
        <v>287</v>
      </c>
      <c r="F617" s="82" t="s">
        <v>66</v>
      </c>
      <c r="G617" s="82">
        <v>137</v>
      </c>
      <c r="H617" s="82" t="s">
        <v>97</v>
      </c>
      <c r="I617" s="82">
        <v>208</v>
      </c>
      <c r="J617" s="82">
        <v>0.5</v>
      </c>
      <c r="K617" s="82">
        <v>104</v>
      </c>
      <c r="L617" s="26">
        <f t="shared" si="60"/>
        <v>208</v>
      </c>
      <c r="M617" s="26">
        <f t="shared" si="61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>
        <v>208</v>
      </c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67" t="e">
        <f>SUMIFS([1]Up!$J:$J,[1]Up!$D:$D,D617)</f>
        <v>#VALUE!</v>
      </c>
      <c r="BX617" s="82"/>
      <c r="BY617" s="82" t="str">
        <f t="shared" si="59"/>
        <v>PL6</v>
      </c>
      <c r="BZ617" s="53" t="str">
        <f t="shared" si="62"/>
        <v/>
      </c>
      <c r="CA617" s="53" t="s">
        <v>50</v>
      </c>
      <c r="CB617" s="84" t="s">
        <v>3691</v>
      </c>
      <c r="CC617" s="53"/>
      <c r="CD617" s="53" t="s">
        <v>229</v>
      </c>
      <c r="CE617" s="53">
        <v>208</v>
      </c>
      <c r="CF617" s="83">
        <v>46212</v>
      </c>
      <c r="CG617" s="53"/>
      <c r="CH617" s="53"/>
    </row>
    <row r="618" spans="3:86" ht="14.25" hidden="1" customHeight="1">
      <c r="C618" s="82" t="s">
        <v>14</v>
      </c>
      <c r="D618" s="82" t="s">
        <v>284</v>
      </c>
      <c r="E618" s="82" t="s">
        <v>285</v>
      </c>
      <c r="F618" s="82" t="s">
        <v>256</v>
      </c>
      <c r="G618" s="82">
        <v>255</v>
      </c>
      <c r="H618" s="82" t="s">
        <v>200</v>
      </c>
      <c r="I618" s="82">
        <v>1</v>
      </c>
      <c r="J618" s="82">
        <v>3.3</v>
      </c>
      <c r="K618" s="82">
        <v>3.3</v>
      </c>
      <c r="L618" s="26">
        <f t="shared" si="60"/>
        <v>1</v>
      </c>
      <c r="M618" s="26">
        <f t="shared" si="61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>
        <v>1</v>
      </c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67" t="e">
        <f>SUMIFS([1]Up!$J:$J,[1]Up!$D:$D,D618)</f>
        <v>#VALUE!</v>
      </c>
      <c r="BX618" s="82"/>
      <c r="BY618" s="82" t="str">
        <f t="shared" si="59"/>
        <v>PL2</v>
      </c>
      <c r="BZ618" s="53" t="str">
        <f t="shared" si="62"/>
        <v/>
      </c>
      <c r="CA618" s="53" t="s">
        <v>82</v>
      </c>
      <c r="CB618" s="53" t="s">
        <v>201</v>
      </c>
      <c r="CC618" s="53"/>
      <c r="CD618" s="53" t="s">
        <v>202</v>
      </c>
      <c r="CE618" s="53">
        <v>1</v>
      </c>
      <c r="CF618" s="83">
        <v>46149</v>
      </c>
      <c r="CG618" s="53"/>
      <c r="CH618" s="53"/>
    </row>
    <row r="619" spans="3:86" ht="14.25" hidden="1" customHeight="1">
      <c r="C619" s="82" t="s">
        <v>14</v>
      </c>
      <c r="D619" s="82" t="s">
        <v>283</v>
      </c>
      <c r="E619" s="82" t="s">
        <v>277</v>
      </c>
      <c r="F619" s="82" t="s">
        <v>66</v>
      </c>
      <c r="G619" s="82">
        <v>189</v>
      </c>
      <c r="H619" s="82" t="s">
        <v>200</v>
      </c>
      <c r="I619" s="82">
        <v>1</v>
      </c>
      <c r="J619" s="82">
        <v>0.1</v>
      </c>
      <c r="K619" s="82">
        <v>0.1</v>
      </c>
      <c r="L619" s="26">
        <f t="shared" si="60"/>
        <v>1</v>
      </c>
      <c r="M619" s="26">
        <f t="shared" si="61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>
        <v>1</v>
      </c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67" t="e">
        <f>SUMIFS([1]Up!$J:$J,[1]Up!$D:$D,D619)</f>
        <v>#VALUE!</v>
      </c>
      <c r="BX619" s="82"/>
      <c r="BY619" s="82" t="str">
        <f t="shared" si="59"/>
        <v>PL2</v>
      </c>
      <c r="BZ619" s="53" t="str">
        <f t="shared" si="62"/>
        <v/>
      </c>
      <c r="CA619" s="53" t="s">
        <v>50</v>
      </c>
      <c r="CB619" s="53" t="s">
        <v>201</v>
      </c>
      <c r="CC619" s="53"/>
      <c r="CD619" s="53" t="s">
        <v>202</v>
      </c>
      <c r="CE619" s="53">
        <v>1</v>
      </c>
      <c r="CF619" s="83">
        <v>46149</v>
      </c>
      <c r="CG619" s="53"/>
      <c r="CH619" s="53"/>
    </row>
    <row r="620" spans="3:86" ht="14.25" hidden="1" customHeight="1">
      <c r="C620" s="82" t="s">
        <v>14</v>
      </c>
      <c r="D620" s="82" t="s">
        <v>281</v>
      </c>
      <c r="E620" s="82" t="s">
        <v>282</v>
      </c>
      <c r="F620" s="82" t="s">
        <v>256</v>
      </c>
      <c r="G620" s="82">
        <v>255</v>
      </c>
      <c r="H620" s="82" t="s">
        <v>200</v>
      </c>
      <c r="I620" s="82">
        <v>7</v>
      </c>
      <c r="J620" s="82">
        <v>4.5999999999999996</v>
      </c>
      <c r="K620" s="82">
        <v>32.199999999999996</v>
      </c>
      <c r="L620" s="26">
        <f t="shared" si="60"/>
        <v>7</v>
      </c>
      <c r="M620" s="26">
        <f t="shared" si="61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>
        <v>7</v>
      </c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67" t="e">
        <f>SUMIFS([1]Up!$J:$J,[1]Up!$D:$D,D620)</f>
        <v>#VALUE!</v>
      </c>
      <c r="BX620" s="82"/>
      <c r="BY620" s="82" t="str">
        <f t="shared" si="59"/>
        <v>PL2</v>
      </c>
      <c r="BZ620" s="53" t="str">
        <f t="shared" si="62"/>
        <v/>
      </c>
      <c r="CA620" s="53" t="s">
        <v>82</v>
      </c>
      <c r="CB620" s="53" t="s">
        <v>201</v>
      </c>
      <c r="CC620" s="53"/>
      <c r="CD620" s="53" t="s">
        <v>202</v>
      </c>
      <c r="CE620" s="53">
        <v>7</v>
      </c>
      <c r="CF620" s="83">
        <v>46149</v>
      </c>
      <c r="CG620" s="53"/>
      <c r="CH620" s="53"/>
    </row>
    <row r="621" spans="3:86" ht="14.25" hidden="1" customHeight="1">
      <c r="C621" s="82" t="s">
        <v>14</v>
      </c>
      <c r="D621" s="82" t="s">
        <v>280</v>
      </c>
      <c r="E621" s="82" t="s">
        <v>277</v>
      </c>
      <c r="F621" s="82" t="s">
        <v>66</v>
      </c>
      <c r="G621" s="82">
        <v>189</v>
      </c>
      <c r="H621" s="82" t="s">
        <v>200</v>
      </c>
      <c r="I621" s="82">
        <v>14</v>
      </c>
      <c r="J621" s="82">
        <v>0.1</v>
      </c>
      <c r="K621" s="82">
        <v>1.4000000000000001</v>
      </c>
      <c r="L621" s="26">
        <f t="shared" si="60"/>
        <v>14</v>
      </c>
      <c r="M621" s="26">
        <f t="shared" si="61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>
        <v>14</v>
      </c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67" t="e">
        <f>SUMIFS([1]Up!$J:$J,[1]Up!$D:$D,D621)</f>
        <v>#VALUE!</v>
      </c>
      <c r="BX621" s="82"/>
      <c r="BY621" s="82" t="str">
        <f t="shared" si="59"/>
        <v>PL2</v>
      </c>
      <c r="BZ621" s="53" t="str">
        <f t="shared" si="62"/>
        <v/>
      </c>
      <c r="CA621" s="53" t="s">
        <v>50</v>
      </c>
      <c r="CB621" s="53" t="s">
        <v>201</v>
      </c>
      <c r="CC621" s="53"/>
      <c r="CD621" s="53" t="s">
        <v>202</v>
      </c>
      <c r="CE621" s="53">
        <v>14</v>
      </c>
      <c r="CF621" s="83">
        <v>46149</v>
      </c>
      <c r="CG621" s="53"/>
      <c r="CH621" s="53"/>
    </row>
    <row r="622" spans="3:86" ht="14.25" customHeight="1">
      <c r="C622" s="82" t="s">
        <v>14</v>
      </c>
      <c r="D622" s="82" t="s">
        <v>278</v>
      </c>
      <c r="E622" s="82" t="s">
        <v>279</v>
      </c>
      <c r="F622" s="82" t="s">
        <v>256</v>
      </c>
      <c r="G622" s="82">
        <v>255</v>
      </c>
      <c r="H622" s="82" t="s">
        <v>200</v>
      </c>
      <c r="I622" s="82">
        <v>1</v>
      </c>
      <c r="J622" s="82">
        <v>3.4</v>
      </c>
      <c r="K622" s="82">
        <v>3.4</v>
      </c>
      <c r="L622" s="26">
        <f t="shared" si="60"/>
        <v>1</v>
      </c>
      <c r="M622" s="26">
        <f t="shared" si="61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>
        <v>1</v>
      </c>
      <c r="BV622" s="26"/>
      <c r="BW622" s="67" t="e">
        <f>SUMIFS([1]Up!$J:$J,[1]Up!$D:$D,D622)</f>
        <v>#VALUE!</v>
      </c>
      <c r="BX622" s="82"/>
      <c r="BY622" s="82" t="str">
        <f t="shared" ref="BY622:BY685" si="63">IFERROR(IF(C622="Plate",LEFT(E622,FIND("*",E622,1)-1),""),IF(C622="Plate",LEFT(E622,FIND("x",E622,1)-1),""))</f>
        <v>PL2</v>
      </c>
      <c r="BZ622" s="53" t="str">
        <f t="shared" si="62"/>
        <v/>
      </c>
      <c r="CA622" s="53" t="s">
        <v>82</v>
      </c>
      <c r="CB622" s="53" t="s">
        <v>3370</v>
      </c>
      <c r="CC622" s="53"/>
      <c r="CD622" s="53" t="s">
        <v>3371</v>
      </c>
      <c r="CE622" s="53">
        <v>1</v>
      </c>
      <c r="CF622" s="83">
        <v>46155</v>
      </c>
      <c r="CG622" s="53"/>
      <c r="CH622" s="53"/>
    </row>
    <row r="623" spans="3:86" ht="14.25" hidden="1" customHeight="1">
      <c r="C623" s="82" t="s">
        <v>14</v>
      </c>
      <c r="D623" s="82" t="s">
        <v>276</v>
      </c>
      <c r="E623" s="82" t="s">
        <v>277</v>
      </c>
      <c r="F623" s="82" t="s">
        <v>66</v>
      </c>
      <c r="G623" s="82">
        <v>189</v>
      </c>
      <c r="H623" s="82" t="s">
        <v>200</v>
      </c>
      <c r="I623" s="82">
        <v>2</v>
      </c>
      <c r="J623" s="82">
        <v>0.1</v>
      </c>
      <c r="K623" s="82">
        <v>0.2</v>
      </c>
      <c r="L623" s="26">
        <f t="shared" si="60"/>
        <v>2</v>
      </c>
      <c r="M623" s="26">
        <f t="shared" si="61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>
        <v>2</v>
      </c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67" t="e">
        <f>SUMIFS([1]Up!$J:$J,[1]Up!$D:$D,D623)</f>
        <v>#VALUE!</v>
      </c>
      <c r="BX623" s="82"/>
      <c r="BY623" s="82" t="str">
        <f t="shared" si="63"/>
        <v>PL2</v>
      </c>
      <c r="BZ623" s="53" t="str">
        <f t="shared" si="62"/>
        <v/>
      </c>
      <c r="CA623" s="53" t="s">
        <v>50</v>
      </c>
      <c r="CB623" s="53" t="s">
        <v>201</v>
      </c>
      <c r="CC623" s="53"/>
      <c r="CD623" s="53" t="s">
        <v>202</v>
      </c>
      <c r="CE623" s="53">
        <v>2</v>
      </c>
      <c r="CF623" s="83">
        <v>46149</v>
      </c>
      <c r="CG623" s="53"/>
      <c r="CH623" s="53"/>
    </row>
    <row r="624" spans="3:86" ht="14.25" hidden="1" customHeight="1">
      <c r="C624" s="82" t="s">
        <v>14</v>
      </c>
      <c r="D624" s="82" t="s">
        <v>274</v>
      </c>
      <c r="E624" s="82" t="s">
        <v>275</v>
      </c>
      <c r="F624" s="82" t="s">
        <v>66</v>
      </c>
      <c r="G624" s="82">
        <v>276</v>
      </c>
      <c r="H624" s="82" t="s">
        <v>97</v>
      </c>
      <c r="I624" s="82">
        <v>48</v>
      </c>
      <c r="J624" s="82">
        <v>1.2</v>
      </c>
      <c r="K624" s="82">
        <v>57.599999999999994</v>
      </c>
      <c r="L624" s="26">
        <f t="shared" si="60"/>
        <v>48</v>
      </c>
      <c r="M624" s="26">
        <f t="shared" si="61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>
        <v>48</v>
      </c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67" t="e">
        <f>SUMIFS([1]Up!$J:$J,[1]Up!$D:$D,D624)</f>
        <v>#VALUE!</v>
      </c>
      <c r="BX624" s="82"/>
      <c r="BY624" s="82" t="str">
        <f t="shared" si="63"/>
        <v>PL6</v>
      </c>
      <c r="BZ624" s="53" t="str">
        <f t="shared" si="62"/>
        <v/>
      </c>
      <c r="CA624" s="53" t="s">
        <v>50</v>
      </c>
      <c r="CB624" s="84" t="s">
        <v>3691</v>
      </c>
      <c r="CC624" s="53"/>
      <c r="CD624" s="53" t="s">
        <v>229</v>
      </c>
      <c r="CE624" s="53">
        <v>48</v>
      </c>
      <c r="CF624" s="83">
        <v>46212</v>
      </c>
      <c r="CG624" s="53"/>
      <c r="CH624" s="53"/>
    </row>
    <row r="625" spans="3:86" ht="14.25" hidden="1" customHeight="1">
      <c r="C625" s="82" t="s">
        <v>12</v>
      </c>
      <c r="D625" s="82" t="s">
        <v>273</v>
      </c>
      <c r="E625" s="82" t="s">
        <v>223</v>
      </c>
      <c r="F625" s="82" t="s">
        <v>54</v>
      </c>
      <c r="G625" s="82">
        <v>9574</v>
      </c>
      <c r="H625" s="82" t="s">
        <v>97</v>
      </c>
      <c r="I625" s="82">
        <v>6</v>
      </c>
      <c r="J625" s="82">
        <v>526.70000000000005</v>
      </c>
      <c r="K625" s="82">
        <v>3160.2000000000003</v>
      </c>
      <c r="L625" s="26">
        <f t="shared" si="60"/>
        <v>6</v>
      </c>
      <c r="M625" s="26">
        <f t="shared" si="61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>
        <v>6</v>
      </c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67" t="e">
        <f>SUMIFS([1]Up!$J:$J,[1]Up!$D:$D,D625)</f>
        <v>#VALUE!</v>
      </c>
      <c r="BX625" s="82"/>
      <c r="BY625" s="82" t="str">
        <f t="shared" si="63"/>
        <v/>
      </c>
      <c r="BZ625" s="53" t="str">
        <f t="shared" si="62"/>
        <v/>
      </c>
      <c r="CA625" s="53" t="s">
        <v>50</v>
      </c>
      <c r="CB625" s="53"/>
      <c r="CC625" s="53"/>
      <c r="CD625" s="53" t="s">
        <v>51</v>
      </c>
      <c r="CE625" s="53">
        <v>6</v>
      </c>
      <c r="CF625" s="83"/>
      <c r="CG625" s="53"/>
      <c r="CH625" s="53"/>
    </row>
    <row r="626" spans="3:86" ht="14.25" hidden="1" customHeight="1">
      <c r="C626" s="82" t="s">
        <v>12</v>
      </c>
      <c r="D626" s="82" t="s">
        <v>272</v>
      </c>
      <c r="E626" s="82" t="s">
        <v>231</v>
      </c>
      <c r="F626" s="82" t="s">
        <v>232</v>
      </c>
      <c r="G626" s="82">
        <v>195</v>
      </c>
      <c r="H626" s="82" t="s">
        <v>233</v>
      </c>
      <c r="I626" s="82">
        <v>27</v>
      </c>
      <c r="J626" s="82">
        <v>0</v>
      </c>
      <c r="K626" s="82">
        <v>0</v>
      </c>
      <c r="L626" s="26">
        <f t="shared" si="60"/>
        <v>27</v>
      </c>
      <c r="M626" s="26">
        <f t="shared" si="61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>
        <v>27</v>
      </c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67" t="e">
        <f>SUMIFS([1]Up!$J:$J,[1]Up!$D:$D,D626)</f>
        <v>#VALUE!</v>
      </c>
      <c r="BX626" s="82"/>
      <c r="BY626" s="82" t="str">
        <f t="shared" si="63"/>
        <v/>
      </c>
      <c r="BZ626" s="53" t="str">
        <f t="shared" si="62"/>
        <v/>
      </c>
      <c r="CA626" s="53" t="s">
        <v>50</v>
      </c>
      <c r="CB626" s="84" t="s">
        <v>234</v>
      </c>
      <c r="CC626" s="53"/>
      <c r="CD626" s="53" t="s">
        <v>235</v>
      </c>
      <c r="CE626" s="53">
        <v>27</v>
      </c>
      <c r="CF626" s="83">
        <v>46149</v>
      </c>
      <c r="CG626" s="53"/>
      <c r="CH626" s="53"/>
    </row>
    <row r="627" spans="3:86" ht="14.25" hidden="1" customHeight="1">
      <c r="C627" s="82" t="s">
        <v>14</v>
      </c>
      <c r="D627" s="82" t="s">
        <v>271</v>
      </c>
      <c r="E627" s="82" t="s">
        <v>228</v>
      </c>
      <c r="F627" s="82" t="s">
        <v>66</v>
      </c>
      <c r="G627" s="82">
        <v>167</v>
      </c>
      <c r="H627" s="82" t="s">
        <v>97</v>
      </c>
      <c r="I627" s="82">
        <v>28</v>
      </c>
      <c r="J627" s="82">
        <v>0.4</v>
      </c>
      <c r="K627" s="82">
        <v>11.200000000000001</v>
      </c>
      <c r="L627" s="26">
        <f t="shared" si="60"/>
        <v>28</v>
      </c>
      <c r="M627" s="26">
        <f t="shared" si="61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28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67" t="e">
        <f>SUMIFS([1]Up!$J:$J,[1]Up!$D:$D,D627)</f>
        <v>#VALUE!</v>
      </c>
      <c r="BX627" s="82"/>
      <c r="BY627" s="82" t="str">
        <f t="shared" si="63"/>
        <v>PL6</v>
      </c>
      <c r="BZ627" s="53" t="str">
        <f t="shared" si="62"/>
        <v/>
      </c>
      <c r="CA627" s="53" t="s">
        <v>50</v>
      </c>
      <c r="CB627" s="84" t="s">
        <v>3691</v>
      </c>
      <c r="CC627" s="53"/>
      <c r="CD627" s="53" t="s">
        <v>229</v>
      </c>
      <c r="CE627" s="53">
        <v>28</v>
      </c>
      <c r="CF627" s="83">
        <v>46212</v>
      </c>
      <c r="CG627" s="53"/>
      <c r="CH627" s="53"/>
    </row>
    <row r="628" spans="3:86" ht="14.25" hidden="1" customHeight="1">
      <c r="C628" s="82" t="s">
        <v>14</v>
      </c>
      <c r="D628" s="82" t="s">
        <v>270</v>
      </c>
      <c r="E628" s="82" t="s">
        <v>240</v>
      </c>
      <c r="F628" s="82" t="s">
        <v>66</v>
      </c>
      <c r="G628" s="82">
        <v>276</v>
      </c>
      <c r="H628" s="82" t="s">
        <v>97</v>
      </c>
      <c r="I628" s="82">
        <v>1</v>
      </c>
      <c r="J628" s="82">
        <v>3.4</v>
      </c>
      <c r="K628" s="82">
        <v>3.4</v>
      </c>
      <c r="L628" s="26">
        <f t="shared" si="60"/>
        <v>1</v>
      </c>
      <c r="M628" s="26">
        <f t="shared" si="61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1</v>
      </c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67" t="e">
        <f>SUMIFS([1]Up!$J:$J,[1]Up!$D:$D,D628)</f>
        <v>#VALUE!</v>
      </c>
      <c r="BX628" s="82"/>
      <c r="BY628" s="82" t="str">
        <f t="shared" si="63"/>
        <v>PL12</v>
      </c>
      <c r="BZ628" s="53" t="str">
        <f t="shared" si="62"/>
        <v/>
      </c>
      <c r="CA628" s="53" t="s">
        <v>50</v>
      </c>
      <c r="CB628" s="53" t="s">
        <v>225</v>
      </c>
      <c r="CC628" s="53"/>
      <c r="CD628" s="53" t="s">
        <v>226</v>
      </c>
      <c r="CE628" s="53">
        <v>1</v>
      </c>
      <c r="CF628" s="83">
        <v>46149</v>
      </c>
      <c r="CG628" s="53"/>
      <c r="CH628" s="53"/>
    </row>
    <row r="629" spans="3:86" ht="14.25" hidden="1" customHeight="1">
      <c r="C629" s="82" t="s">
        <v>14</v>
      </c>
      <c r="D629" s="82" t="s">
        <v>269</v>
      </c>
      <c r="E629" s="82" t="s">
        <v>129</v>
      </c>
      <c r="F629" s="82" t="s">
        <v>66</v>
      </c>
      <c r="G629" s="82">
        <v>276</v>
      </c>
      <c r="H629" s="82" t="s">
        <v>97</v>
      </c>
      <c r="I629" s="82">
        <v>4</v>
      </c>
      <c r="J629" s="82">
        <v>2.1</v>
      </c>
      <c r="K629" s="82">
        <v>8.4</v>
      </c>
      <c r="L629" s="26">
        <f t="shared" si="60"/>
        <v>4</v>
      </c>
      <c r="M629" s="26">
        <f t="shared" si="61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4</v>
      </c>
      <c r="AP629" s="26"/>
      <c r="AQ629" s="26"/>
      <c r="AR629" s="26">
        <v>4</v>
      </c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67" t="e">
        <f>SUMIFS([1]Up!$J:$J,[1]Up!$D:$D,D629)</f>
        <v>#VALUE!</v>
      </c>
      <c r="BX629" s="82"/>
      <c r="BY629" s="82" t="str">
        <f t="shared" si="63"/>
        <v>PL10</v>
      </c>
      <c r="BZ629" s="53" t="str">
        <f t="shared" si="62"/>
        <v>Thừa 4</v>
      </c>
      <c r="CA629" s="53" t="s">
        <v>50</v>
      </c>
      <c r="CB629" s="53" t="s">
        <v>3356</v>
      </c>
      <c r="CC629" s="53"/>
      <c r="CD629" s="53" t="s">
        <v>3357</v>
      </c>
      <c r="CE629" s="53">
        <v>4</v>
      </c>
      <c r="CF629" s="83">
        <v>46155</v>
      </c>
      <c r="CG629" s="53"/>
      <c r="CH629" s="53"/>
    </row>
    <row r="630" spans="3:86" ht="14.25" hidden="1" customHeight="1">
      <c r="C630" s="82" t="s">
        <v>14</v>
      </c>
      <c r="D630" s="82" t="s">
        <v>268</v>
      </c>
      <c r="E630" s="82" t="s">
        <v>95</v>
      </c>
      <c r="F630" s="82" t="s">
        <v>66</v>
      </c>
      <c r="G630" s="82">
        <v>150</v>
      </c>
      <c r="H630" s="82" t="s">
        <v>97</v>
      </c>
      <c r="I630" s="82">
        <v>2</v>
      </c>
      <c r="J630" s="82">
        <v>0.9</v>
      </c>
      <c r="K630" s="82">
        <v>1.8</v>
      </c>
      <c r="L630" s="26">
        <f t="shared" si="60"/>
        <v>2</v>
      </c>
      <c r="M630" s="26">
        <f t="shared" si="61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>
        <v>2</v>
      </c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67" t="e">
        <f>SUMIFS([1]Up!$J:$J,[1]Up!$D:$D,D630)</f>
        <v>#VALUE!</v>
      </c>
      <c r="BX630" s="82"/>
      <c r="BY630" s="82" t="str">
        <f t="shared" si="63"/>
        <v>PL12</v>
      </c>
      <c r="BZ630" s="53" t="str">
        <f t="shared" si="62"/>
        <v/>
      </c>
      <c r="CA630" s="53" t="s">
        <v>50</v>
      </c>
      <c r="CB630" s="53" t="s">
        <v>225</v>
      </c>
      <c r="CC630" s="53"/>
      <c r="CD630" s="53" t="s">
        <v>226</v>
      </c>
      <c r="CE630" s="53">
        <v>2</v>
      </c>
      <c r="CF630" s="83">
        <v>46149</v>
      </c>
      <c r="CG630" s="53"/>
      <c r="CH630" s="53"/>
    </row>
    <row r="631" spans="3:86" ht="14.25" hidden="1" customHeight="1">
      <c r="C631" s="82" t="s">
        <v>12</v>
      </c>
      <c r="D631" s="82" t="s">
        <v>267</v>
      </c>
      <c r="E631" s="82" t="s">
        <v>223</v>
      </c>
      <c r="F631" s="82" t="s">
        <v>54</v>
      </c>
      <c r="G631" s="82">
        <v>13328</v>
      </c>
      <c r="H631" s="82" t="s">
        <v>97</v>
      </c>
      <c r="I631" s="82">
        <v>1</v>
      </c>
      <c r="J631" s="82">
        <v>733.1</v>
      </c>
      <c r="K631" s="82">
        <v>733.1</v>
      </c>
      <c r="L631" s="26">
        <f t="shared" si="60"/>
        <v>1</v>
      </c>
      <c r="M631" s="26">
        <f t="shared" si="61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>
        <v>1</v>
      </c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67" t="e">
        <f>SUMIFS([1]Up!$J:$J,[1]Up!$D:$D,D631)</f>
        <v>#VALUE!</v>
      </c>
      <c r="BX631" s="82"/>
      <c r="BY631" s="82" t="str">
        <f t="shared" si="63"/>
        <v/>
      </c>
      <c r="BZ631" s="53" t="str">
        <f t="shared" si="62"/>
        <v/>
      </c>
      <c r="CA631" s="53" t="s">
        <v>50</v>
      </c>
      <c r="CB631" s="53"/>
      <c r="CC631" s="53"/>
      <c r="CD631" s="53" t="s">
        <v>51</v>
      </c>
      <c r="CE631" s="53">
        <v>1</v>
      </c>
      <c r="CF631" s="83"/>
      <c r="CG631" s="53"/>
      <c r="CH631" s="53"/>
    </row>
    <row r="632" spans="3:86" ht="14.25" hidden="1" customHeight="1">
      <c r="C632" s="82" t="s">
        <v>12</v>
      </c>
      <c r="D632" s="82" t="s">
        <v>266</v>
      </c>
      <c r="E632" s="82" t="s">
        <v>231</v>
      </c>
      <c r="F632" s="82" t="s">
        <v>232</v>
      </c>
      <c r="G632" s="82">
        <v>195</v>
      </c>
      <c r="H632" s="82" t="s">
        <v>233</v>
      </c>
      <c r="I632" s="82">
        <v>20</v>
      </c>
      <c r="J632" s="82">
        <v>0</v>
      </c>
      <c r="K632" s="82">
        <v>0</v>
      </c>
      <c r="L632" s="26">
        <f t="shared" si="60"/>
        <v>20</v>
      </c>
      <c r="M632" s="26">
        <f t="shared" si="61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>
        <v>20</v>
      </c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67" t="e">
        <f>SUMIFS([1]Up!$J:$J,[1]Up!$D:$D,D632)</f>
        <v>#VALUE!</v>
      </c>
      <c r="BX632" s="82"/>
      <c r="BY632" s="82" t="str">
        <f t="shared" si="63"/>
        <v/>
      </c>
      <c r="BZ632" s="53" t="str">
        <f t="shared" si="62"/>
        <v/>
      </c>
      <c r="CA632" s="53" t="s">
        <v>50</v>
      </c>
      <c r="CB632" s="84" t="s">
        <v>234</v>
      </c>
      <c r="CC632" s="53"/>
      <c r="CD632" s="53" t="s">
        <v>235</v>
      </c>
      <c r="CE632" s="53">
        <v>20</v>
      </c>
      <c r="CF632" s="83">
        <v>46149</v>
      </c>
      <c r="CG632" s="53"/>
      <c r="CH632" s="53"/>
    </row>
    <row r="633" spans="3:86" ht="14.25" hidden="1" customHeight="1">
      <c r="C633" s="82" t="s">
        <v>14</v>
      </c>
      <c r="D633" s="82" t="s">
        <v>265</v>
      </c>
      <c r="E633" s="82" t="s">
        <v>228</v>
      </c>
      <c r="F633" s="82" t="s">
        <v>66</v>
      </c>
      <c r="G633" s="82">
        <v>167</v>
      </c>
      <c r="H633" s="82" t="s">
        <v>97</v>
      </c>
      <c r="I633" s="82">
        <v>24</v>
      </c>
      <c r="J633" s="82">
        <v>0.4</v>
      </c>
      <c r="K633" s="82">
        <v>9.6000000000000014</v>
      </c>
      <c r="L633" s="26">
        <f t="shared" si="60"/>
        <v>24</v>
      </c>
      <c r="M633" s="26">
        <f t="shared" si="61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24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67" t="e">
        <f>SUMIFS([1]Up!$J:$J,[1]Up!$D:$D,D633)</f>
        <v>#VALUE!</v>
      </c>
      <c r="BX633" s="82"/>
      <c r="BY633" s="82" t="str">
        <f t="shared" si="63"/>
        <v>PL6</v>
      </c>
      <c r="BZ633" s="53" t="str">
        <f t="shared" si="62"/>
        <v/>
      </c>
      <c r="CA633" s="53" t="s">
        <v>50</v>
      </c>
      <c r="CB633" s="84" t="s">
        <v>3691</v>
      </c>
      <c r="CC633" s="53"/>
      <c r="CD633" s="53" t="s">
        <v>229</v>
      </c>
      <c r="CE633" s="53">
        <v>24</v>
      </c>
      <c r="CF633" s="83">
        <v>46212</v>
      </c>
      <c r="CG633" s="53"/>
      <c r="CH633" s="53"/>
    </row>
    <row r="634" spans="3:86" ht="14.25" hidden="1" customHeight="1">
      <c r="C634" s="82" t="s">
        <v>14</v>
      </c>
      <c r="D634" s="82" t="s">
        <v>264</v>
      </c>
      <c r="E634" s="82" t="s">
        <v>129</v>
      </c>
      <c r="F634" s="82" t="s">
        <v>66</v>
      </c>
      <c r="G634" s="82">
        <v>276</v>
      </c>
      <c r="H634" s="82" t="s">
        <v>97</v>
      </c>
      <c r="I634" s="82">
        <v>2</v>
      </c>
      <c r="J634" s="82">
        <v>2.1</v>
      </c>
      <c r="K634" s="82">
        <v>4.2</v>
      </c>
      <c r="L634" s="26">
        <f t="shared" si="60"/>
        <v>2</v>
      </c>
      <c r="M634" s="26">
        <f t="shared" si="61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>
        <v>2</v>
      </c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67" t="e">
        <f>SUMIFS([1]Up!$J:$J,[1]Up!$D:$D,D634)</f>
        <v>#VALUE!</v>
      </c>
      <c r="BX634" s="82"/>
      <c r="BY634" s="82" t="str">
        <f t="shared" si="63"/>
        <v>PL10</v>
      </c>
      <c r="BZ634" s="53" t="str">
        <f t="shared" si="62"/>
        <v/>
      </c>
      <c r="CA634" s="53" t="s">
        <v>50</v>
      </c>
      <c r="CB634" s="53" t="s">
        <v>225</v>
      </c>
      <c r="CC634" s="53"/>
      <c r="CD634" s="53" t="s">
        <v>226</v>
      </c>
      <c r="CE634" s="53">
        <v>2</v>
      </c>
      <c r="CF634" s="83">
        <v>46149</v>
      </c>
      <c r="CG634" s="53"/>
      <c r="CH634" s="53"/>
    </row>
    <row r="635" spans="3:86" ht="14.25" hidden="1" customHeight="1">
      <c r="C635" s="82" t="s">
        <v>12</v>
      </c>
      <c r="D635" s="82" t="s">
        <v>263</v>
      </c>
      <c r="E635" s="82" t="s">
        <v>223</v>
      </c>
      <c r="F635" s="82" t="s">
        <v>54</v>
      </c>
      <c r="G635" s="82">
        <v>11000</v>
      </c>
      <c r="H635" s="82" t="s">
        <v>97</v>
      </c>
      <c r="I635" s="82">
        <v>1</v>
      </c>
      <c r="J635" s="82">
        <v>602.79999999999995</v>
      </c>
      <c r="K635" s="82">
        <v>602.79999999999995</v>
      </c>
      <c r="L635" s="26">
        <f t="shared" si="60"/>
        <v>1</v>
      </c>
      <c r="M635" s="26">
        <f t="shared" si="61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>
        <v>1</v>
      </c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67" t="e">
        <f>SUMIFS([1]Up!$J:$J,[1]Up!$D:$D,D635)</f>
        <v>#VALUE!</v>
      </c>
      <c r="BX635" s="82"/>
      <c r="BY635" s="82" t="str">
        <f t="shared" si="63"/>
        <v/>
      </c>
      <c r="BZ635" s="53" t="str">
        <f t="shared" si="62"/>
        <v/>
      </c>
      <c r="CA635" s="53" t="s">
        <v>50</v>
      </c>
      <c r="CB635" s="53"/>
      <c r="CC635" s="53"/>
      <c r="CD635" s="53" t="s">
        <v>51</v>
      </c>
      <c r="CE635" s="53">
        <v>1</v>
      </c>
      <c r="CF635" s="83"/>
      <c r="CG635" s="53"/>
      <c r="CH635" s="53"/>
    </row>
    <row r="636" spans="3:86" ht="14.25" hidden="1" customHeight="1">
      <c r="C636" s="82" t="s">
        <v>14</v>
      </c>
      <c r="D636" s="82" t="s">
        <v>262</v>
      </c>
      <c r="E636" s="82" t="s">
        <v>258</v>
      </c>
      <c r="F636" s="82" t="s">
        <v>256</v>
      </c>
      <c r="G636" s="82">
        <v>490</v>
      </c>
      <c r="H636" s="82" t="s">
        <v>97</v>
      </c>
      <c r="I636" s="82">
        <v>1</v>
      </c>
      <c r="J636" s="82">
        <v>74.099999999999994</v>
      </c>
      <c r="K636" s="82">
        <v>74.099999999999994</v>
      </c>
      <c r="L636" s="26">
        <f t="shared" si="60"/>
        <v>1</v>
      </c>
      <c r="M636" s="26">
        <f t="shared" si="61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>
        <v>1</v>
      </c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67" t="e">
        <f>SUMIFS([1]Up!$J:$J,[1]Up!$D:$D,D636)</f>
        <v>#VALUE!</v>
      </c>
      <c r="BX636" s="82"/>
      <c r="BY636" s="82" t="str">
        <f t="shared" si="63"/>
        <v>PL6</v>
      </c>
      <c r="BZ636" s="53" t="str">
        <f t="shared" si="62"/>
        <v/>
      </c>
      <c r="CA636" s="53" t="s">
        <v>82</v>
      </c>
      <c r="CB636" s="84" t="s">
        <v>3691</v>
      </c>
      <c r="CC636" s="53"/>
      <c r="CD636" s="53" t="s">
        <v>229</v>
      </c>
      <c r="CE636" s="53">
        <v>1</v>
      </c>
      <c r="CF636" s="83">
        <v>46212</v>
      </c>
      <c r="CG636" s="53"/>
      <c r="CH636" s="53"/>
    </row>
    <row r="637" spans="3:86" ht="14.25" hidden="1" customHeight="1">
      <c r="C637" s="82" t="s">
        <v>12</v>
      </c>
      <c r="D637" s="82" t="s">
        <v>261</v>
      </c>
      <c r="E637" s="82" t="s">
        <v>244</v>
      </c>
      <c r="F637" s="82" t="s">
        <v>245</v>
      </c>
      <c r="G637" s="82">
        <v>2906</v>
      </c>
      <c r="H637" s="82" t="s">
        <v>97</v>
      </c>
      <c r="I637" s="82">
        <v>1</v>
      </c>
      <c r="J637" s="82">
        <v>130.30000000000001</v>
      </c>
      <c r="K637" s="82">
        <v>130.30000000000001</v>
      </c>
      <c r="L637" s="26">
        <f t="shared" si="60"/>
        <v>1</v>
      </c>
      <c r="M637" s="26">
        <f t="shared" si="61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1</v>
      </c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67" t="e">
        <f>SUMIFS([1]Up!$J:$J,[1]Up!$D:$D,D637)</f>
        <v>#VALUE!</v>
      </c>
      <c r="BX637" s="82"/>
      <c r="BY637" s="82" t="str">
        <f t="shared" si="63"/>
        <v/>
      </c>
      <c r="BZ637" s="53" t="str">
        <f t="shared" si="62"/>
        <v/>
      </c>
      <c r="CA637" s="53" t="s">
        <v>56</v>
      </c>
      <c r="CB637" s="53"/>
      <c r="CC637" s="53"/>
      <c r="CD637" s="53" t="s">
        <v>51</v>
      </c>
      <c r="CE637" s="53">
        <v>1</v>
      </c>
      <c r="CF637" s="83"/>
      <c r="CG637" s="53"/>
      <c r="CH637" s="53"/>
    </row>
    <row r="638" spans="3:86" ht="14.25" hidden="1" customHeight="1">
      <c r="C638" s="82" t="s">
        <v>12</v>
      </c>
      <c r="D638" s="82" t="s">
        <v>259</v>
      </c>
      <c r="E638" s="82" t="s">
        <v>260</v>
      </c>
      <c r="F638" s="82" t="s">
        <v>245</v>
      </c>
      <c r="G638" s="82">
        <v>9574</v>
      </c>
      <c r="H638" s="82" t="s">
        <v>97</v>
      </c>
      <c r="I638" s="82">
        <v>2</v>
      </c>
      <c r="J638" s="82">
        <v>366.2</v>
      </c>
      <c r="K638" s="82">
        <v>732.4</v>
      </c>
      <c r="L638" s="26">
        <f t="shared" si="60"/>
        <v>2</v>
      </c>
      <c r="M638" s="26">
        <f t="shared" si="61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>
        <v>2</v>
      </c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67" t="e">
        <f>SUMIFS([1]Up!$J:$J,[1]Up!$D:$D,D638)</f>
        <v>#VALUE!</v>
      </c>
      <c r="BX638" s="82"/>
      <c r="BY638" s="82" t="str">
        <f t="shared" si="63"/>
        <v/>
      </c>
      <c r="BZ638" s="53" t="str">
        <f t="shared" si="62"/>
        <v/>
      </c>
      <c r="CA638" s="53" t="s">
        <v>56</v>
      </c>
      <c r="CB638" s="53"/>
      <c r="CC638" s="53"/>
      <c r="CD638" s="53" t="s">
        <v>51</v>
      </c>
      <c r="CE638" s="53">
        <v>2</v>
      </c>
      <c r="CF638" s="83"/>
      <c r="CG638" s="53"/>
      <c r="CH638" s="53"/>
    </row>
    <row r="639" spans="3:86" ht="14.25" hidden="1" customHeight="1">
      <c r="C639" s="82" t="s">
        <v>14</v>
      </c>
      <c r="D639" s="82" t="s">
        <v>257</v>
      </c>
      <c r="E639" s="82" t="s">
        <v>258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74.099999999999994</v>
      </c>
      <c r="K639" s="82">
        <v>74.099999999999994</v>
      </c>
      <c r="L639" s="26">
        <f t="shared" si="60"/>
        <v>1</v>
      </c>
      <c r="M639" s="26">
        <f t="shared" si="61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67" t="e">
        <f>SUMIFS([1]Up!$J:$J,[1]Up!$D:$D,D639)</f>
        <v>#VALUE!</v>
      </c>
      <c r="BX639" s="82"/>
      <c r="BY639" s="82" t="str">
        <f t="shared" si="63"/>
        <v>PL6</v>
      </c>
      <c r="BZ639" s="53" t="str">
        <f t="shared" si="62"/>
        <v/>
      </c>
      <c r="CA639" s="53" t="s">
        <v>82</v>
      </c>
      <c r="CB639" s="84" t="s">
        <v>3691</v>
      </c>
      <c r="CC639" s="53"/>
      <c r="CD639" s="53" t="s">
        <v>229</v>
      </c>
      <c r="CE639" s="53">
        <v>1</v>
      </c>
      <c r="CF639" s="83">
        <v>46212</v>
      </c>
      <c r="CG639" s="53"/>
      <c r="CH639" s="53"/>
    </row>
    <row r="640" spans="3:86" ht="14.25" hidden="1" customHeight="1">
      <c r="C640" s="82" t="s">
        <v>14</v>
      </c>
      <c r="D640" s="82" t="s">
        <v>254</v>
      </c>
      <c r="E640" s="82" t="s">
        <v>255</v>
      </c>
      <c r="F640" s="82" t="s">
        <v>256</v>
      </c>
      <c r="G640" s="82">
        <v>490</v>
      </c>
      <c r="H640" s="82" t="s">
        <v>97</v>
      </c>
      <c r="I640" s="82">
        <v>1</v>
      </c>
      <c r="J640" s="82">
        <v>72.099999999999994</v>
      </c>
      <c r="K640" s="82">
        <v>72.099999999999994</v>
      </c>
      <c r="L640" s="26">
        <f t="shared" si="60"/>
        <v>1</v>
      </c>
      <c r="M640" s="26">
        <f t="shared" si="61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>
        <v>1</v>
      </c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67" t="e">
        <f>SUMIFS([1]Up!$J:$J,[1]Up!$D:$D,D640)</f>
        <v>#VALUE!</v>
      </c>
      <c r="BX640" s="82"/>
      <c r="BY640" s="82" t="str">
        <f t="shared" si="63"/>
        <v>PL6</v>
      </c>
      <c r="BZ640" s="53" t="str">
        <f t="shared" si="62"/>
        <v/>
      </c>
      <c r="CA640" s="53" t="s">
        <v>82</v>
      </c>
      <c r="CB640" s="84" t="s">
        <v>3691</v>
      </c>
      <c r="CC640" s="53"/>
      <c r="CD640" s="53" t="s">
        <v>229</v>
      </c>
      <c r="CE640" s="53">
        <v>1</v>
      </c>
      <c r="CF640" s="83">
        <v>46212</v>
      </c>
      <c r="CG640" s="53"/>
      <c r="CH640" s="53"/>
    </row>
    <row r="641" spans="3:86" ht="14.25" hidden="1" customHeight="1">
      <c r="C641" s="82" t="s">
        <v>14</v>
      </c>
      <c r="D641" s="82" t="s">
        <v>253</v>
      </c>
      <c r="E641" s="82" t="s">
        <v>228</v>
      </c>
      <c r="F641" s="82" t="s">
        <v>66</v>
      </c>
      <c r="G641" s="82">
        <v>196</v>
      </c>
      <c r="H641" s="82" t="s">
        <v>97</v>
      </c>
      <c r="I641" s="82">
        <v>112</v>
      </c>
      <c r="J641" s="82">
        <v>0.5</v>
      </c>
      <c r="K641" s="82">
        <v>56</v>
      </c>
      <c r="L641" s="26">
        <f t="shared" si="60"/>
        <v>112</v>
      </c>
      <c r="M641" s="26">
        <f t="shared" si="61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112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67" t="e">
        <f>SUMIFS([1]Up!$J:$J,[1]Up!$D:$D,D641)</f>
        <v>#VALUE!</v>
      </c>
      <c r="BX641" s="82"/>
      <c r="BY641" s="82" t="str">
        <f t="shared" si="63"/>
        <v>PL6</v>
      </c>
      <c r="BZ641" s="53" t="str">
        <f t="shared" si="62"/>
        <v/>
      </c>
      <c r="CA641" s="53" t="s">
        <v>50</v>
      </c>
      <c r="CB641" s="84" t="s">
        <v>3691</v>
      </c>
      <c r="CC641" s="53"/>
      <c r="CD641" s="53" t="s">
        <v>229</v>
      </c>
      <c r="CE641" s="53">
        <v>112</v>
      </c>
      <c r="CF641" s="83">
        <v>46212</v>
      </c>
      <c r="CG641" s="53"/>
      <c r="CH641" s="53"/>
    </row>
    <row r="642" spans="3:86" ht="14.25" hidden="1" customHeight="1">
      <c r="C642" s="82" t="s">
        <v>14</v>
      </c>
      <c r="D642" s="82" t="s">
        <v>252</v>
      </c>
      <c r="E642" s="82" t="s">
        <v>240</v>
      </c>
      <c r="F642" s="82" t="s">
        <v>66</v>
      </c>
      <c r="G642" s="82">
        <v>276</v>
      </c>
      <c r="H642" s="82" t="s">
        <v>97</v>
      </c>
      <c r="I642" s="82">
        <v>4</v>
      </c>
      <c r="J642" s="82">
        <v>3.4</v>
      </c>
      <c r="K642" s="82">
        <v>13.6</v>
      </c>
      <c r="L642" s="26">
        <f t="shared" si="60"/>
        <v>4</v>
      </c>
      <c r="M642" s="26">
        <f t="shared" si="61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4</v>
      </c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67" t="e">
        <f>SUMIFS([1]Up!$J:$J,[1]Up!$D:$D,D642)</f>
        <v>#VALUE!</v>
      </c>
      <c r="BX642" s="82"/>
      <c r="BY642" s="82" t="str">
        <f t="shared" si="63"/>
        <v>PL12</v>
      </c>
      <c r="BZ642" s="53" t="str">
        <f t="shared" si="62"/>
        <v/>
      </c>
      <c r="CA642" s="53" t="s">
        <v>50</v>
      </c>
      <c r="CB642" s="53" t="s">
        <v>225</v>
      </c>
      <c r="CC642" s="53"/>
      <c r="CD642" s="53" t="s">
        <v>226</v>
      </c>
      <c r="CE642" s="53">
        <v>4</v>
      </c>
      <c r="CF642" s="83">
        <v>46149</v>
      </c>
      <c r="CG642" s="53"/>
      <c r="CH642" s="53"/>
    </row>
    <row r="643" spans="3:86" ht="14.25" hidden="1" customHeight="1">
      <c r="C643" s="82" t="s">
        <v>14</v>
      </c>
      <c r="D643" s="82" t="s">
        <v>251</v>
      </c>
      <c r="E643" s="82" t="s">
        <v>129</v>
      </c>
      <c r="F643" s="82" t="s">
        <v>66</v>
      </c>
      <c r="G643" s="82">
        <v>276</v>
      </c>
      <c r="H643" s="82" t="s">
        <v>97</v>
      </c>
      <c r="I643" s="82">
        <v>16</v>
      </c>
      <c r="J643" s="82">
        <v>2.1</v>
      </c>
      <c r="K643" s="82">
        <v>33.6</v>
      </c>
      <c r="L643" s="26">
        <f t="shared" si="60"/>
        <v>16</v>
      </c>
      <c r="M643" s="26">
        <f t="shared" si="61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16</v>
      </c>
      <c r="AP643" s="26"/>
      <c r="AQ643" s="26"/>
      <c r="AR643" s="26">
        <v>16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67" t="e">
        <f>SUMIFS([1]Up!$J:$J,[1]Up!$D:$D,D643)</f>
        <v>#VALUE!</v>
      </c>
      <c r="BX643" s="82"/>
      <c r="BY643" s="82" t="str">
        <f t="shared" si="63"/>
        <v>PL10</v>
      </c>
      <c r="BZ643" s="53" t="str">
        <f t="shared" si="62"/>
        <v>Thừa 16</v>
      </c>
      <c r="CA643" s="53" t="s">
        <v>50</v>
      </c>
      <c r="CB643" s="53" t="s">
        <v>3356</v>
      </c>
      <c r="CC643" s="53"/>
      <c r="CD643" s="53" t="s">
        <v>3357</v>
      </c>
      <c r="CE643" s="53">
        <v>16</v>
      </c>
      <c r="CF643" s="83">
        <v>46155</v>
      </c>
      <c r="CG643" s="53"/>
      <c r="CH643" s="53"/>
    </row>
    <row r="644" spans="3:86" ht="14.25" hidden="1" customHeight="1">
      <c r="C644" s="82" t="s">
        <v>14</v>
      </c>
      <c r="D644" s="82" t="s">
        <v>250</v>
      </c>
      <c r="E644" s="82" t="s">
        <v>95</v>
      </c>
      <c r="F644" s="82" t="s">
        <v>66</v>
      </c>
      <c r="G644" s="82">
        <v>150</v>
      </c>
      <c r="H644" s="82" t="s">
        <v>97</v>
      </c>
      <c r="I644" s="82">
        <v>8</v>
      </c>
      <c r="J644" s="82">
        <v>0.9</v>
      </c>
      <c r="K644" s="82">
        <v>7.2</v>
      </c>
      <c r="L644" s="26">
        <f t="shared" si="60"/>
        <v>8</v>
      </c>
      <c r="M644" s="26">
        <f t="shared" si="61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>
        <v>8</v>
      </c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67" t="e">
        <f>SUMIFS([1]Up!$J:$J,[1]Up!$D:$D,D644)</f>
        <v>#VALUE!</v>
      </c>
      <c r="BX644" s="82"/>
      <c r="BY644" s="82" t="str">
        <f t="shared" si="63"/>
        <v>PL12</v>
      </c>
      <c r="BZ644" s="53" t="str">
        <f t="shared" si="62"/>
        <v/>
      </c>
      <c r="CA644" s="53" t="s">
        <v>50</v>
      </c>
      <c r="CB644" s="53" t="s">
        <v>225</v>
      </c>
      <c r="CC644" s="53"/>
      <c r="CD644" s="53" t="s">
        <v>226</v>
      </c>
      <c r="CE644" s="53">
        <v>8</v>
      </c>
      <c r="CF644" s="83">
        <v>46149</v>
      </c>
      <c r="CG644" s="53"/>
      <c r="CH644" s="53"/>
    </row>
    <row r="645" spans="3:86" ht="14.25" hidden="1" customHeight="1">
      <c r="C645" s="82" t="s">
        <v>12</v>
      </c>
      <c r="D645" s="82" t="s">
        <v>249</v>
      </c>
      <c r="E645" s="82" t="s">
        <v>223</v>
      </c>
      <c r="F645" s="82" t="s">
        <v>54</v>
      </c>
      <c r="G645" s="82">
        <v>13328</v>
      </c>
      <c r="H645" s="82" t="s">
        <v>97</v>
      </c>
      <c r="I645" s="82">
        <v>2</v>
      </c>
      <c r="J645" s="82">
        <v>733.1</v>
      </c>
      <c r="K645" s="82">
        <v>1466.2</v>
      </c>
      <c r="L645" s="26">
        <f t="shared" si="60"/>
        <v>2</v>
      </c>
      <c r="M645" s="26">
        <f t="shared" si="61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>
        <v>2</v>
      </c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67" t="e">
        <f>SUMIFS([1]Up!$J:$J,[1]Up!$D:$D,D645)</f>
        <v>#VALUE!</v>
      </c>
      <c r="BX645" s="82"/>
      <c r="BY645" s="82" t="str">
        <f t="shared" si="63"/>
        <v/>
      </c>
      <c r="BZ645" s="53" t="str">
        <f t="shared" si="62"/>
        <v/>
      </c>
      <c r="CA645" s="53" t="s">
        <v>50</v>
      </c>
      <c r="CB645" s="53"/>
      <c r="CC645" s="53"/>
      <c r="CD645" s="53" t="s">
        <v>51</v>
      </c>
      <c r="CE645" s="53">
        <v>2</v>
      </c>
      <c r="CF645" s="83"/>
      <c r="CG645" s="53"/>
      <c r="CH645" s="53"/>
    </row>
    <row r="646" spans="3:86" ht="14.25" hidden="1" customHeight="1">
      <c r="C646" s="82" t="s">
        <v>14</v>
      </c>
      <c r="D646" s="82" t="s">
        <v>248</v>
      </c>
      <c r="E646" s="82" t="s">
        <v>228</v>
      </c>
      <c r="F646" s="82" t="s">
        <v>66</v>
      </c>
      <c r="G646" s="82">
        <v>196</v>
      </c>
      <c r="H646" s="82" t="s">
        <v>97</v>
      </c>
      <c r="I646" s="82">
        <v>96</v>
      </c>
      <c r="J646" s="82">
        <v>0.5</v>
      </c>
      <c r="K646" s="82">
        <v>48</v>
      </c>
      <c r="L646" s="26">
        <f t="shared" si="60"/>
        <v>96</v>
      </c>
      <c r="M646" s="26">
        <f t="shared" si="61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96</v>
      </c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67" t="e">
        <f>SUMIFS([1]Up!$J:$J,[1]Up!$D:$D,D646)</f>
        <v>#VALUE!</v>
      </c>
      <c r="BX646" s="82"/>
      <c r="BY646" s="82" t="str">
        <f t="shared" si="63"/>
        <v>PL6</v>
      </c>
      <c r="BZ646" s="53" t="str">
        <f t="shared" si="62"/>
        <v/>
      </c>
      <c r="CA646" s="53" t="s">
        <v>50</v>
      </c>
      <c r="CB646" s="84" t="s">
        <v>3691</v>
      </c>
      <c r="CC646" s="53"/>
      <c r="CD646" s="53" t="s">
        <v>229</v>
      </c>
      <c r="CE646" s="53">
        <v>96</v>
      </c>
      <c r="CF646" s="83">
        <v>46212</v>
      </c>
      <c r="CG646" s="53"/>
      <c r="CH646" s="53"/>
    </row>
    <row r="647" spans="3:86" ht="14.25" hidden="1" customHeight="1">
      <c r="C647" s="82" t="s">
        <v>14</v>
      </c>
      <c r="D647" s="82" t="s">
        <v>247</v>
      </c>
      <c r="E647" s="82" t="s">
        <v>129</v>
      </c>
      <c r="F647" s="82" t="s">
        <v>66</v>
      </c>
      <c r="G647" s="82">
        <v>276</v>
      </c>
      <c r="H647" s="82" t="s">
        <v>97</v>
      </c>
      <c r="I647" s="82">
        <v>8</v>
      </c>
      <c r="J647" s="82">
        <v>2.1</v>
      </c>
      <c r="K647" s="82">
        <v>16.8</v>
      </c>
      <c r="L647" s="26">
        <f t="shared" si="60"/>
        <v>8</v>
      </c>
      <c r="M647" s="26">
        <f t="shared" si="61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>
        <v>8</v>
      </c>
      <c r="AP647" s="26"/>
      <c r="AQ647" s="26"/>
      <c r="AR647" s="26"/>
      <c r="AS647" s="26"/>
      <c r="AT647" s="26">
        <v>8</v>
      </c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67" t="e">
        <f>SUMIFS([1]Up!$J:$J,[1]Up!$D:$D,D647)</f>
        <v>#VALUE!</v>
      </c>
      <c r="BX647" s="82"/>
      <c r="BY647" s="82" t="str">
        <f t="shared" si="63"/>
        <v>PL10</v>
      </c>
      <c r="BZ647" s="53" t="str">
        <f t="shared" si="62"/>
        <v>Thừa 8</v>
      </c>
      <c r="CA647" s="53" t="s">
        <v>50</v>
      </c>
      <c r="CB647" s="53" t="s">
        <v>3356</v>
      </c>
      <c r="CC647" s="53"/>
      <c r="CD647" s="53" t="s">
        <v>3357</v>
      </c>
      <c r="CE647" s="53">
        <v>8</v>
      </c>
      <c r="CF647" s="83">
        <v>46155</v>
      </c>
      <c r="CG647" s="53"/>
      <c r="CH647" s="53"/>
    </row>
    <row r="648" spans="3:86" ht="14.25" hidden="1" customHeight="1">
      <c r="C648" s="82" t="s">
        <v>12</v>
      </c>
      <c r="D648" s="82" t="s">
        <v>246</v>
      </c>
      <c r="E648" s="82" t="s">
        <v>223</v>
      </c>
      <c r="F648" s="82" t="s">
        <v>54</v>
      </c>
      <c r="G648" s="82">
        <v>11000</v>
      </c>
      <c r="H648" s="82" t="s">
        <v>97</v>
      </c>
      <c r="I648" s="82">
        <v>2</v>
      </c>
      <c r="J648" s="82">
        <v>602.79999999999995</v>
      </c>
      <c r="K648" s="82">
        <v>1205.5999999999999</v>
      </c>
      <c r="L648" s="26">
        <f t="shared" si="60"/>
        <v>2</v>
      </c>
      <c r="M648" s="26">
        <f t="shared" si="61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>
        <v>2</v>
      </c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67" t="e">
        <f>SUMIFS([1]Up!$J:$J,[1]Up!$D:$D,D648)</f>
        <v>#VALUE!</v>
      </c>
      <c r="BX648" s="82"/>
      <c r="BY648" s="82" t="str">
        <f t="shared" si="63"/>
        <v/>
      </c>
      <c r="BZ648" s="53" t="str">
        <f t="shared" si="62"/>
        <v/>
      </c>
      <c r="CA648" s="53" t="s">
        <v>50</v>
      </c>
      <c r="CB648" s="53"/>
      <c r="CC648" s="53"/>
      <c r="CD648" s="53" t="s">
        <v>51</v>
      </c>
      <c r="CE648" s="53">
        <v>2</v>
      </c>
      <c r="CF648" s="83"/>
      <c r="CG648" s="53"/>
      <c r="CH648" s="53"/>
    </row>
    <row r="649" spans="3:86" ht="14.25" hidden="1" customHeight="1">
      <c r="C649" s="82" t="s">
        <v>12</v>
      </c>
      <c r="D649" s="82" t="s">
        <v>243</v>
      </c>
      <c r="E649" s="82" t="s">
        <v>244</v>
      </c>
      <c r="F649" s="82" t="s">
        <v>245</v>
      </c>
      <c r="G649" s="82">
        <v>2877</v>
      </c>
      <c r="H649" s="82" t="s">
        <v>97</v>
      </c>
      <c r="I649" s="82">
        <v>2</v>
      </c>
      <c r="J649" s="82">
        <v>129</v>
      </c>
      <c r="K649" s="82">
        <v>258</v>
      </c>
      <c r="L649" s="26">
        <f t="shared" si="60"/>
        <v>2</v>
      </c>
      <c r="M649" s="26">
        <f t="shared" si="61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>
        <v>2</v>
      </c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67" t="e">
        <f>SUMIFS([1]Up!$J:$J,[1]Up!$D:$D,D649)</f>
        <v>#VALUE!</v>
      </c>
      <c r="BX649" s="82"/>
      <c r="BY649" s="82" t="str">
        <f t="shared" si="63"/>
        <v/>
      </c>
      <c r="BZ649" s="53" t="str">
        <f t="shared" si="62"/>
        <v/>
      </c>
      <c r="CA649" s="53" t="s">
        <v>56</v>
      </c>
      <c r="CB649" s="53"/>
      <c r="CC649" s="53"/>
      <c r="CD649" s="53" t="s">
        <v>51</v>
      </c>
      <c r="CE649" s="53">
        <v>2</v>
      </c>
      <c r="CF649" s="83"/>
      <c r="CG649" s="53"/>
      <c r="CH649" s="53"/>
    </row>
    <row r="650" spans="3:86" ht="14.25" hidden="1" customHeight="1">
      <c r="C650" s="82" t="s">
        <v>12</v>
      </c>
      <c r="D650" s="82" t="s">
        <v>242</v>
      </c>
      <c r="E650" s="82" t="s">
        <v>231</v>
      </c>
      <c r="F650" s="82" t="s">
        <v>232</v>
      </c>
      <c r="G650" s="82">
        <v>195</v>
      </c>
      <c r="H650" s="82" t="s">
        <v>233</v>
      </c>
      <c r="I650" s="82">
        <v>27</v>
      </c>
      <c r="J650" s="82">
        <v>0</v>
      </c>
      <c r="K650" s="82">
        <v>0</v>
      </c>
      <c r="L650" s="26">
        <f t="shared" si="60"/>
        <v>27</v>
      </c>
      <c r="M650" s="26">
        <f t="shared" si="61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>
        <v>27</v>
      </c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67" t="e">
        <f>SUMIFS([1]Up!$J:$J,[1]Up!$D:$D,D650)</f>
        <v>#VALUE!</v>
      </c>
      <c r="BX650" s="82"/>
      <c r="BY650" s="82" t="str">
        <f t="shared" si="63"/>
        <v/>
      </c>
      <c r="BZ650" s="53" t="str">
        <f t="shared" si="62"/>
        <v/>
      </c>
      <c r="CA650" s="53" t="s">
        <v>50</v>
      </c>
      <c r="CB650" s="84" t="s">
        <v>234</v>
      </c>
      <c r="CC650" s="53"/>
      <c r="CD650" s="53" t="s">
        <v>235</v>
      </c>
      <c r="CE650" s="53">
        <v>27</v>
      </c>
      <c r="CF650" s="83">
        <v>46149</v>
      </c>
      <c r="CG650" s="53"/>
      <c r="CH650" s="53"/>
    </row>
    <row r="651" spans="3:86" ht="14.25" hidden="1" customHeight="1">
      <c r="C651" s="82" t="s">
        <v>14</v>
      </c>
      <c r="D651" s="82" t="s">
        <v>241</v>
      </c>
      <c r="E651" s="82" t="s">
        <v>228</v>
      </c>
      <c r="F651" s="82" t="s">
        <v>66</v>
      </c>
      <c r="G651" s="82">
        <v>167</v>
      </c>
      <c r="H651" s="82" t="s">
        <v>97</v>
      </c>
      <c r="I651" s="82">
        <v>28</v>
      </c>
      <c r="J651" s="82">
        <v>0.4</v>
      </c>
      <c r="K651" s="82">
        <v>11.200000000000001</v>
      </c>
      <c r="L651" s="26">
        <f t="shared" si="60"/>
        <v>28</v>
      </c>
      <c r="M651" s="26">
        <f t="shared" si="61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28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67" t="e">
        <f>SUMIFS([1]Up!$J:$J,[1]Up!$D:$D,D651)</f>
        <v>#VALUE!</v>
      </c>
      <c r="BX651" s="82"/>
      <c r="BY651" s="82" t="str">
        <f t="shared" si="63"/>
        <v>PL6</v>
      </c>
      <c r="BZ651" s="53" t="str">
        <f t="shared" si="62"/>
        <v/>
      </c>
      <c r="CA651" s="53" t="s">
        <v>50</v>
      </c>
      <c r="CB651" s="84" t="s">
        <v>3691</v>
      </c>
      <c r="CC651" s="53"/>
      <c r="CD651" s="53" t="s">
        <v>229</v>
      </c>
      <c r="CE651" s="53">
        <v>28</v>
      </c>
      <c r="CF651" s="83">
        <v>46212</v>
      </c>
      <c r="CG651" s="53"/>
      <c r="CH651" s="53"/>
    </row>
    <row r="652" spans="3:86" ht="14.25" hidden="1" customHeight="1">
      <c r="C652" s="82" t="s">
        <v>14</v>
      </c>
      <c r="D652" s="82" t="s">
        <v>239</v>
      </c>
      <c r="E652" s="82" t="s">
        <v>240</v>
      </c>
      <c r="F652" s="82" t="s">
        <v>66</v>
      </c>
      <c r="G652" s="82">
        <v>276</v>
      </c>
      <c r="H652" s="82" t="s">
        <v>97</v>
      </c>
      <c r="I652" s="82">
        <v>1</v>
      </c>
      <c r="J652" s="82">
        <v>3.4</v>
      </c>
      <c r="K652" s="82">
        <v>3.4</v>
      </c>
      <c r="L652" s="26">
        <f t="shared" si="60"/>
        <v>1</v>
      </c>
      <c r="M652" s="26">
        <f t="shared" si="61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1</v>
      </c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67" t="e">
        <f>SUMIFS([1]Up!$J:$J,[1]Up!$D:$D,D652)</f>
        <v>#VALUE!</v>
      </c>
      <c r="BX652" s="82"/>
      <c r="BY652" s="82" t="str">
        <f t="shared" si="63"/>
        <v>PL12</v>
      </c>
      <c r="BZ652" s="53" t="str">
        <f t="shared" si="62"/>
        <v/>
      </c>
      <c r="CA652" s="53" t="s">
        <v>50</v>
      </c>
      <c r="CB652" s="53" t="s">
        <v>225</v>
      </c>
      <c r="CC652" s="53"/>
      <c r="CD652" s="53" t="s">
        <v>226</v>
      </c>
      <c r="CE652" s="53">
        <v>1</v>
      </c>
      <c r="CF652" s="83">
        <v>46149</v>
      </c>
      <c r="CG652" s="53"/>
      <c r="CH652" s="53"/>
    </row>
    <row r="653" spans="3:86" ht="14.25" hidden="1" customHeight="1">
      <c r="C653" s="82" t="s">
        <v>14</v>
      </c>
      <c r="D653" s="82" t="s">
        <v>238</v>
      </c>
      <c r="E653" s="82" t="s">
        <v>129</v>
      </c>
      <c r="F653" s="82" t="s">
        <v>66</v>
      </c>
      <c r="G653" s="82">
        <v>276</v>
      </c>
      <c r="H653" s="82" t="s">
        <v>97</v>
      </c>
      <c r="I653" s="82">
        <v>4</v>
      </c>
      <c r="J653" s="82">
        <v>2.1</v>
      </c>
      <c r="K653" s="82">
        <v>8.4</v>
      </c>
      <c r="L653" s="26">
        <f t="shared" si="60"/>
        <v>4</v>
      </c>
      <c r="M653" s="26">
        <f t="shared" si="61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4</v>
      </c>
      <c r="AP653" s="26"/>
      <c r="AQ653" s="26"/>
      <c r="AR653" s="26"/>
      <c r="AS653" s="26"/>
      <c r="AT653" s="26">
        <v>4</v>
      </c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67" t="e">
        <f>SUMIFS([1]Up!$J:$J,[1]Up!$D:$D,D653)</f>
        <v>#VALUE!</v>
      </c>
      <c r="BX653" s="82"/>
      <c r="BY653" s="82" t="str">
        <f t="shared" si="63"/>
        <v>PL10</v>
      </c>
      <c r="BZ653" s="53" t="str">
        <f t="shared" si="62"/>
        <v>Thừa 4</v>
      </c>
      <c r="CA653" s="53" t="s">
        <v>50</v>
      </c>
      <c r="CB653" s="53" t="s">
        <v>3356</v>
      </c>
      <c r="CC653" s="53"/>
      <c r="CD653" s="53" t="s">
        <v>3357</v>
      </c>
      <c r="CE653" s="53">
        <v>4</v>
      </c>
      <c r="CF653" s="83">
        <v>46155</v>
      </c>
      <c r="CG653" s="53"/>
      <c r="CH653" s="53"/>
    </row>
    <row r="654" spans="3:86" ht="14.25" hidden="1" customHeight="1">
      <c r="C654" s="82" t="s">
        <v>14</v>
      </c>
      <c r="D654" s="82" t="s">
        <v>237</v>
      </c>
      <c r="E654" s="82" t="s">
        <v>95</v>
      </c>
      <c r="F654" s="82" t="s">
        <v>66</v>
      </c>
      <c r="G654" s="82">
        <v>150</v>
      </c>
      <c r="H654" s="82" t="s">
        <v>97</v>
      </c>
      <c r="I654" s="82">
        <v>2</v>
      </c>
      <c r="J654" s="82">
        <v>0.9</v>
      </c>
      <c r="K654" s="82">
        <v>1.8</v>
      </c>
      <c r="L654" s="26">
        <f t="shared" si="60"/>
        <v>2</v>
      </c>
      <c r="M654" s="26">
        <f t="shared" si="61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>
        <v>2</v>
      </c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67" t="e">
        <f>SUMIFS([1]Up!$J:$J,[1]Up!$D:$D,D654)</f>
        <v>#VALUE!</v>
      </c>
      <c r="BX654" s="82"/>
      <c r="BY654" s="82" t="str">
        <f t="shared" si="63"/>
        <v>PL12</v>
      </c>
      <c r="BZ654" s="53" t="str">
        <f t="shared" si="62"/>
        <v/>
      </c>
      <c r="CA654" s="53" t="s">
        <v>50</v>
      </c>
      <c r="CB654" s="53" t="s">
        <v>225</v>
      </c>
      <c r="CC654" s="53"/>
      <c r="CD654" s="53" t="s">
        <v>226</v>
      </c>
      <c r="CE654" s="53">
        <v>2</v>
      </c>
      <c r="CF654" s="83">
        <v>46149</v>
      </c>
      <c r="CG654" s="53"/>
      <c r="CH654" s="53"/>
    </row>
    <row r="655" spans="3:86" ht="14.25" hidden="1" customHeight="1">
      <c r="C655" s="82" t="s">
        <v>12</v>
      </c>
      <c r="D655" s="82" t="s">
        <v>236</v>
      </c>
      <c r="E655" s="82" t="s">
        <v>223</v>
      </c>
      <c r="F655" s="82" t="s">
        <v>54</v>
      </c>
      <c r="G655" s="82">
        <v>13328</v>
      </c>
      <c r="H655" s="82" t="s">
        <v>97</v>
      </c>
      <c r="I655" s="82">
        <v>1</v>
      </c>
      <c r="J655" s="82">
        <v>733.1</v>
      </c>
      <c r="K655" s="82">
        <v>733.1</v>
      </c>
      <c r="L655" s="26">
        <f t="shared" si="60"/>
        <v>1</v>
      </c>
      <c r="M655" s="26">
        <f t="shared" si="61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>
        <v>1</v>
      </c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67" t="e">
        <f>SUMIFS([1]Up!$J:$J,[1]Up!$D:$D,D655)</f>
        <v>#VALUE!</v>
      </c>
      <c r="BX655" s="82"/>
      <c r="BY655" s="82" t="str">
        <f t="shared" si="63"/>
        <v/>
      </c>
      <c r="BZ655" s="53" t="str">
        <f t="shared" si="62"/>
        <v/>
      </c>
      <c r="CA655" s="53" t="s">
        <v>50</v>
      </c>
      <c r="CB655" s="53"/>
      <c r="CC655" s="53"/>
      <c r="CD655" s="53" t="s">
        <v>51</v>
      </c>
      <c r="CE655" s="53">
        <v>1</v>
      </c>
      <c r="CF655" s="83"/>
      <c r="CG655" s="53"/>
      <c r="CH655" s="53"/>
    </row>
    <row r="656" spans="3:86" ht="14.25" hidden="1" customHeight="1">
      <c r="C656" s="82" t="s">
        <v>12</v>
      </c>
      <c r="D656" s="82" t="s">
        <v>230</v>
      </c>
      <c r="E656" s="82" t="s">
        <v>231</v>
      </c>
      <c r="F656" s="82" t="s">
        <v>232</v>
      </c>
      <c r="G656" s="82">
        <v>178</v>
      </c>
      <c r="H656" s="82" t="s">
        <v>233</v>
      </c>
      <c r="I656" s="82">
        <v>20</v>
      </c>
      <c r="J656" s="82">
        <v>0</v>
      </c>
      <c r="K656" s="82">
        <v>0</v>
      </c>
      <c r="L656" s="26">
        <f t="shared" si="60"/>
        <v>20</v>
      </c>
      <c r="M656" s="26">
        <f t="shared" si="61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>
        <v>20</v>
      </c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67" t="e">
        <f>SUMIFS([1]Up!$J:$J,[1]Up!$D:$D,D656)</f>
        <v>#VALUE!</v>
      </c>
      <c r="BX656" s="82"/>
      <c r="BY656" s="82" t="str">
        <f t="shared" si="63"/>
        <v/>
      </c>
      <c r="BZ656" s="53" t="str">
        <f t="shared" si="62"/>
        <v/>
      </c>
      <c r="CA656" s="53" t="s">
        <v>50</v>
      </c>
      <c r="CB656" s="84" t="s">
        <v>234</v>
      </c>
      <c r="CC656" s="53"/>
      <c r="CD656" s="53" t="s">
        <v>235</v>
      </c>
      <c r="CE656" s="53">
        <v>20</v>
      </c>
      <c r="CF656" s="83">
        <v>46149</v>
      </c>
      <c r="CG656" s="53"/>
      <c r="CH656" s="53"/>
    </row>
    <row r="657" spans="3:86" ht="14.25" hidden="1" customHeight="1">
      <c r="C657" s="82" t="s">
        <v>14</v>
      </c>
      <c r="D657" s="82" t="s">
        <v>227</v>
      </c>
      <c r="E657" s="82" t="s">
        <v>228</v>
      </c>
      <c r="F657" s="82" t="s">
        <v>66</v>
      </c>
      <c r="G657" s="82">
        <v>167</v>
      </c>
      <c r="H657" s="82" t="s">
        <v>97</v>
      </c>
      <c r="I657" s="82">
        <v>24</v>
      </c>
      <c r="J657" s="82">
        <v>0.4</v>
      </c>
      <c r="K657" s="82">
        <v>9.6000000000000014</v>
      </c>
      <c r="L657" s="26">
        <f t="shared" si="60"/>
        <v>24</v>
      </c>
      <c r="M657" s="26">
        <f t="shared" si="61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24</v>
      </c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67" t="e">
        <f>SUMIFS([1]Up!$J:$J,[1]Up!$D:$D,D657)</f>
        <v>#VALUE!</v>
      </c>
      <c r="BX657" s="82"/>
      <c r="BY657" s="82" t="str">
        <f t="shared" si="63"/>
        <v>PL6</v>
      </c>
      <c r="BZ657" s="53" t="str">
        <f t="shared" si="62"/>
        <v/>
      </c>
      <c r="CA657" s="53" t="s">
        <v>50</v>
      </c>
      <c r="CB657" s="84" t="s">
        <v>3691</v>
      </c>
      <c r="CC657" s="53"/>
      <c r="CD657" s="53" t="s">
        <v>229</v>
      </c>
      <c r="CE657" s="53">
        <v>24</v>
      </c>
      <c r="CF657" s="83">
        <v>46212</v>
      </c>
      <c r="CG657" s="53"/>
      <c r="CH657" s="53"/>
    </row>
    <row r="658" spans="3:86" ht="14.25" hidden="1" customHeight="1">
      <c r="C658" s="82" t="s">
        <v>14</v>
      </c>
      <c r="D658" s="82" t="s">
        <v>224</v>
      </c>
      <c r="E658" s="82" t="s">
        <v>129</v>
      </c>
      <c r="F658" s="82" t="s">
        <v>66</v>
      </c>
      <c r="G658" s="82">
        <v>276</v>
      </c>
      <c r="H658" s="82" t="s">
        <v>97</v>
      </c>
      <c r="I658" s="82">
        <v>2</v>
      </c>
      <c r="J658" s="82">
        <v>2.1</v>
      </c>
      <c r="K658" s="82">
        <v>4.2</v>
      </c>
      <c r="L658" s="26">
        <f t="shared" si="60"/>
        <v>2</v>
      </c>
      <c r="M658" s="26">
        <f t="shared" si="61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>
        <v>2</v>
      </c>
      <c r="AP658" s="26"/>
      <c r="AQ658" s="26"/>
      <c r="AR658" s="26"/>
      <c r="AS658" s="26"/>
      <c r="AT658" s="26">
        <v>2</v>
      </c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67" t="e">
        <f>SUMIFS([1]Up!$J:$J,[1]Up!$D:$D,D658)</f>
        <v>#VALUE!</v>
      </c>
      <c r="BX658" s="82"/>
      <c r="BY658" s="82" t="str">
        <f t="shared" si="63"/>
        <v>PL10</v>
      </c>
      <c r="BZ658" s="53" t="str">
        <f t="shared" si="62"/>
        <v>Thừa 2</v>
      </c>
      <c r="CA658" s="53" t="s">
        <v>50</v>
      </c>
      <c r="CB658" s="53" t="s">
        <v>3356</v>
      </c>
      <c r="CC658" s="53"/>
      <c r="CD658" s="53" t="s">
        <v>3357</v>
      </c>
      <c r="CE658" s="53">
        <v>2</v>
      </c>
      <c r="CF658" s="83">
        <v>46155</v>
      </c>
      <c r="CG658" s="53"/>
      <c r="CH658" s="53"/>
    </row>
    <row r="659" spans="3:86" ht="14.25" hidden="1" customHeight="1">
      <c r="C659" s="82" t="s">
        <v>12</v>
      </c>
      <c r="D659" s="82" t="s">
        <v>222</v>
      </c>
      <c r="E659" s="82" t="s">
        <v>223</v>
      </c>
      <c r="F659" s="82" t="s">
        <v>54</v>
      </c>
      <c r="G659" s="82">
        <v>11000</v>
      </c>
      <c r="H659" s="82" t="s">
        <v>97</v>
      </c>
      <c r="I659" s="82">
        <v>1</v>
      </c>
      <c r="J659" s="82">
        <v>602.79999999999995</v>
      </c>
      <c r="K659" s="82">
        <v>602.79999999999995</v>
      </c>
      <c r="L659" s="26">
        <f t="shared" si="60"/>
        <v>1</v>
      </c>
      <c r="M659" s="26">
        <f t="shared" si="61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>
        <v>1</v>
      </c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67" t="e">
        <f>SUMIFS([1]Up!$J:$J,[1]Up!$D:$D,D659)</f>
        <v>#VALUE!</v>
      </c>
      <c r="BX659" s="82"/>
      <c r="BY659" s="82" t="str">
        <f t="shared" si="63"/>
        <v/>
      </c>
      <c r="BZ659" s="53" t="str">
        <f t="shared" si="62"/>
        <v/>
      </c>
      <c r="CA659" s="53" t="s">
        <v>50</v>
      </c>
      <c r="CB659" s="53"/>
      <c r="CC659" s="53"/>
      <c r="CD659" s="53" t="s">
        <v>51</v>
      </c>
      <c r="CE659" s="53">
        <v>1</v>
      </c>
      <c r="CF659" s="83"/>
      <c r="CG659" s="53"/>
      <c r="CH659" s="53"/>
    </row>
    <row r="660" spans="3:86" ht="14.25" hidden="1" customHeight="1">
      <c r="C660" s="82" t="s">
        <v>14</v>
      </c>
      <c r="D660" s="82" t="s">
        <v>217</v>
      </c>
      <c r="E660" s="82" t="s">
        <v>218</v>
      </c>
      <c r="F660" s="82" t="s">
        <v>219</v>
      </c>
      <c r="G660" s="82">
        <v>35</v>
      </c>
      <c r="H660" s="82" t="s">
        <v>200</v>
      </c>
      <c r="I660" s="82">
        <v>1</v>
      </c>
      <c r="J660" s="82">
        <v>0</v>
      </c>
      <c r="K660" s="82">
        <v>0</v>
      </c>
      <c r="L660" s="26">
        <f t="shared" si="60"/>
        <v>1</v>
      </c>
      <c r="M660" s="26">
        <f t="shared" si="61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</v>
      </c>
      <c r="BP660" s="26"/>
      <c r="BQ660" s="26"/>
      <c r="BR660" s="26"/>
      <c r="BS660" s="26"/>
      <c r="BT660" s="26"/>
      <c r="BU660" s="26"/>
      <c r="BV660" s="26"/>
      <c r="BW660" s="67" t="e">
        <f>SUMIFS([1]Up!$J:$J,[1]Up!$D:$D,D660)</f>
        <v>#VALUE!</v>
      </c>
      <c r="BX660" s="82"/>
      <c r="BY660" s="82" t="str">
        <f t="shared" si="63"/>
        <v>PL3</v>
      </c>
      <c r="BZ660" s="53" t="str">
        <f t="shared" si="62"/>
        <v/>
      </c>
      <c r="CA660" s="53" t="s">
        <v>50</v>
      </c>
      <c r="CB660" s="53" t="s">
        <v>220</v>
      </c>
      <c r="CC660" s="53"/>
      <c r="CD660" s="53" t="s">
        <v>221</v>
      </c>
      <c r="CE660" s="53">
        <v>1</v>
      </c>
      <c r="CF660" s="83">
        <v>46149</v>
      </c>
      <c r="CG660" s="53"/>
      <c r="CH660" s="53"/>
    </row>
    <row r="661" spans="3:86" ht="14.25" hidden="1" customHeight="1">
      <c r="C661" s="82"/>
      <c r="D661" s="82" t="s">
        <v>215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60"/>
        <v>0</v>
      </c>
      <c r="M661" s="26">
        <f t="shared" si="61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67" t="e">
        <f>SUMIFS([1]Up!$J:$J,[1]Up!$D:$D,D661)</f>
        <v>#VALUE!</v>
      </c>
      <c r="BX661" s="82"/>
      <c r="BY661" s="82" t="str">
        <f t="shared" si="63"/>
        <v/>
      </c>
      <c r="BZ661" s="53" t="str">
        <f t="shared" si="62"/>
        <v/>
      </c>
      <c r="CA661" s="53"/>
      <c r="CB661" s="53"/>
      <c r="CC661" s="53"/>
      <c r="CD661" s="53"/>
      <c r="CE661" s="53"/>
      <c r="CF661" s="83"/>
      <c r="CG661" s="53"/>
      <c r="CH661" s="53"/>
    </row>
    <row r="662" spans="3:86" ht="14.25" hidden="1" customHeight="1">
      <c r="C662" s="82"/>
      <c r="D662" s="82" t="s">
        <v>212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60"/>
        <v>0</v>
      </c>
      <c r="M662" s="26">
        <f t="shared" si="61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67" t="e">
        <f>SUMIFS([1]Up!$J:$J,[1]Up!$D:$D,D662)</f>
        <v>#VALUE!</v>
      </c>
      <c r="BX662" s="82"/>
      <c r="BY662" s="82" t="str">
        <f t="shared" si="63"/>
        <v/>
      </c>
      <c r="BZ662" s="53" t="str">
        <f t="shared" si="62"/>
        <v/>
      </c>
      <c r="CA662" s="53"/>
      <c r="CB662" s="53"/>
      <c r="CC662" s="53"/>
      <c r="CD662" s="53"/>
      <c r="CE662" s="53"/>
      <c r="CF662" s="83"/>
      <c r="CG662" s="53"/>
      <c r="CH662" s="53"/>
    </row>
    <row r="663" spans="3:86" ht="14.25" hidden="1" customHeight="1">
      <c r="C663" s="82"/>
      <c r="D663" s="82" t="s">
        <v>208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60"/>
        <v>0</v>
      </c>
      <c r="M663" s="26">
        <f t="shared" si="61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67" t="e">
        <f>SUMIFS([1]Up!$J:$J,[1]Up!$D:$D,D663)</f>
        <v>#VALUE!</v>
      </c>
      <c r="BX663" s="82"/>
      <c r="BY663" s="82" t="str">
        <f t="shared" si="63"/>
        <v/>
      </c>
      <c r="BZ663" s="53" t="str">
        <f t="shared" si="62"/>
        <v/>
      </c>
      <c r="CA663" s="53"/>
      <c r="CB663" s="53"/>
      <c r="CC663" s="53"/>
      <c r="CD663" s="53"/>
      <c r="CE663" s="53"/>
      <c r="CF663" s="83"/>
      <c r="CG663" s="53"/>
      <c r="CH663" s="53"/>
    </row>
    <row r="664" spans="3:86" ht="14.25" hidden="1" customHeight="1">
      <c r="C664" s="82"/>
      <c r="D664" s="82" t="s">
        <v>203</v>
      </c>
      <c r="E664" s="82"/>
      <c r="F664" s="82"/>
      <c r="G664" s="82"/>
      <c r="H664" s="82"/>
      <c r="I664" s="82">
        <v>0</v>
      </c>
      <c r="J664" s="82">
        <v>0</v>
      </c>
      <c r="K664" s="82">
        <v>0</v>
      </c>
      <c r="L664" s="26">
        <f t="shared" si="60"/>
        <v>0</v>
      </c>
      <c r="M664" s="26">
        <f t="shared" si="61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67" t="e">
        <f>SUMIFS([1]Up!$J:$J,[1]Up!$D:$D,D664)</f>
        <v>#VALUE!</v>
      </c>
      <c r="BX664" s="82"/>
      <c r="BY664" s="82" t="str">
        <f t="shared" si="63"/>
        <v/>
      </c>
      <c r="BZ664" s="53" t="str">
        <f t="shared" si="62"/>
        <v/>
      </c>
      <c r="CA664" s="53"/>
      <c r="CB664" s="53"/>
      <c r="CC664" s="53"/>
      <c r="CD664" s="53"/>
      <c r="CE664" s="53"/>
      <c r="CF664" s="83"/>
      <c r="CG664" s="53"/>
      <c r="CH664" s="53"/>
    </row>
    <row r="665" spans="3:86" ht="14.25" hidden="1" customHeight="1">
      <c r="C665" s="82" t="s">
        <v>14</v>
      </c>
      <c r="D665" s="82" t="s">
        <v>197</v>
      </c>
      <c r="E665" s="82" t="s">
        <v>198</v>
      </c>
      <c r="F665" s="82" t="s">
        <v>199</v>
      </c>
      <c r="G665" s="82">
        <v>141</v>
      </c>
      <c r="H665" s="82" t="s">
        <v>200</v>
      </c>
      <c r="I665" s="82">
        <v>1</v>
      </c>
      <c r="J665" s="82">
        <v>0.7</v>
      </c>
      <c r="K665" s="82">
        <v>0.7</v>
      </c>
      <c r="L665" s="26">
        <f t="shared" si="60"/>
        <v>1</v>
      </c>
      <c r="M665" s="26">
        <f t="shared" si="61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>
        <v>1</v>
      </c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67" t="e">
        <f>SUMIFS([1]Up!$J:$J,[1]Up!$D:$D,D665)</f>
        <v>#VALUE!</v>
      </c>
      <c r="BX665" s="82"/>
      <c r="BY665" s="82" t="str">
        <f t="shared" si="63"/>
        <v>PL2</v>
      </c>
      <c r="BZ665" s="53" t="str">
        <f t="shared" si="62"/>
        <v/>
      </c>
      <c r="CA665" s="53" t="s">
        <v>82</v>
      </c>
      <c r="CB665" s="53" t="s">
        <v>201</v>
      </c>
      <c r="CC665" s="53"/>
      <c r="CD665" s="53" t="s">
        <v>202</v>
      </c>
      <c r="CE665" s="53">
        <v>1</v>
      </c>
      <c r="CF665" s="83">
        <v>46149</v>
      </c>
      <c r="CG665" s="53"/>
      <c r="CH665" s="53"/>
    </row>
    <row r="666" spans="3:86" ht="14.25" hidden="1" customHeight="1">
      <c r="C666" s="82" t="s">
        <v>14</v>
      </c>
      <c r="D666" s="82" t="s">
        <v>195</v>
      </c>
      <c r="E666" s="82" t="s">
        <v>196</v>
      </c>
      <c r="F666" s="82" t="s">
        <v>142</v>
      </c>
      <c r="G666" s="82">
        <v>9785</v>
      </c>
      <c r="H666" s="82" t="s">
        <v>49</v>
      </c>
      <c r="I666" s="82">
        <v>1</v>
      </c>
      <c r="J666" s="82">
        <v>1278.0999999999999</v>
      </c>
      <c r="K666" s="82">
        <v>1278.0999999999999</v>
      </c>
      <c r="L666" s="26">
        <f t="shared" si="60"/>
        <v>1</v>
      </c>
      <c r="M666" s="26">
        <f t="shared" si="61"/>
        <v>0</v>
      </c>
      <c r="N666" s="26"/>
      <c r="O666" s="26"/>
      <c r="P666" s="26"/>
      <c r="Q666" s="26"/>
      <c r="R666" s="26"/>
      <c r="S666" s="26"/>
      <c r="T666" s="26">
        <v>2</v>
      </c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67" t="e">
        <f>SUMIFS([1]Up!$J:$J,[1]Up!$D:$D,D666)</f>
        <v>#VALUE!</v>
      </c>
      <c r="BX666" s="82" t="s">
        <v>143</v>
      </c>
      <c r="BY666" s="82" t="str">
        <f t="shared" si="63"/>
        <v>PL6</v>
      </c>
      <c r="BZ666" s="53" t="str">
        <f t="shared" si="62"/>
        <v>Thừa 1</v>
      </c>
      <c r="CA666" s="53" t="s">
        <v>50</v>
      </c>
      <c r="CB666" s="53"/>
      <c r="CC666" s="53"/>
      <c r="CD666" s="53" t="s">
        <v>51</v>
      </c>
      <c r="CE666" s="53">
        <v>1</v>
      </c>
      <c r="CF666" s="83"/>
      <c r="CG666" s="53"/>
      <c r="CH666" s="53"/>
    </row>
    <row r="667" spans="3:86" ht="14.25" hidden="1" customHeight="1">
      <c r="C667" s="82" t="s">
        <v>14</v>
      </c>
      <c r="D667" s="82" t="s">
        <v>192</v>
      </c>
      <c r="E667" s="82" t="s">
        <v>193</v>
      </c>
      <c r="F667" s="82" t="s">
        <v>66</v>
      </c>
      <c r="G667" s="82">
        <v>254</v>
      </c>
      <c r="H667" s="82" t="s">
        <v>97</v>
      </c>
      <c r="I667" s="82">
        <v>7</v>
      </c>
      <c r="J667" s="82">
        <v>12.7</v>
      </c>
      <c r="K667" s="82">
        <v>88.899999999999991</v>
      </c>
      <c r="L667" s="26">
        <f t="shared" si="60"/>
        <v>7</v>
      </c>
      <c r="M667" s="26">
        <f t="shared" si="61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>
        <v>7</v>
      </c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67" t="e">
        <f>SUMIFS([1]Up!$J:$J,[1]Up!$D:$D,D667)</f>
        <v>#VALUE!</v>
      </c>
      <c r="BX667" s="82"/>
      <c r="BY667" s="82" t="str">
        <f t="shared" si="63"/>
        <v>PL25</v>
      </c>
      <c r="BZ667" s="53" t="str">
        <f t="shared" si="62"/>
        <v/>
      </c>
      <c r="CA667" s="53" t="s">
        <v>50</v>
      </c>
      <c r="CB667" s="53" t="s">
        <v>3658</v>
      </c>
      <c r="CC667" s="53"/>
      <c r="CD667" s="53" t="s">
        <v>194</v>
      </c>
      <c r="CE667" s="53">
        <v>7</v>
      </c>
      <c r="CF667" s="83">
        <v>46212</v>
      </c>
      <c r="CG667" s="53"/>
      <c r="CH667" s="53"/>
    </row>
    <row r="668" spans="3:86" ht="14.25" hidden="1" customHeight="1">
      <c r="C668" s="82"/>
      <c r="D668" s="82" t="s">
        <v>191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60"/>
        <v>0</v>
      </c>
      <c r="M668" s="26">
        <f t="shared" si="61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67" t="e">
        <f>SUMIFS([1]Up!$J:$J,[1]Up!$D:$D,D668)</f>
        <v>#VALUE!</v>
      </c>
      <c r="BX668" s="82"/>
      <c r="BY668" s="82" t="str">
        <f t="shared" si="63"/>
        <v/>
      </c>
      <c r="BZ668" s="53" t="str">
        <f t="shared" si="62"/>
        <v/>
      </c>
      <c r="CA668" s="53"/>
      <c r="CB668" s="53"/>
      <c r="CC668" s="53"/>
      <c r="CD668" s="53"/>
      <c r="CE668" s="53"/>
      <c r="CF668" s="83"/>
      <c r="CG668" s="53"/>
      <c r="CH668" s="53"/>
    </row>
    <row r="669" spans="3:86" ht="14.25" hidden="1" customHeight="1">
      <c r="C669" s="82"/>
      <c r="D669" s="82" t="s">
        <v>190</v>
      </c>
      <c r="E669" s="82"/>
      <c r="F669" s="82"/>
      <c r="G669" s="82"/>
      <c r="H669" s="82"/>
      <c r="I669" s="82">
        <v>0</v>
      </c>
      <c r="J669" s="82">
        <v>0</v>
      </c>
      <c r="K669" s="82">
        <v>0</v>
      </c>
      <c r="L669" s="26">
        <f t="shared" si="60"/>
        <v>0</v>
      </c>
      <c r="M669" s="26">
        <f t="shared" si="61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67" t="e">
        <f>SUMIFS([1]Up!$J:$J,[1]Up!$D:$D,D669)</f>
        <v>#VALUE!</v>
      </c>
      <c r="BX669" s="82"/>
      <c r="BY669" s="82" t="str">
        <f t="shared" si="63"/>
        <v/>
      </c>
      <c r="BZ669" s="53" t="str">
        <f t="shared" si="62"/>
        <v/>
      </c>
      <c r="CA669" s="53"/>
      <c r="CB669" s="53"/>
      <c r="CC669" s="53"/>
      <c r="CD669" s="53"/>
      <c r="CE669" s="53"/>
      <c r="CF669" s="83"/>
      <c r="CG669" s="53"/>
      <c r="CH669" s="53"/>
    </row>
    <row r="670" spans="3:86" ht="14.25" hidden="1" customHeight="1">
      <c r="C670" s="82" t="s">
        <v>12</v>
      </c>
      <c r="D670" s="82" t="s">
        <v>189</v>
      </c>
      <c r="E670" s="82" t="s">
        <v>81</v>
      </c>
      <c r="F670" s="82" t="s">
        <v>75</v>
      </c>
      <c r="G670" s="82">
        <v>265</v>
      </c>
      <c r="H670" s="82" t="s">
        <v>49</v>
      </c>
      <c r="I670" s="82">
        <v>4</v>
      </c>
      <c r="J670" s="82">
        <v>8.1999999999999993</v>
      </c>
      <c r="K670" s="82">
        <v>32.799999999999997</v>
      </c>
      <c r="L670" s="26">
        <f t="shared" si="60"/>
        <v>4</v>
      </c>
      <c r="M670" s="26">
        <f t="shared" si="61"/>
        <v>0</v>
      </c>
      <c r="N670" s="26"/>
      <c r="O670" s="26">
        <v>4</v>
      </c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67" t="e">
        <f>SUMIFS([1]Up!$J:$J,[1]Up!$D:$D,D670)</f>
        <v>#VALUE!</v>
      </c>
      <c r="BX670" s="82"/>
      <c r="BY670" s="82" t="str">
        <f t="shared" si="63"/>
        <v/>
      </c>
      <c r="BZ670" s="53" t="str">
        <f t="shared" si="62"/>
        <v/>
      </c>
      <c r="CA670" s="53" t="s">
        <v>82</v>
      </c>
      <c r="CB670" s="53" t="s">
        <v>83</v>
      </c>
      <c r="CC670" s="53"/>
      <c r="CD670" s="53" t="s">
        <v>84</v>
      </c>
      <c r="CE670" s="53">
        <v>4</v>
      </c>
      <c r="CF670" s="83">
        <v>46133</v>
      </c>
      <c r="CG670" s="53"/>
      <c r="CH670" s="53"/>
    </row>
    <row r="671" spans="3:86" ht="14.25" hidden="1" customHeight="1">
      <c r="C671" s="82" t="s">
        <v>12</v>
      </c>
      <c r="D671" s="82" t="s">
        <v>188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6</v>
      </c>
      <c r="J671" s="82">
        <v>147.4</v>
      </c>
      <c r="K671" s="82">
        <v>884.40000000000009</v>
      </c>
      <c r="L671" s="26">
        <f t="shared" ref="L671:L734" si="64">MIN(SUM(N671:BV671),I671)</f>
        <v>6</v>
      </c>
      <c r="M671" s="26">
        <f t="shared" ref="M671:M734" si="65">MAX(0,I671-L671)</f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6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67" t="e">
        <f>SUMIFS([1]Up!$J:$J,[1]Up!$D:$D,D671)</f>
        <v>#VALUE!</v>
      </c>
      <c r="BX671" s="82"/>
      <c r="BY671" s="82" t="str">
        <f t="shared" si="63"/>
        <v/>
      </c>
      <c r="BZ671" s="53" t="str">
        <f t="shared" ref="BZ671:BZ734" si="66">IF(ROUND(SUM(N671:BV671)-I671,0)&gt;0,"Thừa "&amp;SUM(N671:BV671)-I671,"")</f>
        <v/>
      </c>
      <c r="CA671" s="53" t="s">
        <v>50</v>
      </c>
      <c r="CB671" s="53" t="s">
        <v>76</v>
      </c>
      <c r="CC671" s="53"/>
      <c r="CD671" s="53" t="s">
        <v>77</v>
      </c>
      <c r="CE671" s="53">
        <v>6</v>
      </c>
      <c r="CF671" s="83">
        <v>46133</v>
      </c>
      <c r="CG671" s="53"/>
      <c r="CH671" s="53"/>
    </row>
    <row r="672" spans="3:86" ht="14.25" hidden="1" customHeight="1">
      <c r="C672" s="82" t="s">
        <v>12</v>
      </c>
      <c r="D672" s="82" t="s">
        <v>187</v>
      </c>
      <c r="E672" s="82" t="s">
        <v>74</v>
      </c>
      <c r="F672" s="82" t="s">
        <v>75</v>
      </c>
      <c r="G672" s="82">
        <v>2642</v>
      </c>
      <c r="H672" s="82" t="s">
        <v>49</v>
      </c>
      <c r="I672" s="82">
        <v>1</v>
      </c>
      <c r="J672" s="82">
        <v>147.4</v>
      </c>
      <c r="K672" s="82">
        <v>147.4</v>
      </c>
      <c r="L672" s="26">
        <f t="shared" si="64"/>
        <v>1</v>
      </c>
      <c r="M672" s="26">
        <f t="shared" si="65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>
        <v>1</v>
      </c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67" t="e">
        <f>SUMIFS([1]Up!$J:$J,[1]Up!$D:$D,D672)</f>
        <v>#VALUE!</v>
      </c>
      <c r="BX672" s="82"/>
      <c r="BY672" s="82" t="str">
        <f t="shared" si="63"/>
        <v/>
      </c>
      <c r="BZ672" s="53" t="str">
        <f t="shared" si="66"/>
        <v/>
      </c>
      <c r="CA672" s="53" t="s">
        <v>50</v>
      </c>
      <c r="CB672" s="53" t="s">
        <v>76</v>
      </c>
      <c r="CC672" s="53"/>
      <c r="CD672" s="53" t="s">
        <v>77</v>
      </c>
      <c r="CE672" s="53">
        <v>1</v>
      </c>
      <c r="CF672" s="83">
        <v>46133</v>
      </c>
      <c r="CG672" s="53"/>
      <c r="CH672" s="53"/>
    </row>
    <row r="673" spans="3:86" ht="14.25" hidden="1" customHeight="1">
      <c r="C673" s="82" t="s">
        <v>14</v>
      </c>
      <c r="D673" s="82" t="s">
        <v>186</v>
      </c>
      <c r="E673" s="82" t="s">
        <v>70</v>
      </c>
      <c r="F673" s="82" t="s">
        <v>66</v>
      </c>
      <c r="G673" s="82">
        <v>90</v>
      </c>
      <c r="H673" s="82" t="s">
        <v>49</v>
      </c>
      <c r="I673" s="82">
        <v>8</v>
      </c>
      <c r="J673" s="82">
        <v>0.8</v>
      </c>
      <c r="K673" s="82">
        <v>6.4</v>
      </c>
      <c r="L673" s="26">
        <f t="shared" si="64"/>
        <v>8</v>
      </c>
      <c r="M673" s="26">
        <f t="shared" si="65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>
        <v>8</v>
      </c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67" t="e">
        <f>SUMIFS([1]Up!$J:$J,[1]Up!$D:$D,D673)</f>
        <v>#VALUE!</v>
      </c>
      <c r="BX673" s="82"/>
      <c r="BY673" s="82" t="str">
        <f t="shared" si="63"/>
        <v>PL16</v>
      </c>
      <c r="BZ673" s="53" t="str">
        <f t="shared" si="66"/>
        <v/>
      </c>
      <c r="CA673" s="53" t="s">
        <v>50</v>
      </c>
      <c r="CB673" s="53" t="s">
        <v>71</v>
      </c>
      <c r="CC673" s="53"/>
      <c r="CD673" s="53" t="s">
        <v>72</v>
      </c>
      <c r="CE673" s="53">
        <v>8</v>
      </c>
      <c r="CF673" s="83">
        <v>46128</v>
      </c>
      <c r="CG673" s="53"/>
      <c r="CH673" s="53"/>
    </row>
    <row r="674" spans="3:86" ht="14.25" hidden="1" customHeight="1">
      <c r="C674" s="82" t="s">
        <v>12</v>
      </c>
      <c r="D674" s="82" t="s">
        <v>181</v>
      </c>
      <c r="E674" s="82" t="s">
        <v>182</v>
      </c>
      <c r="F674" s="82" t="s">
        <v>151</v>
      </c>
      <c r="G674" s="82">
        <v>123</v>
      </c>
      <c r="H674" s="82" t="s">
        <v>183</v>
      </c>
      <c r="I674" s="82">
        <v>7</v>
      </c>
      <c r="J674" s="82">
        <v>9.6999999999999993</v>
      </c>
      <c r="K674" s="82">
        <v>67.899999999999991</v>
      </c>
      <c r="L674" s="26">
        <f t="shared" si="64"/>
        <v>7</v>
      </c>
      <c r="M674" s="26">
        <f t="shared" si="65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>
        <v>7</v>
      </c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67" t="e">
        <f>SUMIFS([1]Up!$J:$J,[1]Up!$D:$D,D674)</f>
        <v>#VALUE!</v>
      </c>
      <c r="BX674" s="82"/>
      <c r="BY674" s="82" t="str">
        <f t="shared" si="63"/>
        <v/>
      </c>
      <c r="BZ674" s="53" t="str">
        <f t="shared" si="66"/>
        <v/>
      </c>
      <c r="CA674" s="53" t="s">
        <v>50</v>
      </c>
      <c r="CB674" s="53" t="s">
        <v>184</v>
      </c>
      <c r="CC674" s="53"/>
      <c r="CD674" s="53" t="s">
        <v>185</v>
      </c>
      <c r="CE674" s="53">
        <v>7</v>
      </c>
      <c r="CF674" s="83">
        <v>46128</v>
      </c>
      <c r="CG674" s="53"/>
      <c r="CH674" s="53"/>
    </row>
    <row r="675" spans="3:86" ht="14.25" hidden="1" customHeight="1">
      <c r="C675" s="82" t="s">
        <v>12</v>
      </c>
      <c r="D675" s="82" t="s">
        <v>180</v>
      </c>
      <c r="E675" s="82" t="s">
        <v>175</v>
      </c>
      <c r="F675" s="82" t="s">
        <v>59</v>
      </c>
      <c r="G675" s="82">
        <v>1564</v>
      </c>
      <c r="H675" s="82" t="s">
        <v>49</v>
      </c>
      <c r="I675" s="82">
        <v>4</v>
      </c>
      <c r="J675" s="82">
        <v>51.1</v>
      </c>
      <c r="K675" s="82">
        <v>204.4</v>
      </c>
      <c r="L675" s="26">
        <f t="shared" si="64"/>
        <v>4</v>
      </c>
      <c r="M675" s="26">
        <f t="shared" si="65"/>
        <v>0</v>
      </c>
      <c r="N675" s="26"/>
      <c r="O675" s="26"/>
      <c r="P675" s="26">
        <v>4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67" t="e">
        <f>SUMIFS([1]Up!$J:$J,[1]Up!$D:$D,D675)</f>
        <v>#VALUE!</v>
      </c>
      <c r="BX675" s="82"/>
      <c r="BY675" s="82" t="str">
        <f t="shared" si="63"/>
        <v/>
      </c>
      <c r="BZ675" s="53" t="str">
        <f t="shared" si="66"/>
        <v/>
      </c>
      <c r="CA675" s="53" t="s">
        <v>50</v>
      </c>
      <c r="CB675" s="84" t="s">
        <v>176</v>
      </c>
      <c r="CC675" s="53"/>
      <c r="CD675" s="53" t="s">
        <v>177</v>
      </c>
      <c r="CE675" s="53">
        <v>4</v>
      </c>
      <c r="CF675" s="83">
        <v>46133</v>
      </c>
      <c r="CG675" s="53"/>
      <c r="CH675" s="53"/>
    </row>
    <row r="676" spans="3:86" ht="14.25" hidden="1" customHeight="1">
      <c r="C676" s="82" t="s">
        <v>12</v>
      </c>
      <c r="D676" s="82" t="s">
        <v>179</v>
      </c>
      <c r="E676" s="82" t="s">
        <v>175</v>
      </c>
      <c r="F676" s="82" t="s">
        <v>59</v>
      </c>
      <c r="G676" s="82">
        <v>1389</v>
      </c>
      <c r="H676" s="82" t="s">
        <v>49</v>
      </c>
      <c r="I676" s="82">
        <v>4</v>
      </c>
      <c r="J676" s="82">
        <v>45.2</v>
      </c>
      <c r="K676" s="82">
        <v>180.8</v>
      </c>
      <c r="L676" s="26">
        <f t="shared" si="64"/>
        <v>4</v>
      </c>
      <c r="M676" s="26">
        <f t="shared" si="65"/>
        <v>0</v>
      </c>
      <c r="N676" s="26"/>
      <c r="O676" s="26"/>
      <c r="P676" s="26">
        <v>1</v>
      </c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>
        <v>3</v>
      </c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67" t="e">
        <f>SUMIFS([1]Up!$J:$J,[1]Up!$D:$D,D676)</f>
        <v>#VALUE!</v>
      </c>
      <c r="BX676" s="82"/>
      <c r="BY676" s="82" t="str">
        <f t="shared" si="63"/>
        <v/>
      </c>
      <c r="BZ676" s="53" t="str">
        <f t="shared" si="66"/>
        <v/>
      </c>
      <c r="CA676" s="53" t="s">
        <v>50</v>
      </c>
      <c r="CB676" s="84" t="s">
        <v>176</v>
      </c>
      <c r="CC676" s="53"/>
      <c r="CD676" s="53" t="s">
        <v>177</v>
      </c>
      <c r="CE676" s="53">
        <v>4</v>
      </c>
      <c r="CF676" s="83">
        <v>46133</v>
      </c>
      <c r="CG676" s="53"/>
      <c r="CH676" s="53"/>
    </row>
    <row r="677" spans="3:86" ht="14.25" hidden="1" customHeight="1">
      <c r="C677" s="82" t="s">
        <v>12</v>
      </c>
      <c r="D677" s="82" t="s">
        <v>178</v>
      </c>
      <c r="E677" s="82" t="s">
        <v>58</v>
      </c>
      <c r="F677" s="82" t="s">
        <v>59</v>
      </c>
      <c r="G677" s="82">
        <v>1710</v>
      </c>
      <c r="H677" s="82" t="s">
        <v>49</v>
      </c>
      <c r="I677" s="82">
        <v>2</v>
      </c>
      <c r="J677" s="82">
        <v>39.799999999999997</v>
      </c>
      <c r="K677" s="82">
        <v>79.599999999999994</v>
      </c>
      <c r="L677" s="26">
        <f t="shared" si="64"/>
        <v>2</v>
      </c>
      <c r="M677" s="26">
        <f t="shared" si="65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>
        <v>2</v>
      </c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67" t="e">
        <f>SUMIFS([1]Up!$J:$J,[1]Up!$D:$D,D677)</f>
        <v>#VALUE!</v>
      </c>
      <c r="BX677" s="82"/>
      <c r="BY677" s="82" t="str">
        <f t="shared" si="63"/>
        <v/>
      </c>
      <c r="BZ677" s="53" t="str">
        <f t="shared" si="66"/>
        <v/>
      </c>
      <c r="CA677" s="53" t="s">
        <v>50</v>
      </c>
      <c r="CB677" s="84" t="s">
        <v>60</v>
      </c>
      <c r="CC677" s="53"/>
      <c r="CD677" s="53" t="s">
        <v>61</v>
      </c>
      <c r="CE677" s="53">
        <v>2</v>
      </c>
      <c r="CF677" s="83">
        <v>46134</v>
      </c>
      <c r="CG677" s="53"/>
      <c r="CH677" s="53"/>
    </row>
    <row r="678" spans="3:86" ht="14.25" hidden="1" customHeight="1">
      <c r="C678" s="82" t="s">
        <v>12</v>
      </c>
      <c r="D678" s="82" t="s">
        <v>174</v>
      </c>
      <c r="E678" s="82" t="s">
        <v>175</v>
      </c>
      <c r="F678" s="82" t="s">
        <v>59</v>
      </c>
      <c r="G678" s="82">
        <v>1710</v>
      </c>
      <c r="H678" s="82" t="s">
        <v>49</v>
      </c>
      <c r="I678" s="82">
        <v>4</v>
      </c>
      <c r="J678" s="82">
        <v>56.1</v>
      </c>
      <c r="K678" s="82">
        <v>224.4</v>
      </c>
      <c r="L678" s="26">
        <f t="shared" si="64"/>
        <v>4</v>
      </c>
      <c r="M678" s="26">
        <f t="shared" si="65"/>
        <v>0</v>
      </c>
      <c r="N678" s="26"/>
      <c r="O678" s="26"/>
      <c r="P678" s="26">
        <f>2+2</f>
        <v>4</v>
      </c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67" t="e">
        <f>SUMIFS([1]Up!$J:$J,[1]Up!$D:$D,D678)</f>
        <v>#VALUE!</v>
      </c>
      <c r="BX678" s="82"/>
      <c r="BY678" s="82" t="str">
        <f t="shared" si="63"/>
        <v/>
      </c>
      <c r="BZ678" s="53" t="str">
        <f t="shared" si="66"/>
        <v/>
      </c>
      <c r="CA678" s="53" t="s">
        <v>50</v>
      </c>
      <c r="CB678" s="84" t="s">
        <v>176</v>
      </c>
      <c r="CC678" s="53"/>
      <c r="CD678" s="53" t="s">
        <v>177</v>
      </c>
      <c r="CE678" s="53">
        <v>4</v>
      </c>
      <c r="CF678" s="83">
        <v>46133</v>
      </c>
      <c r="CG678" s="53"/>
      <c r="CH678" s="53"/>
    </row>
    <row r="679" spans="3:86" ht="14.25" hidden="1" customHeight="1">
      <c r="C679" s="82" t="s">
        <v>12</v>
      </c>
      <c r="D679" s="82" t="s">
        <v>173</v>
      </c>
      <c r="E679" s="82" t="s">
        <v>145</v>
      </c>
      <c r="F679" s="82" t="s">
        <v>48</v>
      </c>
      <c r="G679" s="82">
        <v>9785</v>
      </c>
      <c r="H679" s="82" t="s">
        <v>49</v>
      </c>
      <c r="I679" s="82">
        <v>1</v>
      </c>
      <c r="J679" s="82">
        <v>67</v>
      </c>
      <c r="K679" s="82">
        <v>67</v>
      </c>
      <c r="L679" s="26">
        <f t="shared" si="64"/>
        <v>1</v>
      </c>
      <c r="M679" s="26">
        <f t="shared" si="65"/>
        <v>0</v>
      </c>
      <c r="N679" s="26"/>
      <c r="O679" s="26"/>
      <c r="P679" s="26"/>
      <c r="Q679" s="26"/>
      <c r="R679" s="26"/>
      <c r="S679" s="26"/>
      <c r="T679" s="26"/>
      <c r="U679" s="26"/>
      <c r="V679" s="26">
        <v>1</v>
      </c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>
        <f>3800/G679</f>
        <v>0.38834951456310679</v>
      </c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67" t="e">
        <f>SUMIFS([1]Up!$J:$J,[1]Up!$D:$D,D679)</f>
        <v>#VALUE!</v>
      </c>
      <c r="BX679" s="82"/>
      <c r="BY679" s="82" t="str">
        <f t="shared" si="63"/>
        <v/>
      </c>
      <c r="BZ679" s="53" t="str">
        <f t="shared" si="66"/>
        <v/>
      </c>
      <c r="CA679" s="53" t="s">
        <v>50</v>
      </c>
      <c r="CB679" s="53"/>
      <c r="CC679" s="53"/>
      <c r="CD679" s="53" t="s">
        <v>51</v>
      </c>
      <c r="CE679" s="53">
        <v>1</v>
      </c>
      <c r="CF679" s="83"/>
      <c r="CG679" s="53"/>
      <c r="CH679" s="53"/>
    </row>
    <row r="680" spans="3:86" ht="14.25" hidden="1" customHeight="1">
      <c r="C680" s="82" t="s">
        <v>14</v>
      </c>
      <c r="D680" s="82" t="s">
        <v>171</v>
      </c>
      <c r="E680" s="82" t="s">
        <v>172</v>
      </c>
      <c r="F680" s="82" t="s">
        <v>142</v>
      </c>
      <c r="G680" s="82">
        <v>9785</v>
      </c>
      <c r="H680" s="82" t="s">
        <v>49</v>
      </c>
      <c r="I680" s="82">
        <v>1</v>
      </c>
      <c r="J680" s="82">
        <v>567.9</v>
      </c>
      <c r="K680" s="82">
        <v>567.9</v>
      </c>
      <c r="L680" s="26">
        <f t="shared" si="64"/>
        <v>1</v>
      </c>
      <c r="M680" s="26">
        <f t="shared" si="65"/>
        <v>0</v>
      </c>
      <c r="N680" s="26"/>
      <c r="O680" s="26"/>
      <c r="P680" s="26"/>
      <c r="Q680" s="26"/>
      <c r="R680" s="26"/>
      <c r="S680" s="26"/>
      <c r="T680" s="26">
        <v>1</v>
      </c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67" t="e">
        <f>SUMIFS([1]Up!$J:$J,[1]Up!$D:$D,D680)</f>
        <v>#VALUE!</v>
      </c>
      <c r="BX680" s="82"/>
      <c r="BY680" s="82" t="str">
        <f t="shared" si="63"/>
        <v>PL6</v>
      </c>
      <c r="BZ680" s="53" t="str">
        <f t="shared" si="66"/>
        <v/>
      </c>
      <c r="CA680" s="53" t="s">
        <v>50</v>
      </c>
      <c r="CB680" s="84" t="s">
        <v>161</v>
      </c>
      <c r="CC680" s="53"/>
      <c r="CD680" s="53" t="s">
        <v>162</v>
      </c>
      <c r="CE680" s="53">
        <v>1</v>
      </c>
      <c r="CF680" s="83">
        <v>46128</v>
      </c>
      <c r="CG680" s="53"/>
      <c r="CH680" s="53"/>
    </row>
    <row r="681" spans="3:86" ht="14.25" hidden="1" customHeight="1">
      <c r="C681" s="82" t="s">
        <v>12</v>
      </c>
      <c r="D681" s="82" t="s">
        <v>165</v>
      </c>
      <c r="E681" s="82" t="s">
        <v>166</v>
      </c>
      <c r="F681" s="82" t="s">
        <v>167</v>
      </c>
      <c r="G681" s="82">
        <v>456</v>
      </c>
      <c r="H681" s="82" t="s">
        <v>168</v>
      </c>
      <c r="I681" s="82">
        <v>1</v>
      </c>
      <c r="J681" s="82">
        <v>0.3</v>
      </c>
      <c r="K681" s="82">
        <v>0.3</v>
      </c>
      <c r="L681" s="26">
        <f t="shared" si="64"/>
        <v>1</v>
      </c>
      <c r="M681" s="26">
        <f t="shared" si="65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>
        <v>1</v>
      </c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67" t="e">
        <f>SUMIFS([1]Up!$J:$J,[1]Up!$D:$D,D681)</f>
        <v>#VALUE!</v>
      </c>
      <c r="BX681" s="82"/>
      <c r="BY681" s="82" t="str">
        <f t="shared" si="63"/>
        <v/>
      </c>
      <c r="BZ681" s="53" t="str">
        <f t="shared" si="66"/>
        <v/>
      </c>
      <c r="CA681" s="53" t="s">
        <v>50</v>
      </c>
      <c r="CB681" s="53" t="s">
        <v>169</v>
      </c>
      <c r="CC681" s="53"/>
      <c r="CD681" s="53" t="s">
        <v>170</v>
      </c>
      <c r="CE681" s="53">
        <v>1</v>
      </c>
      <c r="CF681" s="83">
        <v>46128</v>
      </c>
      <c r="CG681" s="53"/>
      <c r="CH681" s="53"/>
    </row>
    <row r="682" spans="3:86" ht="14.25" hidden="1" customHeight="1">
      <c r="C682" s="82" t="s">
        <v>14</v>
      </c>
      <c r="D682" s="82" t="s">
        <v>163</v>
      </c>
      <c r="E682" s="82" t="s">
        <v>164</v>
      </c>
      <c r="F682" s="82" t="s">
        <v>66</v>
      </c>
      <c r="G682" s="82">
        <v>432</v>
      </c>
      <c r="H682" s="82" t="s">
        <v>49</v>
      </c>
      <c r="I682" s="82">
        <v>2</v>
      </c>
      <c r="J682" s="82">
        <v>2.1</v>
      </c>
      <c r="K682" s="82">
        <v>4.2</v>
      </c>
      <c r="L682" s="26">
        <f t="shared" si="64"/>
        <v>2</v>
      </c>
      <c r="M682" s="26">
        <f t="shared" si="65"/>
        <v>0</v>
      </c>
      <c r="N682" s="26"/>
      <c r="O682" s="26"/>
      <c r="P682" s="26"/>
      <c r="Q682" s="26"/>
      <c r="R682" s="26"/>
      <c r="S682" s="26"/>
      <c r="T682" s="26">
        <v>2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67" t="e">
        <f>SUMIFS([1]Up!$J:$J,[1]Up!$D:$D,D682)</f>
        <v>#VALUE!</v>
      </c>
      <c r="BX682" s="82"/>
      <c r="BY682" s="82" t="str">
        <f t="shared" si="63"/>
        <v>PL6</v>
      </c>
      <c r="BZ682" s="53" t="str">
        <f t="shared" si="66"/>
        <v/>
      </c>
      <c r="CA682" s="53" t="s">
        <v>50</v>
      </c>
      <c r="CB682" s="84" t="s">
        <v>161</v>
      </c>
      <c r="CC682" s="53"/>
      <c r="CD682" s="53" t="s">
        <v>162</v>
      </c>
      <c r="CE682" s="53">
        <v>2</v>
      </c>
      <c r="CF682" s="83">
        <v>46128</v>
      </c>
      <c r="CG682" s="53"/>
      <c r="CH682" s="53"/>
    </row>
    <row r="683" spans="3:86" ht="14.25" hidden="1" customHeight="1">
      <c r="C683" s="82" t="s">
        <v>14</v>
      </c>
      <c r="D683" s="82" t="s">
        <v>159</v>
      </c>
      <c r="E683" s="82" t="s">
        <v>160</v>
      </c>
      <c r="F683" s="82" t="s">
        <v>66</v>
      </c>
      <c r="G683" s="82">
        <v>676</v>
      </c>
      <c r="H683" s="82" t="s">
        <v>49</v>
      </c>
      <c r="I683" s="82">
        <v>1</v>
      </c>
      <c r="J683" s="82">
        <v>8</v>
      </c>
      <c r="K683" s="82">
        <v>8</v>
      </c>
      <c r="L683" s="26">
        <f t="shared" si="64"/>
        <v>1</v>
      </c>
      <c r="M683" s="26">
        <f t="shared" si="65"/>
        <v>0</v>
      </c>
      <c r="N683" s="26"/>
      <c r="O683" s="26"/>
      <c r="P683" s="26"/>
      <c r="Q683" s="26"/>
      <c r="R683" s="26"/>
      <c r="S683" s="26"/>
      <c r="T683" s="26">
        <v>1</v>
      </c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67" t="e">
        <f>SUMIFS([1]Up!$J:$J,[1]Up!$D:$D,D683)</f>
        <v>#VALUE!</v>
      </c>
      <c r="BX683" s="82"/>
      <c r="BY683" s="82" t="str">
        <f t="shared" si="63"/>
        <v>PL6</v>
      </c>
      <c r="BZ683" s="53" t="str">
        <f t="shared" si="66"/>
        <v/>
      </c>
      <c r="CA683" s="53" t="s">
        <v>50</v>
      </c>
      <c r="CB683" s="84" t="s">
        <v>161</v>
      </c>
      <c r="CC683" s="53"/>
      <c r="CD683" s="53" t="s">
        <v>162</v>
      </c>
      <c r="CE683" s="53">
        <v>1</v>
      </c>
      <c r="CF683" s="83">
        <v>46128</v>
      </c>
      <c r="CG683" s="53"/>
      <c r="CH683" s="53"/>
    </row>
    <row r="684" spans="3:86" ht="14.25" hidden="1" customHeight="1">
      <c r="C684" s="82"/>
      <c r="D684" s="82" t="s">
        <v>158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64"/>
        <v>0</v>
      </c>
      <c r="M684" s="26">
        <f t="shared" si="65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67" t="e">
        <f>SUMIFS([1]Up!$J:$J,[1]Up!$D:$D,D684)</f>
        <v>#VALUE!</v>
      </c>
      <c r="BX684" s="82"/>
      <c r="BY684" s="82" t="str">
        <f t="shared" si="63"/>
        <v/>
      </c>
      <c r="BZ684" s="53" t="str">
        <f t="shared" si="66"/>
        <v/>
      </c>
      <c r="CA684" s="53"/>
      <c r="CB684" s="53"/>
      <c r="CC684" s="53"/>
      <c r="CD684" s="53"/>
      <c r="CE684" s="53"/>
      <c r="CF684" s="83"/>
      <c r="CG684" s="53"/>
      <c r="CH684" s="53"/>
    </row>
    <row r="685" spans="3:86" ht="14.25" hidden="1" customHeight="1">
      <c r="C685" s="82"/>
      <c r="D685" s="82" t="s">
        <v>157</v>
      </c>
      <c r="E685" s="82"/>
      <c r="F685" s="82"/>
      <c r="G685" s="82"/>
      <c r="H685" s="82"/>
      <c r="I685" s="82">
        <v>0</v>
      </c>
      <c r="J685" s="82">
        <v>0</v>
      </c>
      <c r="K685" s="82">
        <v>0</v>
      </c>
      <c r="L685" s="26">
        <f t="shared" si="64"/>
        <v>0</v>
      </c>
      <c r="M685" s="26">
        <f t="shared" si="65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67" t="e">
        <f>SUMIFS([1]Up!$J:$J,[1]Up!$D:$D,D685)</f>
        <v>#VALUE!</v>
      </c>
      <c r="BX685" s="82"/>
      <c r="BY685" s="82" t="str">
        <f t="shared" si="63"/>
        <v/>
      </c>
      <c r="BZ685" s="53" t="str">
        <f t="shared" si="66"/>
        <v/>
      </c>
      <c r="CA685" s="53"/>
      <c r="CB685" s="53"/>
      <c r="CC685" s="53"/>
      <c r="CD685" s="53"/>
      <c r="CE685" s="53"/>
      <c r="CF685" s="83"/>
      <c r="CG685" s="53"/>
      <c r="CH685" s="53"/>
    </row>
    <row r="686" spans="3:86" ht="14.25" hidden="1" customHeight="1">
      <c r="C686" s="82" t="s">
        <v>12</v>
      </c>
      <c r="D686" s="82" t="s">
        <v>156</v>
      </c>
      <c r="E686" s="82" t="s">
        <v>81</v>
      </c>
      <c r="F686" s="82" t="s">
        <v>75</v>
      </c>
      <c r="G686" s="82">
        <v>265</v>
      </c>
      <c r="H686" s="82" t="s">
        <v>49</v>
      </c>
      <c r="I686" s="82">
        <v>4</v>
      </c>
      <c r="J686" s="82">
        <v>8.1999999999999993</v>
      </c>
      <c r="K686" s="82">
        <v>32.799999999999997</v>
      </c>
      <c r="L686" s="26">
        <f t="shared" si="64"/>
        <v>4</v>
      </c>
      <c r="M686" s="26">
        <f t="shared" si="65"/>
        <v>0</v>
      </c>
      <c r="N686" s="26"/>
      <c r="O686" s="26">
        <v>4</v>
      </c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67" t="e">
        <f>SUMIFS([1]Up!$J:$J,[1]Up!$D:$D,D686)</f>
        <v>#VALUE!</v>
      </c>
      <c r="BX686" s="82"/>
      <c r="BY686" s="82" t="str">
        <f t="shared" ref="BY686:BY722" si="67">IFERROR(IF(C686="Plate",LEFT(E686,FIND("*",E686,1)-1),""),IF(C686="Plate",LEFT(E686,FIND("x",E686,1)-1),""))</f>
        <v/>
      </c>
      <c r="BZ686" s="53" t="str">
        <f t="shared" si="66"/>
        <v/>
      </c>
      <c r="CA686" s="53" t="s">
        <v>82</v>
      </c>
      <c r="CB686" s="53" t="s">
        <v>83</v>
      </c>
      <c r="CC686" s="53"/>
      <c r="CD686" s="53" t="s">
        <v>84</v>
      </c>
      <c r="CE686" s="53">
        <v>4</v>
      </c>
      <c r="CF686" s="83">
        <v>46133</v>
      </c>
      <c r="CG686" s="53"/>
      <c r="CH686" s="53"/>
    </row>
    <row r="687" spans="3:86" ht="14.25" hidden="1" customHeight="1">
      <c r="C687" s="82" t="s">
        <v>14</v>
      </c>
      <c r="D687" s="82" t="s">
        <v>155</v>
      </c>
      <c r="E687" s="82" t="s">
        <v>70</v>
      </c>
      <c r="F687" s="82" t="s">
        <v>66</v>
      </c>
      <c r="G687" s="82">
        <v>90</v>
      </c>
      <c r="H687" s="82" t="s">
        <v>49</v>
      </c>
      <c r="I687" s="82">
        <v>8</v>
      </c>
      <c r="J687" s="82">
        <v>0.8</v>
      </c>
      <c r="K687" s="82">
        <v>6.4</v>
      </c>
      <c r="L687" s="26">
        <f t="shared" si="64"/>
        <v>8</v>
      </c>
      <c r="M687" s="26">
        <f t="shared" si="65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>
        <v>8</v>
      </c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67" t="e">
        <f>SUMIFS([1]Up!$J:$J,[1]Up!$D:$D,D687)</f>
        <v>#VALUE!</v>
      </c>
      <c r="BX687" s="82"/>
      <c r="BY687" s="82" t="str">
        <f t="shared" si="67"/>
        <v>PL16</v>
      </c>
      <c r="BZ687" s="53" t="str">
        <f t="shared" si="66"/>
        <v/>
      </c>
      <c r="CA687" s="53" t="s">
        <v>50</v>
      </c>
      <c r="CB687" s="53" t="s">
        <v>71</v>
      </c>
      <c r="CC687" s="53"/>
      <c r="CD687" s="53" t="s">
        <v>72</v>
      </c>
      <c r="CE687" s="53">
        <v>8</v>
      </c>
      <c r="CF687" s="83">
        <v>46128</v>
      </c>
      <c r="CG687" s="53"/>
      <c r="CH687" s="53"/>
    </row>
    <row r="688" spans="3:86" ht="14.25" hidden="1" customHeight="1">
      <c r="C688" s="82" t="s">
        <v>12</v>
      </c>
      <c r="D688" s="82" t="s">
        <v>149</v>
      </c>
      <c r="E688" s="82" t="s">
        <v>150</v>
      </c>
      <c r="F688" s="82" t="s">
        <v>151</v>
      </c>
      <c r="G688" s="82">
        <v>796</v>
      </c>
      <c r="H688" s="82" t="s">
        <v>152</v>
      </c>
      <c r="I688" s="82">
        <v>1</v>
      </c>
      <c r="J688" s="82">
        <v>83.1</v>
      </c>
      <c r="K688" s="82">
        <v>83.1</v>
      </c>
      <c r="L688" s="26">
        <f t="shared" si="64"/>
        <v>1</v>
      </c>
      <c r="M688" s="26">
        <f t="shared" si="65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>
        <v>1</v>
      </c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67" t="e">
        <f>SUMIFS([1]Up!$J:$J,[1]Up!$D:$D,D688)</f>
        <v>#VALUE!</v>
      </c>
      <c r="BX688" s="82"/>
      <c r="BY688" s="82" t="str">
        <f t="shared" si="67"/>
        <v/>
      </c>
      <c r="BZ688" s="53" t="str">
        <f t="shared" si="66"/>
        <v/>
      </c>
      <c r="CA688" s="53" t="s">
        <v>50</v>
      </c>
      <c r="CB688" s="53" t="s">
        <v>153</v>
      </c>
      <c r="CC688" s="53"/>
      <c r="CD688" s="53" t="s">
        <v>154</v>
      </c>
      <c r="CE688" s="53">
        <v>1</v>
      </c>
      <c r="CF688" s="83">
        <v>46128</v>
      </c>
      <c r="CG688" s="53"/>
      <c r="CH688" s="53"/>
    </row>
    <row r="689" spans="3:86" ht="14.25" hidden="1" customHeight="1">
      <c r="C689" s="82" t="s">
        <v>12</v>
      </c>
      <c r="D689" s="82" t="s">
        <v>148</v>
      </c>
      <c r="E689" s="82" t="s">
        <v>58</v>
      </c>
      <c r="F689" s="82" t="s">
        <v>59</v>
      </c>
      <c r="G689" s="82">
        <v>304</v>
      </c>
      <c r="H689" s="82" t="s">
        <v>49</v>
      </c>
      <c r="I689" s="82">
        <v>7</v>
      </c>
      <c r="J689" s="82">
        <v>6</v>
      </c>
      <c r="K689" s="82">
        <v>42</v>
      </c>
      <c r="L689" s="26">
        <f t="shared" si="64"/>
        <v>7</v>
      </c>
      <c r="M689" s="26">
        <f t="shared" si="65"/>
        <v>0</v>
      </c>
      <c r="N689" s="26">
        <v>6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>
        <v>1</v>
      </c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67" t="e">
        <f>SUMIFS([1]Up!$J:$J,[1]Up!$D:$D,D689)</f>
        <v>#VALUE!</v>
      </c>
      <c r="BX689" s="82"/>
      <c r="BY689" s="82" t="str">
        <f t="shared" si="67"/>
        <v/>
      </c>
      <c r="BZ689" s="53" t="str">
        <f t="shared" si="66"/>
        <v/>
      </c>
      <c r="CA689" s="53" t="s">
        <v>50</v>
      </c>
      <c r="CB689" s="84" t="s">
        <v>60</v>
      </c>
      <c r="CC689" s="53"/>
      <c r="CD689" s="53" t="s">
        <v>61</v>
      </c>
      <c r="CE689" s="53">
        <v>7</v>
      </c>
      <c r="CF689" s="83">
        <v>46134</v>
      </c>
      <c r="CG689" s="53"/>
      <c r="CH689" s="53"/>
    </row>
    <row r="690" spans="3:86" ht="14.25" hidden="1" customHeight="1">
      <c r="C690" s="82" t="s">
        <v>12</v>
      </c>
      <c r="D690" s="82" t="s">
        <v>147</v>
      </c>
      <c r="E690" s="82" t="s">
        <v>58</v>
      </c>
      <c r="F690" s="82" t="s">
        <v>59</v>
      </c>
      <c r="G690" s="82">
        <v>807</v>
      </c>
      <c r="H690" s="82" t="s">
        <v>49</v>
      </c>
      <c r="I690" s="82">
        <v>7</v>
      </c>
      <c r="J690" s="82">
        <v>18.8</v>
      </c>
      <c r="K690" s="82">
        <v>131.6</v>
      </c>
      <c r="L690" s="26">
        <f t="shared" si="64"/>
        <v>7</v>
      </c>
      <c r="M690" s="26">
        <f t="shared" si="65"/>
        <v>0</v>
      </c>
      <c r="N690" s="26">
        <v>7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67" t="e">
        <f>SUMIFS([1]Up!$J:$J,[1]Up!$D:$D,D690)</f>
        <v>#VALUE!</v>
      </c>
      <c r="BX690" s="82"/>
      <c r="BY690" s="82" t="str">
        <f t="shared" si="67"/>
        <v/>
      </c>
      <c r="BZ690" s="53" t="str">
        <f t="shared" si="66"/>
        <v/>
      </c>
      <c r="CA690" s="53" t="s">
        <v>50</v>
      </c>
      <c r="CB690" s="84" t="s">
        <v>60</v>
      </c>
      <c r="CC690" s="53"/>
      <c r="CD690" s="53" t="s">
        <v>61</v>
      </c>
      <c r="CE690" s="53">
        <v>7</v>
      </c>
      <c r="CF690" s="83">
        <v>46134</v>
      </c>
      <c r="CG690" s="53"/>
      <c r="CH690" s="53"/>
    </row>
    <row r="691" spans="3:86" ht="14.25" hidden="1" customHeight="1">
      <c r="C691" s="82" t="s">
        <v>12</v>
      </c>
      <c r="D691" s="82" t="s">
        <v>146</v>
      </c>
      <c r="E691" s="82" t="s">
        <v>58</v>
      </c>
      <c r="F691" s="82" t="s">
        <v>59</v>
      </c>
      <c r="G691" s="82">
        <v>9785</v>
      </c>
      <c r="H691" s="82" t="s">
        <v>49</v>
      </c>
      <c r="I691" s="82">
        <v>1</v>
      </c>
      <c r="J691" s="82">
        <v>237.7</v>
      </c>
      <c r="K691" s="82">
        <v>237.7</v>
      </c>
      <c r="L691" s="26">
        <f t="shared" si="64"/>
        <v>1</v>
      </c>
      <c r="M691" s="26">
        <f t="shared" si="65"/>
        <v>0</v>
      </c>
      <c r="N691" s="26">
        <v>1</v>
      </c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>
        <v>1</v>
      </c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67" t="e">
        <f>SUMIFS([1]Up!$J:$J,[1]Up!$D:$D,D691)</f>
        <v>#VALUE!</v>
      </c>
      <c r="BX691" s="82"/>
      <c r="BY691" s="82" t="str">
        <f t="shared" si="67"/>
        <v/>
      </c>
      <c r="BZ691" s="53" t="str">
        <f t="shared" si="66"/>
        <v>Thừa 1</v>
      </c>
      <c r="CA691" s="53" t="s">
        <v>50</v>
      </c>
      <c r="CB691" s="84" t="s">
        <v>3655</v>
      </c>
      <c r="CC691" s="53"/>
      <c r="CD691" s="53" t="s">
        <v>3656</v>
      </c>
      <c r="CE691" s="53">
        <v>1</v>
      </c>
      <c r="CF691" s="83">
        <v>46200</v>
      </c>
      <c r="CG691" s="53"/>
      <c r="CH691" s="53"/>
    </row>
    <row r="692" spans="3:86" ht="14.25" hidden="1" customHeight="1">
      <c r="C692" s="82" t="s">
        <v>12</v>
      </c>
      <c r="D692" s="82" t="s">
        <v>144</v>
      </c>
      <c r="E692" s="82" t="s">
        <v>145</v>
      </c>
      <c r="F692" s="82" t="s">
        <v>48</v>
      </c>
      <c r="G692" s="82">
        <v>9785</v>
      </c>
      <c r="H692" s="82" t="s">
        <v>49</v>
      </c>
      <c r="I692" s="82">
        <v>1</v>
      </c>
      <c r="J692" s="82">
        <v>67</v>
      </c>
      <c r="K692" s="82">
        <v>67</v>
      </c>
      <c r="L692" s="26">
        <f t="shared" si="64"/>
        <v>1</v>
      </c>
      <c r="M692" s="26">
        <f t="shared" si="65"/>
        <v>0</v>
      </c>
      <c r="N692" s="26"/>
      <c r="O692" s="26"/>
      <c r="P692" s="26"/>
      <c r="Q692" s="26"/>
      <c r="R692" s="26"/>
      <c r="S692" s="26"/>
      <c r="T692" s="26"/>
      <c r="U692" s="26"/>
      <c r="V692" s="26">
        <v>1</v>
      </c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>
        <f>3800/G692</f>
        <v>0.38834951456310679</v>
      </c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67" t="e">
        <f>SUMIFS([1]Up!$J:$J,[1]Up!$D:$D,D692)</f>
        <v>#VALUE!</v>
      </c>
      <c r="BX692" s="82"/>
      <c r="BY692" s="82" t="str">
        <f t="shared" si="67"/>
        <v/>
      </c>
      <c r="BZ692" s="53" t="str">
        <f t="shared" si="66"/>
        <v/>
      </c>
      <c r="CA692" s="53" t="s">
        <v>50</v>
      </c>
      <c r="CB692" s="53"/>
      <c r="CC692" s="53"/>
      <c r="CD692" s="53" t="s">
        <v>51</v>
      </c>
      <c r="CE692" s="53">
        <v>1</v>
      </c>
      <c r="CF692" s="83"/>
      <c r="CG692" s="53"/>
      <c r="CH692" s="53"/>
    </row>
    <row r="693" spans="3:86" ht="14.25" hidden="1" customHeight="1">
      <c r="C693" s="82" t="s">
        <v>14</v>
      </c>
      <c r="D693" s="82" t="s">
        <v>140</v>
      </c>
      <c r="E693" s="82" t="s">
        <v>141</v>
      </c>
      <c r="F693" s="82" t="s">
        <v>142</v>
      </c>
      <c r="G693" s="82">
        <v>9785</v>
      </c>
      <c r="H693" s="82" t="s">
        <v>49</v>
      </c>
      <c r="I693" s="82">
        <v>1</v>
      </c>
      <c r="J693" s="82">
        <v>1577.2</v>
      </c>
      <c r="K693" s="82">
        <v>1577.2</v>
      </c>
      <c r="L693" s="26">
        <f t="shared" si="64"/>
        <v>1</v>
      </c>
      <c r="M693" s="26">
        <f t="shared" si="65"/>
        <v>0</v>
      </c>
      <c r="N693" s="26"/>
      <c r="O693" s="26"/>
      <c r="P693" s="26"/>
      <c r="Q693" s="26"/>
      <c r="R693" s="26"/>
      <c r="S693" s="26"/>
      <c r="T693" s="26">
        <v>2</v>
      </c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67" t="e">
        <f>SUMIFS([1]Up!$J:$J,[1]Up!$D:$D,D693)</f>
        <v>#VALUE!</v>
      </c>
      <c r="BX693" s="82" t="s">
        <v>143</v>
      </c>
      <c r="BY693" s="82" t="str">
        <f t="shared" si="67"/>
        <v>PL6</v>
      </c>
      <c r="BZ693" s="53" t="str">
        <f t="shared" si="66"/>
        <v>Thừa 1</v>
      </c>
      <c r="CA693" s="53" t="s">
        <v>50</v>
      </c>
      <c r="CB693" s="53"/>
      <c r="CC693" s="53"/>
      <c r="CD693" s="53" t="s">
        <v>51</v>
      </c>
      <c r="CE693" s="53">
        <v>1</v>
      </c>
      <c r="CF693" s="83"/>
      <c r="CG693" s="53"/>
      <c r="CH693" s="53"/>
    </row>
    <row r="694" spans="3:86" ht="14.25" hidden="1" customHeight="1">
      <c r="C694" s="82" t="s">
        <v>14</v>
      </c>
      <c r="D694" s="82" t="s">
        <v>136</v>
      </c>
      <c r="E694" s="82" t="s">
        <v>137</v>
      </c>
      <c r="F694" s="82" t="s">
        <v>66</v>
      </c>
      <c r="G694" s="82">
        <v>357</v>
      </c>
      <c r="H694" s="82" t="s">
        <v>55</v>
      </c>
      <c r="I694" s="82">
        <v>8</v>
      </c>
      <c r="J694" s="82">
        <v>8.6999999999999993</v>
      </c>
      <c r="K694" s="82">
        <v>69.599999999999994</v>
      </c>
      <c r="L694" s="26">
        <f t="shared" si="64"/>
        <v>8</v>
      </c>
      <c r="M694" s="26">
        <f t="shared" si="65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8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67" t="e">
        <f>SUMIFS([1]Up!$J:$J,[1]Up!$D:$D,D694)</f>
        <v>#VALUE!</v>
      </c>
      <c r="BX694" s="82"/>
      <c r="BY694" s="82" t="str">
        <f t="shared" si="67"/>
        <v>PL28</v>
      </c>
      <c r="BZ694" s="53" t="str">
        <f t="shared" si="66"/>
        <v/>
      </c>
      <c r="CA694" s="53" t="s">
        <v>50</v>
      </c>
      <c r="CB694" s="53" t="s">
        <v>138</v>
      </c>
      <c r="CC694" s="53"/>
      <c r="CD694" s="53" t="s">
        <v>139</v>
      </c>
      <c r="CE694" s="53">
        <v>8</v>
      </c>
      <c r="CF694" s="83">
        <v>46128</v>
      </c>
      <c r="CG694" s="53"/>
      <c r="CH694" s="53"/>
    </row>
    <row r="695" spans="3:86" ht="14.25" hidden="1" customHeight="1">
      <c r="C695" s="82" t="s">
        <v>14</v>
      </c>
      <c r="D695" s="82" t="s">
        <v>132</v>
      </c>
      <c r="E695" s="82" t="s">
        <v>133</v>
      </c>
      <c r="F695" s="82" t="s">
        <v>66</v>
      </c>
      <c r="G695" s="82">
        <v>102</v>
      </c>
      <c r="H695" s="82" t="s">
        <v>49</v>
      </c>
      <c r="I695" s="82">
        <v>7</v>
      </c>
      <c r="J695" s="82">
        <v>0.3</v>
      </c>
      <c r="K695" s="82">
        <v>2.1</v>
      </c>
      <c r="L695" s="26">
        <f t="shared" si="64"/>
        <v>7</v>
      </c>
      <c r="M695" s="26">
        <f t="shared" si="65"/>
        <v>0</v>
      </c>
      <c r="N695" s="26"/>
      <c r="O695" s="26"/>
      <c r="P695" s="26"/>
      <c r="Q695" s="26"/>
      <c r="R695" s="26"/>
      <c r="S695" s="26">
        <v>7</v>
      </c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67" t="e">
        <f>SUMIFS([1]Up!$J:$J,[1]Up!$D:$D,D695)</f>
        <v>#VALUE!</v>
      </c>
      <c r="BX695" s="82"/>
      <c r="BY695" s="82" t="str">
        <f t="shared" si="67"/>
        <v>PL4</v>
      </c>
      <c r="BZ695" s="53" t="str">
        <f t="shared" si="66"/>
        <v/>
      </c>
      <c r="CA695" s="53" t="s">
        <v>50</v>
      </c>
      <c r="CB695" s="53" t="s">
        <v>134</v>
      </c>
      <c r="CC695" s="53"/>
      <c r="CD695" s="53" t="s">
        <v>135</v>
      </c>
      <c r="CE695" s="53">
        <v>7</v>
      </c>
      <c r="CF695" s="83">
        <v>46149</v>
      </c>
      <c r="CG695" s="53"/>
      <c r="CH695" s="53"/>
    </row>
    <row r="696" spans="3:86" ht="14.25" hidden="1" customHeight="1">
      <c r="C696" s="82" t="s">
        <v>14</v>
      </c>
      <c r="D696" s="82" t="s">
        <v>128</v>
      </c>
      <c r="E696" s="82" t="s">
        <v>129</v>
      </c>
      <c r="F696" s="82" t="s">
        <v>66</v>
      </c>
      <c r="G696" s="82">
        <v>270</v>
      </c>
      <c r="H696" s="82" t="s">
        <v>49</v>
      </c>
      <c r="I696" s="82">
        <v>16</v>
      </c>
      <c r="J696" s="82">
        <v>2</v>
      </c>
      <c r="K696" s="82">
        <v>32</v>
      </c>
      <c r="L696" s="26">
        <f t="shared" si="64"/>
        <v>16</v>
      </c>
      <c r="M696" s="26">
        <f t="shared" si="65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>
        <v>2</v>
      </c>
      <c r="AE696" s="26"/>
      <c r="AF696" s="26"/>
      <c r="AG696" s="26"/>
      <c r="AH696" s="26">
        <v>14</v>
      </c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67" t="e">
        <f>SUMIFS([1]Up!$J:$J,[1]Up!$D:$D,D696)</f>
        <v>#VALUE!</v>
      </c>
      <c r="BX696" s="82"/>
      <c r="BY696" s="82" t="str">
        <f t="shared" si="67"/>
        <v>PL10</v>
      </c>
      <c r="BZ696" s="53" t="str">
        <f t="shared" si="66"/>
        <v/>
      </c>
      <c r="CA696" s="53" t="s">
        <v>50</v>
      </c>
      <c r="CB696" s="84" t="s">
        <v>130</v>
      </c>
      <c r="CC696" s="53"/>
      <c r="CD696" s="53" t="s">
        <v>131</v>
      </c>
      <c r="CE696" s="53">
        <v>16</v>
      </c>
      <c r="CF696" s="83">
        <v>46128</v>
      </c>
      <c r="CG696" s="53"/>
      <c r="CH696" s="53"/>
    </row>
    <row r="697" spans="3:86" ht="14.25" hidden="1" customHeight="1">
      <c r="C697" s="82" t="s">
        <v>14</v>
      </c>
      <c r="D697" s="82" t="s">
        <v>125</v>
      </c>
      <c r="E697" s="82" t="s">
        <v>126</v>
      </c>
      <c r="F697" s="82" t="s">
        <v>127</v>
      </c>
      <c r="G697" s="82">
        <v>145</v>
      </c>
      <c r="H697" s="82" t="s">
        <v>97</v>
      </c>
      <c r="I697" s="82">
        <v>8</v>
      </c>
      <c r="J697" s="82">
        <v>0.7</v>
      </c>
      <c r="K697" s="82">
        <v>5.6</v>
      </c>
      <c r="L697" s="26">
        <f t="shared" si="64"/>
        <v>8</v>
      </c>
      <c r="M697" s="26">
        <f t="shared" si="65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67" t="e">
        <f>SUMIFS([1]Up!$J:$J,[1]Up!$D:$D,D697)</f>
        <v>#VALUE!</v>
      </c>
      <c r="BX697" s="82"/>
      <c r="BY697" s="82" t="str">
        <f t="shared" si="67"/>
        <v>PL8</v>
      </c>
      <c r="BZ697" s="53" t="str">
        <f t="shared" si="66"/>
        <v/>
      </c>
      <c r="CA697" s="53" t="s">
        <v>50</v>
      </c>
      <c r="CB697" s="53" t="s">
        <v>3653</v>
      </c>
      <c r="CC697" s="53"/>
      <c r="CD697" s="53" t="s">
        <v>122</v>
      </c>
      <c r="CE697" s="53">
        <v>8</v>
      </c>
      <c r="CF697" s="83">
        <v>46212</v>
      </c>
      <c r="CG697" s="53"/>
      <c r="CH697" s="53"/>
    </row>
    <row r="698" spans="3:86" ht="14.25" hidden="1" customHeight="1">
      <c r="C698" s="82" t="s">
        <v>14</v>
      </c>
      <c r="D698" s="82" t="s">
        <v>123</v>
      </c>
      <c r="E698" s="82" t="s">
        <v>124</v>
      </c>
      <c r="F698" s="82" t="s">
        <v>66</v>
      </c>
      <c r="G698" s="82">
        <v>200</v>
      </c>
      <c r="H698" s="82" t="s">
        <v>97</v>
      </c>
      <c r="I698" s="82">
        <v>8</v>
      </c>
      <c r="J698" s="82">
        <v>2.8</v>
      </c>
      <c r="K698" s="82">
        <v>22.4</v>
      </c>
      <c r="L698" s="26">
        <f t="shared" si="64"/>
        <v>8</v>
      </c>
      <c r="M698" s="26">
        <f t="shared" si="65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67" t="e">
        <f>SUMIFS([1]Up!$J:$J,[1]Up!$D:$D,D698)</f>
        <v>#VALUE!</v>
      </c>
      <c r="BX698" s="82"/>
      <c r="BY698" s="82" t="str">
        <f t="shared" si="67"/>
        <v>PL12</v>
      </c>
      <c r="BZ698" s="53" t="str">
        <f t="shared" si="66"/>
        <v/>
      </c>
      <c r="CA698" s="53" t="s">
        <v>50</v>
      </c>
      <c r="CB698" s="53" t="s">
        <v>98</v>
      </c>
      <c r="CC698" s="53"/>
      <c r="CD698" s="53" t="s">
        <v>99</v>
      </c>
      <c r="CE698" s="53">
        <v>8</v>
      </c>
      <c r="CF698" s="83">
        <v>46128</v>
      </c>
      <c r="CG698" s="53"/>
      <c r="CH698" s="53"/>
    </row>
    <row r="699" spans="3:86" ht="14.25" hidden="1" customHeight="1">
      <c r="C699" s="82" t="s">
        <v>14</v>
      </c>
      <c r="D699" s="82" t="s">
        <v>119</v>
      </c>
      <c r="E699" s="82" t="s">
        <v>120</v>
      </c>
      <c r="F699" s="82" t="s">
        <v>121</v>
      </c>
      <c r="G699" s="82">
        <v>151</v>
      </c>
      <c r="H699" s="82" t="s">
        <v>97</v>
      </c>
      <c r="I699" s="82">
        <v>8</v>
      </c>
      <c r="J699" s="82">
        <v>0.6</v>
      </c>
      <c r="K699" s="82">
        <v>4.8</v>
      </c>
      <c r="L699" s="26">
        <f t="shared" si="64"/>
        <v>8</v>
      </c>
      <c r="M699" s="26">
        <f t="shared" si="65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8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67" t="e">
        <f>SUMIFS([1]Up!$J:$J,[1]Up!$D:$D,D699)</f>
        <v>#VALUE!</v>
      </c>
      <c r="BX699" s="82"/>
      <c r="BY699" s="82" t="str">
        <f t="shared" si="67"/>
        <v>PL8</v>
      </c>
      <c r="BZ699" s="53" t="str">
        <f t="shared" si="66"/>
        <v/>
      </c>
      <c r="CA699" s="53" t="s">
        <v>50</v>
      </c>
      <c r="CB699" s="53" t="s">
        <v>3653</v>
      </c>
      <c r="CC699" s="53"/>
      <c r="CD699" s="53" t="s">
        <v>122</v>
      </c>
      <c r="CE699" s="53">
        <v>8</v>
      </c>
      <c r="CF699" s="83">
        <v>46212</v>
      </c>
      <c r="CG699" s="53"/>
      <c r="CH699" s="53"/>
    </row>
    <row r="700" spans="3:86" ht="14.25" hidden="1" customHeight="1">
      <c r="C700" s="82" t="s">
        <v>14</v>
      </c>
      <c r="D700" s="82" t="s">
        <v>117</v>
      </c>
      <c r="E700" s="82" t="s">
        <v>95</v>
      </c>
      <c r="F700" s="82" t="s">
        <v>118</v>
      </c>
      <c r="G700" s="82">
        <v>150</v>
      </c>
      <c r="H700" s="82" t="s">
        <v>97</v>
      </c>
      <c r="I700" s="82">
        <v>16</v>
      </c>
      <c r="J700" s="82">
        <v>0.9</v>
      </c>
      <c r="K700" s="82">
        <v>14.4</v>
      </c>
      <c r="L700" s="26">
        <f t="shared" si="64"/>
        <v>16</v>
      </c>
      <c r="M700" s="26">
        <f t="shared" si="65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>
        <v>16</v>
      </c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67" t="e">
        <f>SUMIFS([1]Up!$J:$J,[1]Up!$D:$D,D700)</f>
        <v>#VALUE!</v>
      </c>
      <c r="BX700" s="82"/>
      <c r="BY700" s="82" t="str">
        <f t="shared" si="67"/>
        <v>PL12</v>
      </c>
      <c r="BZ700" s="53" t="str">
        <f t="shared" si="66"/>
        <v/>
      </c>
      <c r="CA700" s="53" t="s">
        <v>50</v>
      </c>
      <c r="CB700" s="53" t="s">
        <v>98</v>
      </c>
      <c r="CC700" s="53"/>
      <c r="CD700" s="53" t="s">
        <v>99</v>
      </c>
      <c r="CE700" s="53">
        <v>16</v>
      </c>
      <c r="CF700" s="83">
        <v>46128</v>
      </c>
      <c r="CG700" s="53"/>
      <c r="CH700" s="53"/>
    </row>
    <row r="701" spans="3:86" ht="14.25" hidden="1" customHeight="1">
      <c r="C701" s="82" t="s">
        <v>14</v>
      </c>
      <c r="D701" s="82" t="s">
        <v>114</v>
      </c>
      <c r="E701" s="82" t="s">
        <v>115</v>
      </c>
      <c r="F701" s="82" t="s">
        <v>116</v>
      </c>
      <c r="G701" s="82">
        <v>220</v>
      </c>
      <c r="H701" s="82" t="s">
        <v>97</v>
      </c>
      <c r="I701" s="82">
        <v>4</v>
      </c>
      <c r="J701" s="82">
        <v>1.3</v>
      </c>
      <c r="K701" s="82">
        <v>5.2</v>
      </c>
      <c r="L701" s="26">
        <f t="shared" si="64"/>
        <v>4</v>
      </c>
      <c r="M701" s="26">
        <f t="shared" si="65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67" t="e">
        <f>SUMIFS([1]Up!$J:$J,[1]Up!$D:$D,D701)</f>
        <v>#VALUE!</v>
      </c>
      <c r="BX701" s="82"/>
      <c r="BY701" s="82" t="str">
        <f t="shared" si="67"/>
        <v>PL10</v>
      </c>
      <c r="BZ701" s="53" t="str">
        <f t="shared" si="66"/>
        <v/>
      </c>
      <c r="CA701" s="53" t="s">
        <v>50</v>
      </c>
      <c r="CB701" s="53" t="s">
        <v>104</v>
      </c>
      <c r="CC701" s="53"/>
      <c r="CD701" s="53" t="s">
        <v>105</v>
      </c>
      <c r="CE701" s="53">
        <v>4</v>
      </c>
      <c r="CF701" s="83">
        <v>46128</v>
      </c>
      <c r="CG701" s="53"/>
      <c r="CH701" s="53"/>
    </row>
    <row r="702" spans="3:86" ht="14.25" hidden="1" customHeight="1">
      <c r="C702" s="82" t="s">
        <v>14</v>
      </c>
      <c r="D702" s="82" t="s">
        <v>112</v>
      </c>
      <c r="E702" s="82" t="s">
        <v>103</v>
      </c>
      <c r="F702" s="82" t="s">
        <v>113</v>
      </c>
      <c r="G702" s="82">
        <v>230</v>
      </c>
      <c r="H702" s="82" t="s">
        <v>97</v>
      </c>
      <c r="I702" s="82">
        <v>4</v>
      </c>
      <c r="J702" s="82">
        <v>1.2</v>
      </c>
      <c r="K702" s="82">
        <v>4.8</v>
      </c>
      <c r="L702" s="26">
        <f t="shared" si="64"/>
        <v>4</v>
      </c>
      <c r="M702" s="26">
        <f t="shared" si="65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>
        <v>4</v>
      </c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67" t="e">
        <f>SUMIFS([1]Up!$J:$J,[1]Up!$D:$D,D702)</f>
        <v>#VALUE!</v>
      </c>
      <c r="BX702" s="82"/>
      <c r="BY702" s="82" t="str">
        <f t="shared" si="67"/>
        <v>PL10</v>
      </c>
      <c r="BZ702" s="53" t="str">
        <f t="shared" si="66"/>
        <v/>
      </c>
      <c r="CA702" s="53" t="s">
        <v>50</v>
      </c>
      <c r="CB702" s="53" t="s">
        <v>104</v>
      </c>
      <c r="CC702" s="53"/>
      <c r="CD702" s="53" t="s">
        <v>105</v>
      </c>
      <c r="CE702" s="53">
        <v>4</v>
      </c>
      <c r="CF702" s="83">
        <v>46128</v>
      </c>
      <c r="CG702" s="53"/>
      <c r="CH702" s="53"/>
    </row>
    <row r="703" spans="3:86" ht="14.25" hidden="1" customHeight="1">
      <c r="C703" s="82" t="s">
        <v>14</v>
      </c>
      <c r="D703" s="82" t="s">
        <v>111</v>
      </c>
      <c r="E703" s="82" t="s">
        <v>107</v>
      </c>
      <c r="F703" s="82" t="s">
        <v>66</v>
      </c>
      <c r="G703" s="82">
        <v>276</v>
      </c>
      <c r="H703" s="82" t="s">
        <v>97</v>
      </c>
      <c r="I703" s="82">
        <v>4</v>
      </c>
      <c r="J703" s="82">
        <v>5.2</v>
      </c>
      <c r="K703" s="82">
        <v>20.8</v>
      </c>
      <c r="L703" s="26">
        <f t="shared" si="64"/>
        <v>4</v>
      </c>
      <c r="M703" s="26">
        <f t="shared" si="65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67" t="e">
        <f>SUMIFS([1]Up!$J:$J,[1]Up!$D:$D,D703)</f>
        <v>#VALUE!</v>
      </c>
      <c r="BX703" s="82"/>
      <c r="BY703" s="82" t="str">
        <f t="shared" si="67"/>
        <v>PL12</v>
      </c>
      <c r="BZ703" s="53" t="str">
        <f t="shared" si="66"/>
        <v/>
      </c>
      <c r="CA703" s="53" t="s">
        <v>50</v>
      </c>
      <c r="CB703" s="53" t="s">
        <v>98</v>
      </c>
      <c r="CC703" s="53"/>
      <c r="CD703" s="53" t="s">
        <v>99</v>
      </c>
      <c r="CE703" s="53">
        <v>4</v>
      </c>
      <c r="CF703" s="83">
        <v>46128</v>
      </c>
      <c r="CG703" s="53"/>
      <c r="CH703" s="53"/>
    </row>
    <row r="704" spans="3:86" ht="14.25" hidden="1" customHeight="1">
      <c r="C704" s="82" t="s">
        <v>14</v>
      </c>
      <c r="D704" s="82" t="s">
        <v>108</v>
      </c>
      <c r="E704" s="82" t="s">
        <v>109</v>
      </c>
      <c r="F704" s="82" t="s">
        <v>110</v>
      </c>
      <c r="G704" s="82">
        <v>220</v>
      </c>
      <c r="H704" s="82" t="s">
        <v>97</v>
      </c>
      <c r="I704" s="82">
        <v>4</v>
      </c>
      <c r="J704" s="82">
        <v>1.5</v>
      </c>
      <c r="K704" s="82">
        <v>6</v>
      </c>
      <c r="L704" s="26">
        <f t="shared" si="64"/>
        <v>4</v>
      </c>
      <c r="M704" s="26">
        <f t="shared" si="65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67" t="e">
        <f>SUMIFS([1]Up!$J:$J,[1]Up!$D:$D,D704)</f>
        <v>#VALUE!</v>
      </c>
      <c r="BX704" s="82"/>
      <c r="BY704" s="82" t="str">
        <f t="shared" si="67"/>
        <v>PL12</v>
      </c>
      <c r="BZ704" s="53" t="str">
        <f t="shared" si="66"/>
        <v/>
      </c>
      <c r="CA704" s="53" t="s">
        <v>50</v>
      </c>
      <c r="CB704" s="53" t="s">
        <v>98</v>
      </c>
      <c r="CC704" s="53"/>
      <c r="CD704" s="53" t="s">
        <v>99</v>
      </c>
      <c r="CE704" s="53">
        <v>4</v>
      </c>
      <c r="CF704" s="83">
        <v>46128</v>
      </c>
      <c r="CG704" s="53"/>
      <c r="CH704" s="53"/>
    </row>
    <row r="705" spans="3:86" ht="14.25" hidden="1" customHeight="1">
      <c r="C705" s="82" t="s">
        <v>14</v>
      </c>
      <c r="D705" s="82" t="s">
        <v>106</v>
      </c>
      <c r="E705" s="82" t="s">
        <v>107</v>
      </c>
      <c r="F705" s="82" t="s">
        <v>66</v>
      </c>
      <c r="G705" s="82">
        <v>451</v>
      </c>
      <c r="H705" s="82" t="s">
        <v>97</v>
      </c>
      <c r="I705" s="82">
        <v>4</v>
      </c>
      <c r="J705" s="82">
        <v>8.5</v>
      </c>
      <c r="K705" s="82">
        <v>34</v>
      </c>
      <c r="L705" s="26">
        <f t="shared" si="64"/>
        <v>4</v>
      </c>
      <c r="M705" s="26">
        <f t="shared" si="65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>
        <v>4</v>
      </c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67" t="e">
        <f>SUMIFS([1]Up!$J:$J,[1]Up!$D:$D,D705)</f>
        <v>#VALUE!</v>
      </c>
      <c r="BX705" s="82"/>
      <c r="BY705" s="82" t="str">
        <f t="shared" si="67"/>
        <v>PL12</v>
      </c>
      <c r="BZ705" s="53" t="str">
        <f t="shared" si="66"/>
        <v/>
      </c>
      <c r="CA705" s="53" t="s">
        <v>50</v>
      </c>
      <c r="CB705" s="53" t="s">
        <v>98</v>
      </c>
      <c r="CC705" s="53"/>
      <c r="CD705" s="53" t="s">
        <v>99</v>
      </c>
      <c r="CE705" s="53">
        <v>4</v>
      </c>
      <c r="CF705" s="83">
        <v>46128</v>
      </c>
      <c r="CG705" s="53"/>
      <c r="CH705" s="53"/>
    </row>
    <row r="706" spans="3:86" ht="14.25" hidden="1" customHeight="1">
      <c r="C706" s="82" t="s">
        <v>14</v>
      </c>
      <c r="D706" s="82" t="s">
        <v>102</v>
      </c>
      <c r="E706" s="82" t="s">
        <v>103</v>
      </c>
      <c r="F706" s="82" t="s">
        <v>66</v>
      </c>
      <c r="G706" s="82">
        <v>200</v>
      </c>
      <c r="H706" s="82" t="s">
        <v>97</v>
      </c>
      <c r="I706" s="82">
        <v>20</v>
      </c>
      <c r="J706" s="82">
        <v>1.1000000000000001</v>
      </c>
      <c r="K706" s="82">
        <v>22</v>
      </c>
      <c r="L706" s="26">
        <f t="shared" si="64"/>
        <v>20</v>
      </c>
      <c r="M706" s="26">
        <f t="shared" si="65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>
        <v>20</v>
      </c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67" t="e">
        <f>SUMIFS([1]Up!$J:$J,[1]Up!$D:$D,D706)</f>
        <v>#VALUE!</v>
      </c>
      <c r="BX706" s="82"/>
      <c r="BY706" s="82" t="str">
        <f t="shared" si="67"/>
        <v>PL10</v>
      </c>
      <c r="BZ706" s="53" t="str">
        <f t="shared" si="66"/>
        <v/>
      </c>
      <c r="CA706" s="53" t="s">
        <v>50</v>
      </c>
      <c r="CB706" s="53" t="s">
        <v>104</v>
      </c>
      <c r="CC706" s="53"/>
      <c r="CD706" s="53" t="s">
        <v>105</v>
      </c>
      <c r="CE706" s="53">
        <v>20</v>
      </c>
      <c r="CF706" s="83">
        <v>46128</v>
      </c>
      <c r="CG706" s="53"/>
      <c r="CH706" s="53"/>
    </row>
    <row r="707" spans="3:86" ht="14.25" hidden="1" customHeight="1">
      <c r="C707" s="82" t="s">
        <v>14</v>
      </c>
      <c r="D707" s="82" t="s">
        <v>100</v>
      </c>
      <c r="E707" s="82" t="s">
        <v>95</v>
      </c>
      <c r="F707" s="82" t="s">
        <v>101</v>
      </c>
      <c r="G707" s="82">
        <v>165</v>
      </c>
      <c r="H707" s="82" t="s">
        <v>97</v>
      </c>
      <c r="I707" s="82">
        <v>4</v>
      </c>
      <c r="J707" s="82">
        <v>1</v>
      </c>
      <c r="K707" s="82">
        <v>4</v>
      </c>
      <c r="L707" s="26">
        <f t="shared" si="64"/>
        <v>4</v>
      </c>
      <c r="M707" s="26">
        <f t="shared" si="65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67" t="e">
        <f>SUMIFS([1]Up!$J:$J,[1]Up!$D:$D,D707)</f>
        <v>#VALUE!</v>
      </c>
      <c r="BX707" s="82"/>
      <c r="BY707" s="82" t="str">
        <f t="shared" si="67"/>
        <v>PL12</v>
      </c>
      <c r="BZ707" s="53" t="str">
        <f t="shared" si="66"/>
        <v/>
      </c>
      <c r="CA707" s="53" t="s">
        <v>50</v>
      </c>
      <c r="CB707" s="53" t="s">
        <v>98</v>
      </c>
      <c r="CC707" s="53"/>
      <c r="CD707" s="53" t="s">
        <v>99</v>
      </c>
      <c r="CE707" s="53">
        <v>4</v>
      </c>
      <c r="CF707" s="83">
        <v>46128</v>
      </c>
      <c r="CG707" s="53"/>
      <c r="CH707" s="53"/>
    </row>
    <row r="708" spans="3:86" ht="14.25" hidden="1" customHeight="1">
      <c r="C708" s="82" t="s">
        <v>14</v>
      </c>
      <c r="D708" s="82" t="s">
        <v>94</v>
      </c>
      <c r="E708" s="82" t="s">
        <v>95</v>
      </c>
      <c r="F708" s="82" t="s">
        <v>96</v>
      </c>
      <c r="G708" s="82">
        <v>230</v>
      </c>
      <c r="H708" s="82" t="s">
        <v>97</v>
      </c>
      <c r="I708" s="82">
        <v>4</v>
      </c>
      <c r="J708" s="82">
        <v>1.4</v>
      </c>
      <c r="K708" s="82">
        <v>5.6</v>
      </c>
      <c r="L708" s="26">
        <f t="shared" si="64"/>
        <v>4</v>
      </c>
      <c r="M708" s="26">
        <f t="shared" si="65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>
        <v>4</v>
      </c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67" t="e">
        <f>SUMIFS([1]Up!$J:$J,[1]Up!$D:$D,D708)</f>
        <v>#VALUE!</v>
      </c>
      <c r="BX708" s="82"/>
      <c r="BY708" s="82" t="str">
        <f t="shared" si="67"/>
        <v>PL12</v>
      </c>
      <c r="BZ708" s="53" t="str">
        <f t="shared" si="66"/>
        <v/>
      </c>
      <c r="CA708" s="53" t="s">
        <v>50</v>
      </c>
      <c r="CB708" s="53" t="s">
        <v>98</v>
      </c>
      <c r="CC708" s="53"/>
      <c r="CD708" s="53" t="s">
        <v>99</v>
      </c>
      <c r="CE708" s="53">
        <v>4</v>
      </c>
      <c r="CF708" s="83">
        <v>46128</v>
      </c>
      <c r="CG708" s="53"/>
      <c r="CH708" s="53"/>
    </row>
    <row r="709" spans="3:86" ht="14.25" hidden="1" customHeight="1">
      <c r="C709" s="82"/>
      <c r="D709" s="82" t="s">
        <v>90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64"/>
        <v>0</v>
      </c>
      <c r="M709" s="26">
        <f t="shared" si="65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67" t="e">
        <f>SUMIFS([1]Up!$J:$J,[1]Up!$D:$D,D709)</f>
        <v>#VALUE!</v>
      </c>
      <c r="BX709" s="82"/>
      <c r="BY709" s="82" t="str">
        <f t="shared" si="67"/>
        <v/>
      </c>
      <c r="BZ709" s="53" t="str">
        <f t="shared" si="66"/>
        <v/>
      </c>
      <c r="CA709" s="53"/>
      <c r="CB709" s="53"/>
      <c r="CC709" s="53"/>
      <c r="CD709" s="53"/>
      <c r="CE709" s="53"/>
      <c r="CF709" s="83"/>
      <c r="CG709" s="53"/>
      <c r="CH709" s="53"/>
    </row>
    <row r="710" spans="3:86" ht="14.25" hidden="1" customHeight="1">
      <c r="C710" s="82"/>
      <c r="D710" s="82" t="s">
        <v>85</v>
      </c>
      <c r="E710" s="82"/>
      <c r="F710" s="82"/>
      <c r="G710" s="82"/>
      <c r="H710" s="82"/>
      <c r="I710" s="82">
        <v>0</v>
      </c>
      <c r="J710" s="82">
        <v>0</v>
      </c>
      <c r="K710" s="82">
        <v>0</v>
      </c>
      <c r="L710" s="26">
        <f t="shared" si="64"/>
        <v>0</v>
      </c>
      <c r="M710" s="26">
        <f t="shared" si="65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67" t="e">
        <f>SUMIFS([1]Up!$J:$J,[1]Up!$D:$D,D710)</f>
        <v>#VALUE!</v>
      </c>
      <c r="BX710" s="82"/>
      <c r="BY710" s="82" t="str">
        <f t="shared" si="67"/>
        <v/>
      </c>
      <c r="BZ710" s="53" t="str">
        <f t="shared" si="66"/>
        <v/>
      </c>
      <c r="CA710" s="53"/>
      <c r="CB710" s="53"/>
      <c r="CC710" s="53"/>
      <c r="CD710" s="53"/>
      <c r="CE710" s="53"/>
      <c r="CF710" s="83"/>
      <c r="CG710" s="53"/>
      <c r="CH710" s="53"/>
    </row>
    <row r="711" spans="3:86" ht="14.25" hidden="1" customHeight="1">
      <c r="C711" s="82" t="s">
        <v>12</v>
      </c>
      <c r="D711" s="82" t="s">
        <v>80</v>
      </c>
      <c r="E711" s="82" t="s">
        <v>81</v>
      </c>
      <c r="F711" s="82" t="s">
        <v>75</v>
      </c>
      <c r="G711" s="82">
        <v>265</v>
      </c>
      <c r="H711" s="82" t="s">
        <v>49</v>
      </c>
      <c r="I711" s="82">
        <v>4</v>
      </c>
      <c r="J711" s="82">
        <v>8.1999999999999993</v>
      </c>
      <c r="K711" s="82">
        <v>32.799999999999997</v>
      </c>
      <c r="L711" s="26">
        <f t="shared" si="64"/>
        <v>4</v>
      </c>
      <c r="M711" s="26">
        <f t="shared" si="65"/>
        <v>0</v>
      </c>
      <c r="N711" s="26"/>
      <c r="O711" s="26">
        <v>4</v>
      </c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67" t="e">
        <f>SUMIFS([1]Up!$J:$J,[1]Up!$D:$D,D711)</f>
        <v>#VALUE!</v>
      </c>
      <c r="BX711" s="82"/>
      <c r="BY711" s="82" t="str">
        <f t="shared" si="67"/>
        <v/>
      </c>
      <c r="BZ711" s="53" t="str">
        <f t="shared" si="66"/>
        <v/>
      </c>
      <c r="CA711" s="53" t="s">
        <v>82</v>
      </c>
      <c r="CB711" s="53" t="s">
        <v>83</v>
      </c>
      <c r="CC711" s="53"/>
      <c r="CD711" s="53" t="s">
        <v>84</v>
      </c>
      <c r="CE711" s="53">
        <v>4</v>
      </c>
      <c r="CF711" s="83">
        <v>46133</v>
      </c>
      <c r="CG711" s="53"/>
      <c r="CH711" s="53"/>
    </row>
    <row r="712" spans="3:86" ht="14.25" hidden="1" customHeight="1">
      <c r="C712" s="82" t="s">
        <v>12</v>
      </c>
      <c r="D712" s="82" t="s">
        <v>79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1</v>
      </c>
      <c r="J712" s="82">
        <v>192.3</v>
      </c>
      <c r="K712" s="82">
        <v>192.3</v>
      </c>
      <c r="L712" s="26">
        <f t="shared" si="64"/>
        <v>1</v>
      </c>
      <c r="M712" s="26">
        <f t="shared" si="65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v>1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67" t="e">
        <f>SUMIFS([1]Up!$J:$J,[1]Up!$D:$D,D712)</f>
        <v>#VALUE!</v>
      </c>
      <c r="BX712" s="82"/>
      <c r="BY712" s="82" t="str">
        <f t="shared" si="67"/>
        <v/>
      </c>
      <c r="BZ712" s="53" t="str">
        <f t="shared" si="66"/>
        <v/>
      </c>
      <c r="CA712" s="53" t="s">
        <v>50</v>
      </c>
      <c r="CB712" s="53" t="s">
        <v>76</v>
      </c>
      <c r="CC712" s="53"/>
      <c r="CD712" s="53" t="s">
        <v>77</v>
      </c>
      <c r="CE712" s="53">
        <v>1</v>
      </c>
      <c r="CF712" s="83">
        <v>46133</v>
      </c>
      <c r="CG712" s="53"/>
      <c r="CH712" s="53"/>
    </row>
    <row r="713" spans="3:86" ht="14.25" hidden="1" customHeight="1">
      <c r="C713" s="82" t="s">
        <v>12</v>
      </c>
      <c r="D713" s="82" t="s">
        <v>78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4</v>
      </c>
      <c r="J713" s="82">
        <v>192.3</v>
      </c>
      <c r="K713" s="82">
        <v>769.2</v>
      </c>
      <c r="L713" s="26">
        <f t="shared" si="64"/>
        <v>4</v>
      </c>
      <c r="M713" s="26">
        <f t="shared" si="65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f>1+3</f>
        <v>4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67" t="e">
        <f>SUMIFS([1]Up!$J:$J,[1]Up!$D:$D,D713)</f>
        <v>#VALUE!</v>
      </c>
      <c r="BX713" s="82"/>
      <c r="BY713" s="82" t="str">
        <f t="shared" si="67"/>
        <v/>
      </c>
      <c r="BZ713" s="53" t="str">
        <f t="shared" si="66"/>
        <v/>
      </c>
      <c r="CA713" s="53" t="s">
        <v>50</v>
      </c>
      <c r="CB713" s="53" t="s">
        <v>76</v>
      </c>
      <c r="CC713" s="53"/>
      <c r="CD713" s="53" t="s">
        <v>77</v>
      </c>
      <c r="CE713" s="53">
        <v>4</v>
      </c>
      <c r="CF713" s="83">
        <v>46133</v>
      </c>
      <c r="CG713" s="53"/>
      <c r="CH713" s="53"/>
    </row>
    <row r="714" spans="3:86" ht="14.25" hidden="1" customHeight="1">
      <c r="C714" s="82" t="s">
        <v>12</v>
      </c>
      <c r="D714" s="82" t="s">
        <v>73</v>
      </c>
      <c r="E714" s="82" t="s">
        <v>74</v>
      </c>
      <c r="F714" s="82" t="s">
        <v>75</v>
      </c>
      <c r="G714" s="82">
        <v>3448</v>
      </c>
      <c r="H714" s="82" t="s">
        <v>49</v>
      </c>
      <c r="I714" s="82">
        <v>2</v>
      </c>
      <c r="J714" s="82">
        <v>192.3</v>
      </c>
      <c r="K714" s="82">
        <v>384.6</v>
      </c>
      <c r="L714" s="26">
        <f t="shared" si="64"/>
        <v>2</v>
      </c>
      <c r="M714" s="26">
        <f t="shared" si="65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>
        <v>2</v>
      </c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67" t="e">
        <f>SUMIFS([1]Up!$J:$J,[1]Up!$D:$D,D714)</f>
        <v>#VALUE!</v>
      </c>
      <c r="BX714" s="82"/>
      <c r="BY714" s="82" t="str">
        <f t="shared" si="67"/>
        <v/>
      </c>
      <c r="BZ714" s="53" t="str">
        <f t="shared" si="66"/>
        <v/>
      </c>
      <c r="CA714" s="53" t="s">
        <v>50</v>
      </c>
      <c r="CB714" s="53" t="s">
        <v>76</v>
      </c>
      <c r="CC714" s="53"/>
      <c r="CD714" s="53" t="s">
        <v>77</v>
      </c>
      <c r="CE714" s="53">
        <v>2</v>
      </c>
      <c r="CF714" s="83">
        <v>46133</v>
      </c>
      <c r="CG714" s="53"/>
      <c r="CH714" s="53"/>
    </row>
    <row r="715" spans="3:86" ht="14.25" hidden="1" customHeight="1">
      <c r="C715" s="82" t="s">
        <v>14</v>
      </c>
      <c r="D715" s="82" t="s">
        <v>69</v>
      </c>
      <c r="E715" s="82" t="s">
        <v>70</v>
      </c>
      <c r="F715" s="82" t="s">
        <v>66</v>
      </c>
      <c r="G715" s="82">
        <v>90</v>
      </c>
      <c r="H715" s="82" t="s">
        <v>49</v>
      </c>
      <c r="I715" s="82">
        <v>8</v>
      </c>
      <c r="J715" s="82">
        <v>0.8</v>
      </c>
      <c r="K715" s="82">
        <v>6.4</v>
      </c>
      <c r="L715" s="26">
        <f t="shared" si="64"/>
        <v>8</v>
      </c>
      <c r="M715" s="26">
        <f t="shared" si="65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>
        <v>8</v>
      </c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67" t="e">
        <f>SUMIFS([1]Up!$J:$J,[1]Up!$D:$D,D715)</f>
        <v>#VALUE!</v>
      </c>
      <c r="BX715" s="82"/>
      <c r="BY715" s="82" t="str">
        <f t="shared" si="67"/>
        <v>PL16</v>
      </c>
      <c r="BZ715" s="53" t="str">
        <f t="shared" si="66"/>
        <v/>
      </c>
      <c r="CA715" s="53" t="s">
        <v>50</v>
      </c>
      <c r="CB715" s="53" t="s">
        <v>71</v>
      </c>
      <c r="CC715" s="53"/>
      <c r="CD715" s="53" t="s">
        <v>72</v>
      </c>
      <c r="CE715" s="53">
        <v>8</v>
      </c>
      <c r="CF715" s="83">
        <v>46128</v>
      </c>
      <c r="CG715" s="53"/>
      <c r="CH715" s="53"/>
    </row>
    <row r="716" spans="3:86" ht="14.25" hidden="1" customHeight="1">
      <c r="C716" s="82" t="s">
        <v>14</v>
      </c>
      <c r="D716" s="82" t="s">
        <v>64</v>
      </c>
      <c r="E716" s="82" t="s">
        <v>65</v>
      </c>
      <c r="F716" s="82" t="s">
        <v>66</v>
      </c>
      <c r="G716" s="82">
        <v>1312</v>
      </c>
      <c r="H716" s="82" t="s">
        <v>55</v>
      </c>
      <c r="I716" s="82">
        <v>4</v>
      </c>
      <c r="J716" s="82">
        <v>156.5</v>
      </c>
      <c r="K716" s="82">
        <v>626</v>
      </c>
      <c r="L716" s="26">
        <f t="shared" si="64"/>
        <v>4</v>
      </c>
      <c r="M716" s="26">
        <f t="shared" si="65"/>
        <v>0</v>
      </c>
      <c r="N716" s="26"/>
      <c r="O716" s="26"/>
      <c r="P716" s="26"/>
      <c r="Q716" s="26">
        <f>2+2</f>
        <v>4</v>
      </c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67" t="e">
        <f>SUMIFS([1]Up!$J:$J,[1]Up!$D:$D,D716)</f>
        <v>#VALUE!</v>
      </c>
      <c r="BX716" s="82"/>
      <c r="BY716" s="82" t="str">
        <f t="shared" si="67"/>
        <v>PL38</v>
      </c>
      <c r="BZ716" s="53" t="str">
        <f t="shared" si="66"/>
        <v/>
      </c>
      <c r="CA716" s="53" t="s">
        <v>50</v>
      </c>
      <c r="CB716" s="84" t="s">
        <v>67</v>
      </c>
      <c r="CC716" s="53"/>
      <c r="CD716" s="53" t="s">
        <v>68</v>
      </c>
      <c r="CE716" s="53">
        <v>4</v>
      </c>
      <c r="CF716" s="83">
        <v>46128</v>
      </c>
      <c r="CG716" s="53"/>
      <c r="CH716" s="53"/>
    </row>
    <row r="717" spans="3:86" ht="14.25" hidden="1" customHeight="1">
      <c r="C717" s="82" t="s">
        <v>12</v>
      </c>
      <c r="D717" s="82" t="s">
        <v>63</v>
      </c>
      <c r="E717" s="82" t="s">
        <v>58</v>
      </c>
      <c r="F717" s="82" t="s">
        <v>59</v>
      </c>
      <c r="G717" s="82">
        <v>1564</v>
      </c>
      <c r="H717" s="82" t="s">
        <v>49</v>
      </c>
      <c r="I717" s="82">
        <v>2</v>
      </c>
      <c r="J717" s="82">
        <v>36.200000000000003</v>
      </c>
      <c r="K717" s="82">
        <v>72.400000000000006</v>
      </c>
      <c r="L717" s="26">
        <f t="shared" si="64"/>
        <v>2</v>
      </c>
      <c r="M717" s="26">
        <f t="shared" si="65"/>
        <v>0</v>
      </c>
      <c r="N717" s="26">
        <v>1</v>
      </c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1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67" t="e">
        <f>SUMIFS([1]Up!$J:$J,[1]Up!$D:$D,D717)</f>
        <v>#VALUE!</v>
      </c>
      <c r="BX717" s="82"/>
      <c r="BY717" s="82" t="str">
        <f t="shared" si="67"/>
        <v/>
      </c>
      <c r="BZ717" s="53" t="str">
        <f t="shared" si="66"/>
        <v/>
      </c>
      <c r="CA717" s="53" t="s">
        <v>50</v>
      </c>
      <c r="CB717" s="84" t="s">
        <v>60</v>
      </c>
      <c r="CC717" s="53"/>
      <c r="CD717" s="53" t="s">
        <v>61</v>
      </c>
      <c r="CE717" s="53">
        <v>2</v>
      </c>
      <c r="CF717" s="83">
        <v>46134</v>
      </c>
      <c r="CG717" s="53"/>
      <c r="CH717" s="53"/>
    </row>
    <row r="718" spans="3:86" ht="14.25" hidden="1" customHeight="1">
      <c r="C718" s="82" t="s">
        <v>12</v>
      </c>
      <c r="D718" s="82" t="s">
        <v>62</v>
      </c>
      <c r="E718" s="82" t="s">
        <v>58</v>
      </c>
      <c r="F718" s="82" t="s">
        <v>59</v>
      </c>
      <c r="G718" s="82">
        <v>1389</v>
      </c>
      <c r="H718" s="82" t="s">
        <v>49</v>
      </c>
      <c r="I718" s="82">
        <v>2</v>
      </c>
      <c r="J718" s="82">
        <v>32</v>
      </c>
      <c r="K718" s="82">
        <v>64</v>
      </c>
      <c r="L718" s="26">
        <f t="shared" si="64"/>
        <v>2</v>
      </c>
      <c r="M718" s="26">
        <f t="shared" si="65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2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67" t="e">
        <f>SUMIFS([1]Up!$J:$J,[1]Up!$D:$D,D718)</f>
        <v>#VALUE!</v>
      </c>
      <c r="BX718" s="82"/>
      <c r="BY718" s="82" t="str">
        <f t="shared" si="67"/>
        <v/>
      </c>
      <c r="BZ718" s="53" t="str">
        <f t="shared" si="66"/>
        <v/>
      </c>
      <c r="CA718" s="53" t="s">
        <v>50</v>
      </c>
      <c r="CB718" s="84" t="s">
        <v>60</v>
      </c>
      <c r="CC718" s="53"/>
      <c r="CD718" s="53" t="s">
        <v>61</v>
      </c>
      <c r="CE718" s="53">
        <v>2</v>
      </c>
      <c r="CF718" s="83">
        <v>46134</v>
      </c>
      <c r="CG718" s="53"/>
      <c r="CH718" s="53"/>
    </row>
    <row r="719" spans="3:86" ht="14.25" hidden="1" customHeight="1">
      <c r="C719" s="82" t="s">
        <v>12</v>
      </c>
      <c r="D719" s="82" t="s">
        <v>57</v>
      </c>
      <c r="E719" s="82" t="s">
        <v>58</v>
      </c>
      <c r="F719" s="82" t="s">
        <v>59</v>
      </c>
      <c r="G719" s="82">
        <v>1710</v>
      </c>
      <c r="H719" s="82" t="s">
        <v>49</v>
      </c>
      <c r="I719" s="82">
        <v>2</v>
      </c>
      <c r="J719" s="82">
        <v>39.799999999999997</v>
      </c>
      <c r="K719" s="82">
        <v>79.599999999999994</v>
      </c>
      <c r="L719" s="26">
        <f t="shared" si="64"/>
        <v>2</v>
      </c>
      <c r="M719" s="26">
        <f t="shared" si="65"/>
        <v>0</v>
      </c>
      <c r="N719" s="26">
        <v>1</v>
      </c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>
        <v>1</v>
      </c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67" t="e">
        <f>SUMIFS([1]Up!$J:$J,[1]Up!$D:$D,D719)</f>
        <v>#VALUE!</v>
      </c>
      <c r="BX719" s="82"/>
      <c r="BY719" s="82" t="str">
        <f t="shared" si="67"/>
        <v/>
      </c>
      <c r="BZ719" s="53" t="str">
        <f t="shared" si="66"/>
        <v/>
      </c>
      <c r="CA719" s="53" t="s">
        <v>50</v>
      </c>
      <c r="CB719" s="84" t="s">
        <v>60</v>
      </c>
      <c r="CC719" s="53"/>
      <c r="CD719" s="53" t="s">
        <v>61</v>
      </c>
      <c r="CE719" s="53">
        <v>2</v>
      </c>
      <c r="CF719" s="83">
        <v>46134</v>
      </c>
      <c r="CG719" s="53"/>
      <c r="CH719" s="53"/>
    </row>
    <row r="720" spans="3:86" ht="14.25" hidden="1" customHeight="1">
      <c r="C720" s="82" t="s">
        <v>12</v>
      </c>
      <c r="D720" s="82" t="s">
        <v>52</v>
      </c>
      <c r="E720" s="82" t="s">
        <v>53</v>
      </c>
      <c r="F720" s="82" t="s">
        <v>54</v>
      </c>
      <c r="G720" s="82">
        <v>9747</v>
      </c>
      <c r="H720" s="82" t="s">
        <v>55</v>
      </c>
      <c r="I720" s="82">
        <v>2</v>
      </c>
      <c r="J720" s="82">
        <v>3891.3</v>
      </c>
      <c r="K720" s="82">
        <v>7782.6</v>
      </c>
      <c r="L720" s="26">
        <f t="shared" si="64"/>
        <v>2</v>
      </c>
      <c r="M720" s="26">
        <f t="shared" si="65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>
        <v>2</v>
      </c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67" t="e">
        <f>SUMIFS([1]Up!$J:$J,[1]Up!$D:$D,D720)</f>
        <v>#VALUE!</v>
      </c>
      <c r="BX720" s="82"/>
      <c r="BY720" s="82" t="str">
        <f t="shared" si="67"/>
        <v/>
      </c>
      <c r="BZ720" s="53" t="str">
        <f t="shared" si="66"/>
        <v/>
      </c>
      <c r="CA720" s="53" t="s">
        <v>56</v>
      </c>
      <c r="CB720" s="53"/>
      <c r="CC720" s="53"/>
      <c r="CD720" s="53" t="s">
        <v>51</v>
      </c>
      <c r="CE720" s="53">
        <v>2</v>
      </c>
      <c r="CF720" s="83"/>
      <c r="CG720" s="53"/>
      <c r="CH720" s="53"/>
    </row>
    <row r="721" spans="3:86" ht="14.25" hidden="1" customHeight="1">
      <c r="C721" s="82" t="s">
        <v>12</v>
      </c>
      <c r="D721" s="82" t="s">
        <v>46</v>
      </c>
      <c r="E721" s="82" t="s">
        <v>47</v>
      </c>
      <c r="F721" s="82" t="s">
        <v>48</v>
      </c>
      <c r="G721" s="82">
        <v>9785</v>
      </c>
      <c r="H721" s="82" t="s">
        <v>49</v>
      </c>
      <c r="I721" s="82">
        <v>2</v>
      </c>
      <c r="J721" s="82">
        <v>81</v>
      </c>
      <c r="K721" s="82">
        <v>162</v>
      </c>
      <c r="L721" s="26">
        <f t="shared" si="64"/>
        <v>2</v>
      </c>
      <c r="M721" s="26">
        <f t="shared" si="65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>
        <v>2</v>
      </c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>
        <v>2</v>
      </c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67" t="e">
        <f>SUMIFS([1]Up!$J:$J,[1]Up!$D:$D,D721)</f>
        <v>#VALUE!</v>
      </c>
      <c r="BX721" s="82" t="s">
        <v>3869</v>
      </c>
      <c r="BY721" s="82" t="str">
        <f t="shared" si="67"/>
        <v/>
      </c>
      <c r="BZ721" s="53" t="str">
        <f t="shared" si="66"/>
        <v>Thừa 2</v>
      </c>
      <c r="CA721" s="53" t="s">
        <v>50</v>
      </c>
      <c r="CB721" s="53"/>
      <c r="CC721" s="53"/>
      <c r="CD721" s="53" t="s">
        <v>51</v>
      </c>
      <c r="CE721" s="53">
        <v>2</v>
      </c>
      <c r="CF721" s="83"/>
      <c r="CG721" s="53"/>
      <c r="CH721" s="53"/>
    </row>
    <row r="722" spans="3:86" ht="14.25" hidden="1" customHeight="1">
      <c r="C722" s="82" t="s">
        <v>14</v>
      </c>
      <c r="D722" s="82" t="s">
        <v>3572</v>
      </c>
      <c r="E722" s="82" t="s">
        <v>3750</v>
      </c>
      <c r="F722" s="82" t="s">
        <v>66</v>
      </c>
      <c r="G722" s="82">
        <v>75</v>
      </c>
      <c r="H722" s="82" t="s">
        <v>97</v>
      </c>
      <c r="I722" s="82">
        <v>32</v>
      </c>
      <c r="J722" s="82">
        <v>0.2</v>
      </c>
      <c r="K722" s="82">
        <v>6.4</v>
      </c>
      <c r="L722" s="26">
        <f t="shared" si="64"/>
        <v>32</v>
      </c>
      <c r="M722" s="26">
        <f t="shared" si="65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>
        <v>64</v>
      </c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67" t="e">
        <f>SUMIFS([1]Up!$J:$J,[1]Up!$D:$D,D722)</f>
        <v>#VALUE!</v>
      </c>
      <c r="BX722" s="82"/>
      <c r="BY722" s="82" t="str">
        <f t="shared" si="67"/>
        <v>PL8</v>
      </c>
      <c r="BZ722" s="53" t="str">
        <f t="shared" si="66"/>
        <v>Thừa 32</v>
      </c>
      <c r="CA722" s="53" t="s">
        <v>50</v>
      </c>
      <c r="CB722" s="84" t="s">
        <v>3752</v>
      </c>
      <c r="CC722" s="53"/>
      <c r="CD722" s="53" t="s">
        <v>3753</v>
      </c>
      <c r="CE722" s="53">
        <v>64</v>
      </c>
      <c r="CF722" s="83">
        <v>46217</v>
      </c>
      <c r="CG722" s="53"/>
      <c r="CH722" s="53"/>
    </row>
    <row r="723" spans="3:86" ht="14.25" hidden="1" customHeight="1">
      <c r="C723" s="82" t="s">
        <v>14</v>
      </c>
      <c r="D723" s="82" t="s">
        <v>3597</v>
      </c>
      <c r="E723" s="82" t="s">
        <v>95</v>
      </c>
      <c r="F723" s="82" t="s">
        <v>66</v>
      </c>
      <c r="G723" s="82">
        <v>67</v>
      </c>
      <c r="H723" s="82" t="s">
        <v>3704</v>
      </c>
      <c r="I723" s="82">
        <v>24</v>
      </c>
      <c r="J723" s="82">
        <v>0.3</v>
      </c>
      <c r="K723" s="82">
        <v>7.1999999999999993</v>
      </c>
      <c r="L723" s="26">
        <f t="shared" si="64"/>
        <v>24</v>
      </c>
      <c r="M723" s="26">
        <f t="shared" si="65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67" t="e">
        <f>SUMIFS([1]Up!$J:$J,[1]Up!$D:$D,D723)</f>
        <v>#VALUE!</v>
      </c>
      <c r="BX723" s="82"/>
      <c r="BY723" s="82"/>
      <c r="BZ723" s="53" t="str">
        <f t="shared" si="66"/>
        <v/>
      </c>
      <c r="CA723" s="53" t="s">
        <v>50</v>
      </c>
      <c r="CB723" s="53" t="s">
        <v>3706</v>
      </c>
      <c r="CC723" s="53"/>
      <c r="CD723" s="53" t="s">
        <v>3707</v>
      </c>
      <c r="CE723" s="53">
        <v>24</v>
      </c>
      <c r="CF723" s="83">
        <v>46217</v>
      </c>
      <c r="CG723" s="53"/>
      <c r="CH723" s="53"/>
    </row>
    <row r="724" spans="3:86" ht="14.25" hidden="1" customHeight="1">
      <c r="C724" s="82" t="s">
        <v>14</v>
      </c>
      <c r="D724" s="82" t="s">
        <v>3596</v>
      </c>
      <c r="E724" s="82" t="s">
        <v>3703</v>
      </c>
      <c r="F724" s="82" t="s">
        <v>66</v>
      </c>
      <c r="G724" s="82">
        <v>202</v>
      </c>
      <c r="H724" s="82" t="s">
        <v>3704</v>
      </c>
      <c r="I724" s="82">
        <v>24</v>
      </c>
      <c r="J724" s="82">
        <v>1.5</v>
      </c>
      <c r="K724" s="82">
        <v>36</v>
      </c>
      <c r="L724" s="26">
        <f t="shared" si="64"/>
        <v>24</v>
      </c>
      <c r="M724" s="26">
        <f t="shared" si="65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>
        <v>24</v>
      </c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67" t="e">
        <f>SUMIFS([1]Up!$J:$J,[1]Up!$D:$D,D724)</f>
        <v>#VALUE!</v>
      </c>
      <c r="BX724" s="82"/>
      <c r="BY724" s="82"/>
      <c r="BZ724" s="53" t="str">
        <f t="shared" si="66"/>
        <v/>
      </c>
      <c r="CA724" s="53" t="s">
        <v>50</v>
      </c>
      <c r="CB724" s="53" t="s">
        <v>3706</v>
      </c>
      <c r="CC724" s="53"/>
      <c r="CD724" s="53" t="s">
        <v>3707</v>
      </c>
      <c r="CE724" s="53">
        <v>24</v>
      </c>
      <c r="CF724" s="83">
        <v>46217</v>
      </c>
      <c r="CG724" s="53"/>
      <c r="CH724" s="53"/>
    </row>
    <row r="725" spans="3:86" ht="14.25" hidden="1" customHeight="1">
      <c r="C725" s="82" t="s">
        <v>12</v>
      </c>
      <c r="D725" s="82" t="s">
        <v>3595</v>
      </c>
      <c r="E725" s="82" t="s">
        <v>3698</v>
      </c>
      <c r="F725" s="82" t="s">
        <v>151</v>
      </c>
      <c r="G725" s="82">
        <v>5135</v>
      </c>
      <c r="H725" s="82" t="s">
        <v>403</v>
      </c>
      <c r="I725" s="82">
        <v>24</v>
      </c>
      <c r="J725" s="82">
        <v>26.7</v>
      </c>
      <c r="K725" s="82">
        <v>640.79999999999995</v>
      </c>
      <c r="L725" s="26">
        <f t="shared" si="64"/>
        <v>24</v>
      </c>
      <c r="M725" s="26">
        <f t="shared" si="65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>
        <v>24</v>
      </c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67" t="e">
        <f>SUMIFS([1]Up!$J:$J,[1]Up!$D:$D,D725)</f>
        <v>#VALUE!</v>
      </c>
      <c r="BX725" s="82"/>
      <c r="BY725" s="82"/>
      <c r="BZ725" s="53" t="str">
        <f t="shared" si="66"/>
        <v/>
      </c>
      <c r="CA725" s="53" t="s">
        <v>50</v>
      </c>
      <c r="CB725" s="53" t="s">
        <v>3700</v>
      </c>
      <c r="CC725" s="53"/>
      <c r="CD725" s="53" t="s">
        <v>3701</v>
      </c>
      <c r="CE725" s="53">
        <v>24</v>
      </c>
      <c r="CF725" s="83">
        <v>46217</v>
      </c>
      <c r="CG725" s="53"/>
      <c r="CH725" s="53"/>
    </row>
    <row r="726" spans="3:86" ht="14.25" hidden="1" customHeight="1">
      <c r="C726" s="82" t="s">
        <v>14</v>
      </c>
      <c r="D726" s="82" t="s">
        <v>3594</v>
      </c>
      <c r="E726" s="82" t="s">
        <v>95</v>
      </c>
      <c r="F726" s="82" t="s">
        <v>66</v>
      </c>
      <c r="G726" s="82">
        <v>67</v>
      </c>
      <c r="H726" s="82" t="s">
        <v>3704</v>
      </c>
      <c r="I726" s="82">
        <v>24</v>
      </c>
      <c r="J726" s="82">
        <v>0.3</v>
      </c>
      <c r="K726" s="82">
        <v>7.1999999999999993</v>
      </c>
      <c r="L726" s="26">
        <f t="shared" si="64"/>
        <v>24</v>
      </c>
      <c r="M726" s="26">
        <f t="shared" si="65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67" t="e">
        <f>SUMIFS([1]Up!$J:$J,[1]Up!$D:$D,D726)</f>
        <v>#VALUE!</v>
      </c>
      <c r="BX726" s="82"/>
      <c r="BY726" s="82"/>
      <c r="BZ726" s="53" t="str">
        <f t="shared" si="66"/>
        <v/>
      </c>
      <c r="CA726" s="53" t="s">
        <v>50</v>
      </c>
      <c r="CB726" s="53" t="s">
        <v>3706</v>
      </c>
      <c r="CC726" s="53"/>
      <c r="CD726" s="53" t="s">
        <v>3707</v>
      </c>
      <c r="CE726" s="53">
        <v>24</v>
      </c>
      <c r="CF726" s="83">
        <v>46217</v>
      </c>
      <c r="CG726" s="53"/>
      <c r="CH726" s="53"/>
    </row>
    <row r="727" spans="3:86" ht="14.25" hidden="1" customHeight="1">
      <c r="C727" s="82" t="s">
        <v>14</v>
      </c>
      <c r="D727" s="82" t="s">
        <v>3593</v>
      </c>
      <c r="E727" s="82" t="s">
        <v>3703</v>
      </c>
      <c r="F727" s="82" t="s">
        <v>66</v>
      </c>
      <c r="G727" s="82">
        <v>202</v>
      </c>
      <c r="H727" s="82" t="s">
        <v>3704</v>
      </c>
      <c r="I727" s="82">
        <v>24</v>
      </c>
      <c r="J727" s="82">
        <v>1.5</v>
      </c>
      <c r="K727" s="82">
        <v>36</v>
      </c>
      <c r="L727" s="26">
        <f t="shared" si="64"/>
        <v>24</v>
      </c>
      <c r="M727" s="26">
        <f t="shared" si="65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>
        <v>24</v>
      </c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67" t="e">
        <f>SUMIFS([1]Up!$J:$J,[1]Up!$D:$D,D727)</f>
        <v>#VALUE!</v>
      </c>
      <c r="BX727" s="82"/>
      <c r="BY727" s="82"/>
      <c r="BZ727" s="53" t="str">
        <f t="shared" si="66"/>
        <v/>
      </c>
      <c r="CA727" s="53" t="s">
        <v>50</v>
      </c>
      <c r="CB727" s="53" t="s">
        <v>3706</v>
      </c>
      <c r="CC727" s="53"/>
      <c r="CD727" s="53" t="s">
        <v>3707</v>
      </c>
      <c r="CE727" s="53">
        <v>24</v>
      </c>
      <c r="CF727" s="83">
        <v>46217</v>
      </c>
      <c r="CG727" s="53"/>
      <c r="CH727" s="53"/>
    </row>
    <row r="728" spans="3:86" ht="14.25" hidden="1" customHeight="1">
      <c r="C728" s="82" t="s">
        <v>12</v>
      </c>
      <c r="D728" s="82" t="s">
        <v>3592</v>
      </c>
      <c r="E728" s="82" t="s">
        <v>3698</v>
      </c>
      <c r="F728" s="82" t="s">
        <v>151</v>
      </c>
      <c r="G728" s="82">
        <v>5135</v>
      </c>
      <c r="H728" s="82" t="s">
        <v>403</v>
      </c>
      <c r="I728" s="82">
        <v>24</v>
      </c>
      <c r="J728" s="82">
        <v>26.7</v>
      </c>
      <c r="K728" s="82">
        <v>640.79999999999995</v>
      </c>
      <c r="L728" s="26">
        <f t="shared" si="64"/>
        <v>24</v>
      </c>
      <c r="M728" s="26">
        <f t="shared" si="65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>
        <f>13+11</f>
        <v>24</v>
      </c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67" t="e">
        <f>SUMIFS([1]Up!$J:$J,[1]Up!$D:$D,D728)</f>
        <v>#VALUE!</v>
      </c>
      <c r="BX728" s="82"/>
      <c r="BY728" s="82"/>
      <c r="BZ728" s="53" t="str">
        <f t="shared" si="66"/>
        <v/>
      </c>
      <c r="CA728" s="53" t="s">
        <v>50</v>
      </c>
      <c r="CB728" s="53" t="s">
        <v>3700</v>
      </c>
      <c r="CC728" s="53"/>
      <c r="CD728" s="53" t="s">
        <v>3701</v>
      </c>
      <c r="CE728" s="53">
        <v>24</v>
      </c>
      <c r="CF728" s="83">
        <v>46217</v>
      </c>
      <c r="CG728" s="53"/>
      <c r="CH728" s="53"/>
    </row>
    <row r="729" spans="3:86" ht="14.25" hidden="1" customHeight="1">
      <c r="C729" s="82" t="s">
        <v>14</v>
      </c>
      <c r="D729" s="82" t="s">
        <v>3591</v>
      </c>
      <c r="E729" s="82" t="s">
        <v>95</v>
      </c>
      <c r="F729" s="82" t="s">
        <v>66</v>
      </c>
      <c r="G729" s="82">
        <v>67</v>
      </c>
      <c r="H729" s="82" t="s">
        <v>3704</v>
      </c>
      <c r="I729" s="82">
        <v>24</v>
      </c>
      <c r="J729" s="82">
        <v>0.3</v>
      </c>
      <c r="K729" s="82">
        <v>7.1999999999999993</v>
      </c>
      <c r="L729" s="26">
        <f t="shared" si="64"/>
        <v>24</v>
      </c>
      <c r="M729" s="26">
        <f t="shared" si="65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67" t="e">
        <f>SUMIFS([1]Up!$J:$J,[1]Up!$D:$D,D729)</f>
        <v>#VALUE!</v>
      </c>
      <c r="BX729" s="82"/>
      <c r="BY729" s="82"/>
      <c r="BZ729" s="53" t="str">
        <f t="shared" si="66"/>
        <v/>
      </c>
      <c r="CA729" s="53" t="s">
        <v>50</v>
      </c>
      <c r="CB729" s="53" t="s">
        <v>3706</v>
      </c>
      <c r="CC729" s="53"/>
      <c r="CD729" s="53" t="s">
        <v>3707</v>
      </c>
      <c r="CE729" s="53">
        <v>24</v>
      </c>
      <c r="CF729" s="83">
        <v>46217</v>
      </c>
      <c r="CG729" s="53"/>
      <c r="CH729" s="53"/>
    </row>
    <row r="730" spans="3:86" ht="14.25" hidden="1" customHeight="1">
      <c r="C730" s="82" t="s">
        <v>14</v>
      </c>
      <c r="D730" s="82" t="s">
        <v>3590</v>
      </c>
      <c r="E730" s="82" t="s">
        <v>3703</v>
      </c>
      <c r="F730" s="82" t="s">
        <v>66</v>
      </c>
      <c r="G730" s="82">
        <v>202</v>
      </c>
      <c r="H730" s="82" t="s">
        <v>3704</v>
      </c>
      <c r="I730" s="82">
        <v>24</v>
      </c>
      <c r="J730" s="82">
        <v>1.5</v>
      </c>
      <c r="K730" s="82">
        <v>36</v>
      </c>
      <c r="L730" s="26">
        <f t="shared" si="64"/>
        <v>24</v>
      </c>
      <c r="M730" s="26">
        <f t="shared" si="65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>
        <v>24</v>
      </c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67" t="e">
        <f>SUMIFS([1]Up!$J:$J,[1]Up!$D:$D,D730)</f>
        <v>#VALUE!</v>
      </c>
      <c r="BX730" s="82"/>
      <c r="BY730" s="82"/>
      <c r="BZ730" s="53" t="str">
        <f t="shared" si="66"/>
        <v/>
      </c>
      <c r="CA730" s="53" t="s">
        <v>50</v>
      </c>
      <c r="CB730" s="53" t="s">
        <v>3706</v>
      </c>
      <c r="CC730" s="53"/>
      <c r="CD730" s="53" t="s">
        <v>3707</v>
      </c>
      <c r="CE730" s="53">
        <v>24</v>
      </c>
      <c r="CF730" s="83">
        <v>46217</v>
      </c>
      <c r="CG730" s="53"/>
      <c r="CH730" s="53"/>
    </row>
    <row r="731" spans="3:86" ht="14.25" hidden="1" customHeight="1">
      <c r="C731" s="82" t="s">
        <v>12</v>
      </c>
      <c r="D731" s="82" t="s">
        <v>3589</v>
      </c>
      <c r="E731" s="82" t="s">
        <v>3698</v>
      </c>
      <c r="F731" s="82" t="s">
        <v>151</v>
      </c>
      <c r="G731" s="82">
        <v>5135</v>
      </c>
      <c r="H731" s="82" t="s">
        <v>403</v>
      </c>
      <c r="I731" s="82">
        <v>24</v>
      </c>
      <c r="J731" s="82">
        <v>26.7</v>
      </c>
      <c r="K731" s="82">
        <v>640.79999999999995</v>
      </c>
      <c r="L731" s="26">
        <f t="shared" si="64"/>
        <v>24</v>
      </c>
      <c r="M731" s="26">
        <f t="shared" si="65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>
        <v>24</v>
      </c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67" t="e">
        <f>SUMIFS([1]Up!$J:$J,[1]Up!$D:$D,D731)</f>
        <v>#VALUE!</v>
      </c>
      <c r="BX731" s="82"/>
      <c r="BY731" s="82"/>
      <c r="BZ731" s="53" t="str">
        <f t="shared" si="66"/>
        <v/>
      </c>
      <c r="CA731" s="53" t="s">
        <v>50</v>
      </c>
      <c r="CB731" s="53" t="s">
        <v>3700</v>
      </c>
      <c r="CC731" s="53"/>
      <c r="CD731" s="53" t="s">
        <v>3701</v>
      </c>
      <c r="CE731" s="53">
        <v>24</v>
      </c>
      <c r="CF731" s="83">
        <v>46217</v>
      </c>
      <c r="CG731" s="53"/>
      <c r="CH731" s="53"/>
    </row>
    <row r="732" spans="3:86" ht="14.25" hidden="1" customHeight="1">
      <c r="C732" s="82" t="s">
        <v>14</v>
      </c>
      <c r="D732" s="82" t="s">
        <v>3588</v>
      </c>
      <c r="E732" s="82" t="s">
        <v>95</v>
      </c>
      <c r="F732" s="82" t="s">
        <v>66</v>
      </c>
      <c r="G732" s="82">
        <v>67</v>
      </c>
      <c r="H732" s="82" t="s">
        <v>3704</v>
      </c>
      <c r="I732" s="82">
        <v>24</v>
      </c>
      <c r="J732" s="82">
        <v>0.3</v>
      </c>
      <c r="K732" s="82">
        <v>7.1999999999999993</v>
      </c>
      <c r="L732" s="26">
        <f t="shared" si="64"/>
        <v>24</v>
      </c>
      <c r="M732" s="26">
        <f t="shared" si="65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67" t="e">
        <f>SUMIFS([1]Up!$J:$J,[1]Up!$D:$D,D732)</f>
        <v>#VALUE!</v>
      </c>
      <c r="BX732" s="82"/>
      <c r="BY732" s="82"/>
      <c r="BZ732" s="53" t="str">
        <f t="shared" si="66"/>
        <v/>
      </c>
      <c r="CA732" s="53" t="s">
        <v>50</v>
      </c>
      <c r="CB732" s="53" t="s">
        <v>3706</v>
      </c>
      <c r="CC732" s="53"/>
      <c r="CD732" s="53" t="s">
        <v>3707</v>
      </c>
      <c r="CE732" s="53">
        <v>24</v>
      </c>
      <c r="CF732" s="83">
        <v>46217</v>
      </c>
      <c r="CG732" s="53"/>
      <c r="CH732" s="53"/>
    </row>
    <row r="733" spans="3:86" ht="14.25" hidden="1" customHeight="1">
      <c r="C733" s="82" t="s">
        <v>14</v>
      </c>
      <c r="D733" s="82" t="s">
        <v>3587</v>
      </c>
      <c r="E733" s="82" t="s">
        <v>3703</v>
      </c>
      <c r="F733" s="82" t="s">
        <v>66</v>
      </c>
      <c r="G733" s="82">
        <v>202</v>
      </c>
      <c r="H733" s="82" t="s">
        <v>3704</v>
      </c>
      <c r="I733" s="82">
        <v>24</v>
      </c>
      <c r="J733" s="82">
        <v>1.5</v>
      </c>
      <c r="K733" s="82">
        <v>36</v>
      </c>
      <c r="L733" s="26">
        <f t="shared" si="64"/>
        <v>24</v>
      </c>
      <c r="M733" s="26">
        <f t="shared" si="65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>
        <v>24</v>
      </c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67" t="e">
        <f>SUMIFS([1]Up!$J:$J,[1]Up!$D:$D,D733)</f>
        <v>#VALUE!</v>
      </c>
      <c r="BX733" s="82"/>
      <c r="BY733" s="82"/>
      <c r="BZ733" s="53" t="str">
        <f t="shared" si="66"/>
        <v/>
      </c>
      <c r="CA733" s="53" t="s">
        <v>50</v>
      </c>
      <c r="CB733" s="53" t="s">
        <v>3706</v>
      </c>
      <c r="CC733" s="53"/>
      <c r="CD733" s="53" t="s">
        <v>3707</v>
      </c>
      <c r="CE733" s="53">
        <v>24</v>
      </c>
      <c r="CF733" s="83">
        <v>46217</v>
      </c>
      <c r="CG733" s="53"/>
      <c r="CH733" s="53"/>
    </row>
    <row r="734" spans="3:86" ht="14.25" hidden="1" customHeight="1">
      <c r="C734" s="82" t="s">
        <v>12</v>
      </c>
      <c r="D734" s="82" t="s">
        <v>3586</v>
      </c>
      <c r="E734" s="82" t="s">
        <v>3698</v>
      </c>
      <c r="F734" s="82" t="s">
        <v>151</v>
      </c>
      <c r="G734" s="82">
        <v>5135</v>
      </c>
      <c r="H734" s="82" t="s">
        <v>403</v>
      </c>
      <c r="I734" s="82">
        <v>24</v>
      </c>
      <c r="J734" s="82">
        <v>26.7</v>
      </c>
      <c r="K734" s="82">
        <v>640.79999999999995</v>
      </c>
      <c r="L734" s="26">
        <f t="shared" si="64"/>
        <v>24</v>
      </c>
      <c r="M734" s="26">
        <f t="shared" si="65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>
        <f>2+22+22</f>
        <v>46</v>
      </c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67" t="e">
        <f>SUMIFS([1]Up!$J:$J,[1]Up!$D:$D,D734)</f>
        <v>#VALUE!</v>
      </c>
      <c r="BX734" s="82" t="s">
        <v>143</v>
      </c>
      <c r="BY734" s="82"/>
      <c r="BZ734" s="53" t="str">
        <f t="shared" si="66"/>
        <v>Thừa 22</v>
      </c>
      <c r="CA734" s="53" t="s">
        <v>50</v>
      </c>
      <c r="CB734" s="53" t="s">
        <v>3700</v>
      </c>
      <c r="CC734" s="53"/>
      <c r="CD734" s="84" t="s">
        <v>3730</v>
      </c>
      <c r="CE734" s="53">
        <v>2</v>
      </c>
      <c r="CF734" s="83">
        <v>46217</v>
      </c>
      <c r="CG734" s="53"/>
      <c r="CH734" s="53"/>
    </row>
    <row r="735" spans="3:86" ht="14.25" hidden="1" customHeight="1">
      <c r="C735" s="82" t="s">
        <v>14</v>
      </c>
      <c r="D735" s="82" t="s">
        <v>3585</v>
      </c>
      <c r="E735" s="82" t="s">
        <v>95</v>
      </c>
      <c r="F735" s="82" t="s">
        <v>66</v>
      </c>
      <c r="G735" s="82">
        <v>67</v>
      </c>
      <c r="H735" s="82" t="s">
        <v>3704</v>
      </c>
      <c r="I735" s="82">
        <v>24</v>
      </c>
      <c r="J735" s="82">
        <v>0.3</v>
      </c>
      <c r="K735" s="82">
        <v>7.1999999999999993</v>
      </c>
      <c r="L735" s="26">
        <f t="shared" ref="L735:L757" si="68">MIN(SUM(N735:BV735),I735)</f>
        <v>24</v>
      </c>
      <c r="M735" s="26">
        <f t="shared" ref="M735:M757" si="69">MAX(0,I735-L735)</f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67" t="e">
        <f>SUMIFS([1]Up!$J:$J,[1]Up!$D:$D,D735)</f>
        <v>#VALUE!</v>
      </c>
      <c r="BX735" s="82"/>
      <c r="BY735" s="82"/>
      <c r="BZ735" s="53" t="str">
        <f t="shared" ref="BZ735:BZ757" si="70">IF(ROUND(SUM(N735:BV735)-I735,0)&gt;0,"Thừa "&amp;SUM(N735:BV735)-I735,"")</f>
        <v/>
      </c>
      <c r="CA735" s="53" t="s">
        <v>50</v>
      </c>
      <c r="CB735" s="53" t="s">
        <v>3706</v>
      </c>
      <c r="CC735" s="53"/>
      <c r="CD735" s="53" t="s">
        <v>3707</v>
      </c>
      <c r="CE735" s="53">
        <v>24</v>
      </c>
      <c r="CF735" s="83">
        <v>46217</v>
      </c>
      <c r="CG735" s="53"/>
      <c r="CH735" s="53"/>
    </row>
    <row r="736" spans="3:86" ht="14.25" hidden="1" customHeight="1">
      <c r="C736" s="82" t="s">
        <v>14</v>
      </c>
      <c r="D736" s="82" t="s">
        <v>3584</v>
      </c>
      <c r="E736" s="82" t="s">
        <v>3703</v>
      </c>
      <c r="F736" s="82" t="s">
        <v>66</v>
      </c>
      <c r="G736" s="82">
        <v>202</v>
      </c>
      <c r="H736" s="82" t="s">
        <v>3704</v>
      </c>
      <c r="I736" s="82">
        <v>24</v>
      </c>
      <c r="J736" s="82">
        <v>1.5</v>
      </c>
      <c r="K736" s="82">
        <v>36</v>
      </c>
      <c r="L736" s="26">
        <f t="shared" si="68"/>
        <v>24</v>
      </c>
      <c r="M736" s="26">
        <f t="shared" si="69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24</v>
      </c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67" t="e">
        <f>SUMIFS([1]Up!$J:$J,[1]Up!$D:$D,D736)</f>
        <v>#VALUE!</v>
      </c>
      <c r="BX736" s="82"/>
      <c r="BY736" s="82"/>
      <c r="BZ736" s="53" t="str">
        <f t="shared" si="70"/>
        <v/>
      </c>
      <c r="CA736" s="53" t="s">
        <v>50</v>
      </c>
      <c r="CB736" s="53" t="s">
        <v>3706</v>
      </c>
      <c r="CC736" s="53"/>
      <c r="CD736" s="53" t="s">
        <v>3707</v>
      </c>
      <c r="CE736" s="53">
        <v>24</v>
      </c>
      <c r="CF736" s="83">
        <v>46217</v>
      </c>
      <c r="CG736" s="53"/>
      <c r="CH736" s="53"/>
    </row>
    <row r="737" spans="3:86" ht="14.25" hidden="1" customHeight="1">
      <c r="C737" s="82" t="s">
        <v>12</v>
      </c>
      <c r="D737" s="82" t="s">
        <v>3583</v>
      </c>
      <c r="E737" s="82" t="s">
        <v>3698</v>
      </c>
      <c r="F737" s="82" t="s">
        <v>151</v>
      </c>
      <c r="G737" s="82">
        <v>5135</v>
      </c>
      <c r="H737" s="82" t="s">
        <v>403</v>
      </c>
      <c r="I737" s="82">
        <v>24</v>
      </c>
      <c r="J737" s="82">
        <v>26.7</v>
      </c>
      <c r="K737" s="82">
        <v>640.79999999999995</v>
      </c>
      <c r="L737" s="26">
        <f t="shared" si="68"/>
        <v>24</v>
      </c>
      <c r="M737" s="26">
        <f t="shared" si="69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>
        <v>48</v>
      </c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67" t="e">
        <f>SUMIFS([1]Up!$J:$J,[1]Up!$D:$D,D737)</f>
        <v>#VALUE!</v>
      </c>
      <c r="BX737" s="82" t="s">
        <v>143</v>
      </c>
      <c r="BY737" s="82"/>
      <c r="BZ737" s="53" t="str">
        <f t="shared" si="70"/>
        <v>Thừa 24</v>
      </c>
      <c r="CA737" s="53" t="s">
        <v>50</v>
      </c>
      <c r="CB737" s="53"/>
      <c r="CC737" s="53"/>
      <c r="CD737" s="53" t="s">
        <v>51</v>
      </c>
      <c r="CE737" s="53">
        <v>24</v>
      </c>
      <c r="CF737" s="83"/>
      <c r="CG737" s="53"/>
      <c r="CH737" s="53"/>
    </row>
    <row r="738" spans="3:86" ht="14.25" hidden="1" customHeight="1">
      <c r="C738" s="82" t="s">
        <v>14</v>
      </c>
      <c r="D738" s="82" t="s">
        <v>3582</v>
      </c>
      <c r="E738" s="82" t="s">
        <v>95</v>
      </c>
      <c r="F738" s="82" t="s">
        <v>66</v>
      </c>
      <c r="G738" s="82">
        <v>67</v>
      </c>
      <c r="H738" s="82" t="s">
        <v>3704</v>
      </c>
      <c r="I738" s="82">
        <v>12</v>
      </c>
      <c r="J738" s="82">
        <v>0.3</v>
      </c>
      <c r="K738" s="82">
        <v>3.5999999999999996</v>
      </c>
      <c r="L738" s="26">
        <f t="shared" si="68"/>
        <v>12</v>
      </c>
      <c r="M738" s="26">
        <f t="shared" si="69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67" t="e">
        <f>SUMIFS([1]Up!$J:$J,[1]Up!$D:$D,D738)</f>
        <v>#VALUE!</v>
      </c>
      <c r="BX738" s="82"/>
      <c r="BY738" s="82"/>
      <c r="BZ738" s="53" t="str">
        <f t="shared" si="70"/>
        <v>Thừa 12</v>
      </c>
      <c r="CA738" s="53" t="s">
        <v>50</v>
      </c>
      <c r="CB738" s="53" t="s">
        <v>3706</v>
      </c>
      <c r="CC738" s="53"/>
      <c r="CD738" s="53" t="s">
        <v>3707</v>
      </c>
      <c r="CE738" s="53">
        <v>12</v>
      </c>
      <c r="CF738" s="83">
        <v>46217</v>
      </c>
      <c r="CG738" s="53"/>
      <c r="CH738" s="53"/>
    </row>
    <row r="739" spans="3:86" ht="14.25" hidden="1" customHeight="1">
      <c r="C739" s="82" t="s">
        <v>14</v>
      </c>
      <c r="D739" s="82" t="s">
        <v>3581</v>
      </c>
      <c r="E739" s="82" t="s">
        <v>3703</v>
      </c>
      <c r="F739" s="82" t="s">
        <v>66</v>
      </c>
      <c r="G739" s="82">
        <v>202</v>
      </c>
      <c r="H739" s="82" t="s">
        <v>3704</v>
      </c>
      <c r="I739" s="82">
        <v>12</v>
      </c>
      <c r="J739" s="82">
        <v>1.5</v>
      </c>
      <c r="K739" s="82">
        <v>18</v>
      </c>
      <c r="L739" s="26">
        <f t="shared" si="68"/>
        <v>12</v>
      </c>
      <c r="M739" s="26">
        <f t="shared" si="69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>
        <v>24</v>
      </c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67" t="e">
        <f>SUMIFS([1]Up!$J:$J,[1]Up!$D:$D,D739)</f>
        <v>#VALUE!</v>
      </c>
      <c r="BX739" s="82"/>
      <c r="BY739" s="82"/>
      <c r="BZ739" s="53" t="str">
        <f t="shared" si="70"/>
        <v>Thừa 12</v>
      </c>
      <c r="CA739" s="53" t="s">
        <v>50</v>
      </c>
      <c r="CB739" s="53" t="s">
        <v>3706</v>
      </c>
      <c r="CC739" s="53"/>
      <c r="CD739" s="53" t="s">
        <v>3707</v>
      </c>
      <c r="CE739" s="53">
        <v>12</v>
      </c>
      <c r="CF739" s="83">
        <v>46217</v>
      </c>
      <c r="CG739" s="53"/>
      <c r="CH739" s="53"/>
    </row>
    <row r="740" spans="3:86" ht="14.25" hidden="1" customHeight="1">
      <c r="C740" s="82" t="s">
        <v>12</v>
      </c>
      <c r="D740" s="82" t="s">
        <v>3580</v>
      </c>
      <c r="E740" s="82" t="s">
        <v>3698</v>
      </c>
      <c r="F740" s="82" t="s">
        <v>151</v>
      </c>
      <c r="G740" s="82">
        <v>5135</v>
      </c>
      <c r="H740" s="82" t="s">
        <v>403</v>
      </c>
      <c r="I740" s="82">
        <v>12</v>
      </c>
      <c r="J740" s="82">
        <v>26.7</v>
      </c>
      <c r="K740" s="82">
        <v>320.39999999999998</v>
      </c>
      <c r="L740" s="26">
        <f t="shared" si="68"/>
        <v>12</v>
      </c>
      <c r="M740" s="26">
        <f t="shared" si="69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>
        <v>48</v>
      </c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67" t="e">
        <f>SUMIFS([1]Up!$J:$J,[1]Up!$D:$D,D740)</f>
        <v>#VALUE!</v>
      </c>
      <c r="BX740" s="82" t="s">
        <v>143</v>
      </c>
      <c r="BY740" s="82"/>
      <c r="BZ740" s="53" t="str">
        <f t="shared" si="70"/>
        <v>Thừa 36</v>
      </c>
      <c r="CA740" s="53" t="s">
        <v>50</v>
      </c>
      <c r="CB740" s="53"/>
      <c r="CC740" s="53"/>
      <c r="CD740" s="53" t="s">
        <v>51</v>
      </c>
      <c r="CE740" s="53">
        <v>12</v>
      </c>
      <c r="CF740" s="83"/>
      <c r="CG740" s="53"/>
      <c r="CH740" s="53"/>
    </row>
    <row r="741" spans="3:86" ht="14.25" hidden="1" customHeight="1">
      <c r="C741" s="82" t="s">
        <v>14</v>
      </c>
      <c r="D741" s="82" t="s">
        <v>3579</v>
      </c>
      <c r="E741" s="82" t="s">
        <v>95</v>
      </c>
      <c r="F741" s="82" t="s">
        <v>66</v>
      </c>
      <c r="G741" s="82">
        <v>67</v>
      </c>
      <c r="H741" s="82" t="s">
        <v>3704</v>
      </c>
      <c r="I741" s="82">
        <v>24</v>
      </c>
      <c r="J741" s="82">
        <v>0.3</v>
      </c>
      <c r="K741" s="82">
        <v>7.1999999999999993</v>
      </c>
      <c r="L741" s="26">
        <f t="shared" si="68"/>
        <v>24</v>
      </c>
      <c r="M741" s="26">
        <f t="shared" si="69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67" t="e">
        <f>SUMIFS([1]Up!$J:$J,[1]Up!$D:$D,D741)</f>
        <v>#VALUE!</v>
      </c>
      <c r="BX741" s="82"/>
      <c r="BY741" s="82"/>
      <c r="BZ741" s="53" t="str">
        <f t="shared" si="70"/>
        <v/>
      </c>
      <c r="CA741" s="53" t="s">
        <v>50</v>
      </c>
      <c r="CB741" s="53" t="s">
        <v>3706</v>
      </c>
      <c r="CC741" s="53"/>
      <c r="CD741" s="53" t="s">
        <v>3707</v>
      </c>
      <c r="CE741" s="53">
        <v>24</v>
      </c>
      <c r="CF741" s="83">
        <v>46217</v>
      </c>
      <c r="CG741" s="53"/>
      <c r="CH741" s="53"/>
    </row>
    <row r="742" spans="3:86" ht="14.25" hidden="1" customHeight="1">
      <c r="C742" s="82" t="s">
        <v>14</v>
      </c>
      <c r="D742" s="82" t="s">
        <v>3578</v>
      </c>
      <c r="E742" s="82" t="s">
        <v>3703</v>
      </c>
      <c r="F742" s="82" t="s">
        <v>66</v>
      </c>
      <c r="G742" s="82">
        <v>202</v>
      </c>
      <c r="H742" s="82" t="s">
        <v>3704</v>
      </c>
      <c r="I742" s="82">
        <v>24</v>
      </c>
      <c r="J742" s="82">
        <v>1.5</v>
      </c>
      <c r="K742" s="82">
        <v>36</v>
      </c>
      <c r="L742" s="26">
        <f t="shared" si="68"/>
        <v>24</v>
      </c>
      <c r="M742" s="26">
        <f t="shared" si="69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>
        <v>24</v>
      </c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67" t="e">
        <f>SUMIFS([1]Up!$J:$J,[1]Up!$D:$D,D742)</f>
        <v>#VALUE!</v>
      </c>
      <c r="BX742" s="82"/>
      <c r="BY742" s="82"/>
      <c r="BZ742" s="53" t="str">
        <f t="shared" si="70"/>
        <v/>
      </c>
      <c r="CA742" s="53" t="s">
        <v>50</v>
      </c>
      <c r="CB742" s="53" t="s">
        <v>3706</v>
      </c>
      <c r="CC742" s="53"/>
      <c r="CD742" s="53" t="s">
        <v>3707</v>
      </c>
      <c r="CE742" s="53">
        <v>24</v>
      </c>
      <c r="CF742" s="83">
        <v>46217</v>
      </c>
      <c r="CG742" s="53"/>
      <c r="CH742" s="53"/>
    </row>
    <row r="743" spans="3:86" ht="14.25" hidden="1" customHeight="1">
      <c r="C743" s="82" t="s">
        <v>12</v>
      </c>
      <c r="D743" s="82" t="s">
        <v>3577</v>
      </c>
      <c r="E743" s="82" t="s">
        <v>3698</v>
      </c>
      <c r="F743" s="82" t="s">
        <v>151</v>
      </c>
      <c r="G743" s="82">
        <v>5135</v>
      </c>
      <c r="H743" s="82" t="s">
        <v>403</v>
      </c>
      <c r="I743" s="82">
        <v>24</v>
      </c>
      <c r="J743" s="82">
        <v>26.7</v>
      </c>
      <c r="K743" s="82">
        <v>640.79999999999995</v>
      </c>
      <c r="L743" s="26">
        <f t="shared" si="68"/>
        <v>24</v>
      </c>
      <c r="M743" s="26">
        <f t="shared" si="69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>
        <v>48</v>
      </c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67" t="e">
        <f>SUMIFS([1]Up!$J:$J,[1]Up!$D:$D,D743)</f>
        <v>#VALUE!</v>
      </c>
      <c r="BX743" s="82" t="s">
        <v>143</v>
      </c>
      <c r="BY743" s="82"/>
      <c r="BZ743" s="53" t="str">
        <f t="shared" si="70"/>
        <v>Thừa 24</v>
      </c>
      <c r="CA743" s="53" t="s">
        <v>50</v>
      </c>
      <c r="CB743" s="53"/>
      <c r="CC743" s="53"/>
      <c r="CD743" s="53" t="s">
        <v>51</v>
      </c>
      <c r="CE743" s="53">
        <v>24</v>
      </c>
      <c r="CF743" s="83"/>
      <c r="CG743" s="53"/>
      <c r="CH743" s="53"/>
    </row>
    <row r="744" spans="3:86" ht="14.25" hidden="1" customHeight="1">
      <c r="C744" s="82" t="s">
        <v>14</v>
      </c>
      <c r="D744" s="82" t="s">
        <v>3576</v>
      </c>
      <c r="E744" s="82" t="s">
        <v>95</v>
      </c>
      <c r="F744" s="82" t="s">
        <v>66</v>
      </c>
      <c r="G744" s="82">
        <v>67</v>
      </c>
      <c r="H744" s="82" t="s">
        <v>3704</v>
      </c>
      <c r="I744" s="82">
        <v>24</v>
      </c>
      <c r="J744" s="82">
        <v>0.3</v>
      </c>
      <c r="K744" s="82">
        <v>7.1999999999999993</v>
      </c>
      <c r="L744" s="26">
        <f t="shared" si="68"/>
        <v>24</v>
      </c>
      <c r="M744" s="26">
        <f t="shared" si="69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67" t="e">
        <f>SUMIFS([1]Up!$J:$J,[1]Up!$D:$D,D744)</f>
        <v>#VALUE!</v>
      </c>
      <c r="BX744" s="82"/>
      <c r="BY744" s="82"/>
      <c r="BZ744" s="53" t="str">
        <f t="shared" si="70"/>
        <v/>
      </c>
      <c r="CA744" s="53" t="s">
        <v>50</v>
      </c>
      <c r="CB744" s="53" t="s">
        <v>3706</v>
      </c>
      <c r="CC744" s="53"/>
      <c r="CD744" s="53" t="s">
        <v>3707</v>
      </c>
      <c r="CE744" s="53">
        <v>24</v>
      </c>
      <c r="CF744" s="83">
        <v>46217</v>
      </c>
      <c r="CG744" s="53"/>
      <c r="CH744" s="53"/>
    </row>
    <row r="745" spans="3:86" ht="14.25" hidden="1" customHeight="1">
      <c r="C745" s="82" t="s">
        <v>14</v>
      </c>
      <c r="D745" s="82" t="s">
        <v>3575</v>
      </c>
      <c r="E745" s="82" t="s">
        <v>3703</v>
      </c>
      <c r="F745" s="82" t="s">
        <v>66</v>
      </c>
      <c r="G745" s="82">
        <v>202</v>
      </c>
      <c r="H745" s="82" t="s">
        <v>3704</v>
      </c>
      <c r="I745" s="82">
        <v>24</v>
      </c>
      <c r="J745" s="82">
        <v>1.5</v>
      </c>
      <c r="K745" s="82">
        <v>36</v>
      </c>
      <c r="L745" s="26">
        <f t="shared" si="68"/>
        <v>24</v>
      </c>
      <c r="M745" s="26">
        <f t="shared" si="69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>
        <v>24</v>
      </c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67" t="e">
        <f>SUMIFS([1]Up!$J:$J,[1]Up!$D:$D,D745)</f>
        <v>#VALUE!</v>
      </c>
      <c r="BX745" s="82"/>
      <c r="BY745" s="82"/>
      <c r="BZ745" s="53" t="str">
        <f t="shared" si="70"/>
        <v/>
      </c>
      <c r="CA745" s="53" t="s">
        <v>50</v>
      </c>
      <c r="CB745" s="53" t="s">
        <v>3706</v>
      </c>
      <c r="CC745" s="53"/>
      <c r="CD745" s="53" t="s">
        <v>3707</v>
      </c>
      <c r="CE745" s="53">
        <v>24</v>
      </c>
      <c r="CF745" s="83">
        <v>46217</v>
      </c>
      <c r="CG745" s="53"/>
      <c r="CH745" s="53"/>
    </row>
    <row r="746" spans="3:86" ht="14.25" hidden="1" customHeight="1">
      <c r="C746" s="82" t="s">
        <v>12</v>
      </c>
      <c r="D746" s="82" t="s">
        <v>3574</v>
      </c>
      <c r="E746" s="82" t="s">
        <v>3698</v>
      </c>
      <c r="F746" s="82" t="s">
        <v>151</v>
      </c>
      <c r="G746" s="82">
        <v>5135</v>
      </c>
      <c r="H746" s="82" t="s">
        <v>403</v>
      </c>
      <c r="I746" s="82">
        <v>24</v>
      </c>
      <c r="J746" s="82">
        <v>26.7</v>
      </c>
      <c r="K746" s="82">
        <v>640.79999999999995</v>
      </c>
      <c r="L746" s="26">
        <f t="shared" si="68"/>
        <v>24</v>
      </c>
      <c r="M746" s="26">
        <f t="shared" si="69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>
        <v>48</v>
      </c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67" t="e">
        <f>SUMIFS([1]Up!$J:$J,[1]Up!$D:$D,D746)</f>
        <v>#VALUE!</v>
      </c>
      <c r="BX746" s="82" t="s">
        <v>143</v>
      </c>
      <c r="BY746" s="82"/>
      <c r="BZ746" s="53" t="str">
        <f t="shared" si="70"/>
        <v>Thừa 24</v>
      </c>
      <c r="CA746" s="53" t="s">
        <v>50</v>
      </c>
      <c r="CB746" s="53"/>
      <c r="CC746" s="53"/>
      <c r="CD746" s="53" t="s">
        <v>51</v>
      </c>
      <c r="CE746" s="53">
        <v>24</v>
      </c>
      <c r="CF746" s="83"/>
      <c r="CG746" s="53"/>
      <c r="CH746" s="53"/>
    </row>
    <row r="747" spans="3:86" ht="14.25" hidden="1" customHeight="1">
      <c r="C747" s="82"/>
      <c r="D747" s="82" t="s">
        <v>3605</v>
      </c>
      <c r="E747" s="82" t="s">
        <v>95</v>
      </c>
      <c r="F747" s="82" t="s">
        <v>66</v>
      </c>
      <c r="G747" s="82">
        <v>67</v>
      </c>
      <c r="H747" s="82" t="s">
        <v>3704</v>
      </c>
      <c r="I747" s="82">
        <v>12</v>
      </c>
      <c r="J747" s="82">
        <v>0.3</v>
      </c>
      <c r="K747" s="82">
        <v>3.5999999999999996</v>
      </c>
      <c r="L747" s="26">
        <f t="shared" si="68"/>
        <v>0</v>
      </c>
      <c r="M747" s="26">
        <f t="shared" si="69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67" t="e">
        <f>SUMIFS([1]Up!$J:$J,[1]Up!$D:$D,D747)</f>
        <v>#VALUE!</v>
      </c>
      <c r="BX747" s="82"/>
      <c r="BY747" s="82"/>
      <c r="BZ747" s="53" t="str">
        <f t="shared" si="70"/>
        <v/>
      </c>
      <c r="CA747" s="53" t="s">
        <v>50</v>
      </c>
      <c r="CB747" s="53" t="s">
        <v>3706</v>
      </c>
      <c r="CC747" s="53"/>
      <c r="CD747" s="53" t="s">
        <v>3707</v>
      </c>
      <c r="CE747" s="53">
        <v>12</v>
      </c>
      <c r="CF747" s="83">
        <v>46217</v>
      </c>
      <c r="CG747" s="53"/>
      <c r="CH747" s="53"/>
    </row>
    <row r="748" spans="3:86" ht="14.25" hidden="1" customHeight="1">
      <c r="C748" s="82"/>
      <c r="D748" s="82" t="s">
        <v>3604</v>
      </c>
      <c r="E748" s="82" t="s">
        <v>3703</v>
      </c>
      <c r="F748" s="82" t="s">
        <v>66</v>
      </c>
      <c r="G748" s="82">
        <v>202</v>
      </c>
      <c r="H748" s="82" t="s">
        <v>3704</v>
      </c>
      <c r="I748" s="82">
        <v>12</v>
      </c>
      <c r="J748" s="82">
        <v>1.5</v>
      </c>
      <c r="K748" s="82">
        <v>18</v>
      </c>
      <c r="L748" s="26">
        <f t="shared" si="68"/>
        <v>0</v>
      </c>
      <c r="M748" s="26">
        <f t="shared" si="69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67" t="e">
        <f>SUMIFS([1]Up!$J:$J,[1]Up!$D:$D,D748)</f>
        <v>#VALUE!</v>
      </c>
      <c r="BX748" s="82"/>
      <c r="BY748" s="82"/>
      <c r="BZ748" s="53" t="str">
        <f t="shared" si="70"/>
        <v/>
      </c>
      <c r="CA748" s="53" t="s">
        <v>50</v>
      </c>
      <c r="CB748" s="53" t="s">
        <v>3706</v>
      </c>
      <c r="CC748" s="53"/>
      <c r="CD748" s="53" t="s">
        <v>3707</v>
      </c>
      <c r="CE748" s="53">
        <v>12</v>
      </c>
      <c r="CF748" s="83">
        <v>46217</v>
      </c>
      <c r="CG748" s="53"/>
      <c r="CH748" s="53"/>
    </row>
    <row r="749" spans="3:86" ht="14.25" hidden="1" customHeight="1">
      <c r="C749" s="82"/>
      <c r="D749" s="82" t="s">
        <v>3603</v>
      </c>
      <c r="E749" s="82" t="s">
        <v>3698</v>
      </c>
      <c r="F749" s="82" t="s">
        <v>151</v>
      </c>
      <c r="G749" s="82">
        <v>5135</v>
      </c>
      <c r="H749" s="82" t="s">
        <v>403</v>
      </c>
      <c r="I749" s="82">
        <v>12</v>
      </c>
      <c r="J749" s="82">
        <v>26.7</v>
      </c>
      <c r="K749" s="82">
        <v>320.39999999999998</v>
      </c>
      <c r="L749" s="26">
        <f t="shared" si="68"/>
        <v>0</v>
      </c>
      <c r="M749" s="26">
        <f t="shared" si="69"/>
        <v>12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67" t="e">
        <f>SUMIFS([1]Up!$J:$J,[1]Up!$D:$D,D749)</f>
        <v>#VALUE!</v>
      </c>
      <c r="BX749" s="82"/>
      <c r="BY749" s="82"/>
      <c r="BZ749" s="53" t="str">
        <f t="shared" si="70"/>
        <v/>
      </c>
      <c r="CA749" s="53" t="s">
        <v>50</v>
      </c>
      <c r="CB749" s="53"/>
      <c r="CC749" s="53"/>
      <c r="CD749" s="53" t="s">
        <v>51</v>
      </c>
      <c r="CE749" s="53">
        <v>12</v>
      </c>
      <c r="CF749" s="83"/>
      <c r="CG749" s="53"/>
      <c r="CH749" s="53"/>
    </row>
    <row r="750" spans="3:86" ht="14.25" hidden="1" customHeight="1">
      <c r="C750" s="82"/>
      <c r="D750" s="82" t="s">
        <v>3571</v>
      </c>
      <c r="E750" s="82" t="s">
        <v>3771</v>
      </c>
      <c r="F750" s="82" t="s">
        <v>66</v>
      </c>
      <c r="G750" s="82">
        <v>89</v>
      </c>
      <c r="H750" s="82" t="s">
        <v>97</v>
      </c>
      <c r="I750" s="82">
        <v>32</v>
      </c>
      <c r="J750" s="82">
        <v>0.5</v>
      </c>
      <c r="K750" s="82">
        <v>16</v>
      </c>
      <c r="L750" s="26">
        <f t="shared" si="68"/>
        <v>32</v>
      </c>
      <c r="M750" s="26">
        <f t="shared" si="69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>
        <v>32</v>
      </c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67" t="e">
        <f>SUMIFS([1]Up!$J:$J,[1]Up!$D:$D,D750)</f>
        <v>#VALUE!</v>
      </c>
      <c r="BX750" s="82"/>
      <c r="BY750" s="82" t="str">
        <f>IFERROR(IF(C750="Plate",LEFT(E750,FIND("*",E750,1)-1),""),IF(C750="Plate",LEFT(E750,FIND("x",E750,1)-1),""))</f>
        <v/>
      </c>
      <c r="BZ750" s="53" t="str">
        <f t="shared" si="70"/>
        <v/>
      </c>
      <c r="CA750" s="53" t="s">
        <v>50</v>
      </c>
      <c r="CB750" s="84" t="s">
        <v>3752</v>
      </c>
      <c r="CC750" s="53"/>
      <c r="CD750" s="53" t="s">
        <v>3753</v>
      </c>
      <c r="CE750" s="53">
        <v>32</v>
      </c>
      <c r="CF750" s="83">
        <v>46217</v>
      </c>
      <c r="CG750" s="53"/>
      <c r="CH750" s="53"/>
    </row>
    <row r="751" spans="3:86" ht="14.25" hidden="1" customHeight="1">
      <c r="C751" s="82"/>
      <c r="D751" s="82" t="s">
        <v>3602</v>
      </c>
      <c r="E751" s="82" t="s">
        <v>145</v>
      </c>
      <c r="F751" s="82" t="s">
        <v>48</v>
      </c>
      <c r="G751" s="82">
        <v>633</v>
      </c>
      <c r="H751" s="82" t="s">
        <v>97</v>
      </c>
      <c r="I751" s="82">
        <v>32</v>
      </c>
      <c r="J751" s="82">
        <v>4.3</v>
      </c>
      <c r="K751" s="82">
        <v>137.6</v>
      </c>
      <c r="L751" s="26">
        <f t="shared" si="68"/>
        <v>0</v>
      </c>
      <c r="M751" s="26">
        <f t="shared" si="69"/>
        <v>32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67" t="e">
        <f>SUMIFS([1]Up!$J:$J,[1]Up!$D:$D,D751)</f>
        <v>#VALUE!</v>
      </c>
      <c r="BX751" s="82"/>
      <c r="BY751" s="82"/>
      <c r="BZ751" s="53" t="str">
        <f t="shared" si="70"/>
        <v/>
      </c>
      <c r="CA751" s="53" t="s">
        <v>50</v>
      </c>
      <c r="CB751" s="84" t="s">
        <v>3764</v>
      </c>
      <c r="CC751" s="53"/>
      <c r="CD751" s="53" t="s">
        <v>3765</v>
      </c>
      <c r="CE751" s="53">
        <v>32</v>
      </c>
      <c r="CF751" s="83">
        <v>46217</v>
      </c>
      <c r="CG751" s="53"/>
      <c r="CH751" s="53"/>
    </row>
    <row r="752" spans="3:86" ht="14.25" hidden="1" customHeight="1">
      <c r="C752" s="82"/>
      <c r="D752" s="82" t="s">
        <v>3601</v>
      </c>
      <c r="E752" s="82" t="s">
        <v>145</v>
      </c>
      <c r="F752" s="82" t="s">
        <v>48</v>
      </c>
      <c r="G752" s="82">
        <v>1448</v>
      </c>
      <c r="H752" s="82" t="s">
        <v>97</v>
      </c>
      <c r="I752" s="82">
        <v>16</v>
      </c>
      <c r="J752" s="82">
        <v>9.9</v>
      </c>
      <c r="K752" s="82">
        <v>158.4</v>
      </c>
      <c r="L752" s="26">
        <f t="shared" si="68"/>
        <v>0</v>
      </c>
      <c r="M752" s="26">
        <f t="shared" si="69"/>
        <v>16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67" t="e">
        <f>SUMIFS([1]Up!$J:$J,[1]Up!$D:$D,D752)</f>
        <v>#VALUE!</v>
      </c>
      <c r="BX752" s="82"/>
      <c r="BY752" s="82"/>
      <c r="BZ752" s="53" t="str">
        <f t="shared" si="70"/>
        <v/>
      </c>
      <c r="CA752" s="53" t="s">
        <v>50</v>
      </c>
      <c r="CB752" s="84" t="s">
        <v>3764</v>
      </c>
      <c r="CC752" s="53"/>
      <c r="CD752" s="53" t="s">
        <v>3765</v>
      </c>
      <c r="CE752" s="53">
        <v>16</v>
      </c>
      <c r="CF752" s="83">
        <v>46217</v>
      </c>
      <c r="CG752" s="53"/>
      <c r="CH752" s="53"/>
    </row>
    <row r="753" spans="3:86" ht="14.25" hidden="1" customHeight="1">
      <c r="C753" s="82"/>
      <c r="D753" s="82" t="s">
        <v>3570</v>
      </c>
      <c r="E753" s="82" t="s">
        <v>3771</v>
      </c>
      <c r="F753" s="82" t="s">
        <v>66</v>
      </c>
      <c r="G753" s="82">
        <v>89</v>
      </c>
      <c r="H753" s="82" t="s">
        <v>97</v>
      </c>
      <c r="I753" s="82">
        <v>32</v>
      </c>
      <c r="J753" s="82">
        <v>0.5</v>
      </c>
      <c r="K753" s="82">
        <v>16</v>
      </c>
      <c r="L753" s="26">
        <f t="shared" si="68"/>
        <v>32</v>
      </c>
      <c r="M753" s="26">
        <f t="shared" si="69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>
        <v>32</v>
      </c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67" t="e">
        <f>SUMIFS([1]Up!$J:$J,[1]Up!$D:$D,D753)</f>
        <v>#VALUE!</v>
      </c>
      <c r="BX753" s="82"/>
      <c r="BY753" s="82" t="str">
        <f>IFERROR(IF(C753="Plate",LEFT(E753,FIND("*",E753,1)-1),""),IF(C753="Plate",LEFT(E753,FIND("x",E753,1)-1),""))</f>
        <v/>
      </c>
      <c r="BZ753" s="53" t="str">
        <f t="shared" si="70"/>
        <v/>
      </c>
      <c r="CA753" s="53" t="s">
        <v>50</v>
      </c>
      <c r="CB753" s="84" t="s">
        <v>3752</v>
      </c>
      <c r="CC753" s="53"/>
      <c r="CD753" s="53" t="s">
        <v>3753</v>
      </c>
      <c r="CE753" s="53">
        <v>32</v>
      </c>
      <c r="CF753" s="83">
        <v>46217</v>
      </c>
      <c r="CG753" s="53"/>
      <c r="CH753" s="53"/>
    </row>
    <row r="754" spans="3:86" ht="14.25" hidden="1" customHeight="1">
      <c r="C754" s="82"/>
      <c r="D754" s="82" t="s">
        <v>3600</v>
      </c>
      <c r="E754" s="82" t="s">
        <v>145</v>
      </c>
      <c r="F754" s="82" t="s">
        <v>48</v>
      </c>
      <c r="G754" s="82">
        <v>633</v>
      </c>
      <c r="H754" s="82" t="s">
        <v>97</v>
      </c>
      <c r="I754" s="82">
        <v>32</v>
      </c>
      <c r="J754" s="82">
        <v>4.3</v>
      </c>
      <c r="K754" s="82">
        <v>137.6</v>
      </c>
      <c r="L754" s="26">
        <f t="shared" si="68"/>
        <v>0</v>
      </c>
      <c r="M754" s="26">
        <f t="shared" si="69"/>
        <v>32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67" t="e">
        <f>SUMIFS([1]Up!$J:$J,[1]Up!$D:$D,D754)</f>
        <v>#VALUE!</v>
      </c>
      <c r="BX754" s="82"/>
      <c r="BY754" s="82"/>
      <c r="BZ754" s="53" t="str">
        <f t="shared" si="70"/>
        <v/>
      </c>
      <c r="CA754" s="53" t="s">
        <v>50</v>
      </c>
      <c r="CB754" s="84" t="s">
        <v>3764</v>
      </c>
      <c r="CC754" s="53"/>
      <c r="CD754" s="53" t="s">
        <v>3765</v>
      </c>
      <c r="CE754" s="53">
        <v>32</v>
      </c>
      <c r="CF754" s="83">
        <v>46217</v>
      </c>
      <c r="CG754" s="53"/>
      <c r="CH754" s="53"/>
    </row>
    <row r="755" spans="3:86" ht="14.25" hidden="1" customHeight="1">
      <c r="C755" s="82"/>
      <c r="D755" s="82" t="s">
        <v>3599</v>
      </c>
      <c r="E755" s="82" t="s">
        <v>145</v>
      </c>
      <c r="F755" s="82" t="s">
        <v>48</v>
      </c>
      <c r="G755" s="82">
        <v>1448</v>
      </c>
      <c r="H755" s="82" t="s">
        <v>97</v>
      </c>
      <c r="I755" s="82">
        <v>16</v>
      </c>
      <c r="J755" s="82">
        <v>9.9</v>
      </c>
      <c r="K755" s="82">
        <v>158.4</v>
      </c>
      <c r="L755" s="26">
        <f t="shared" si="68"/>
        <v>0</v>
      </c>
      <c r="M755" s="26">
        <f t="shared" si="69"/>
        <v>16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67" t="e">
        <f>SUMIFS([1]Up!$J:$J,[1]Up!$D:$D,D755)</f>
        <v>#VALUE!</v>
      </c>
      <c r="BX755" s="82"/>
      <c r="BY755" s="82"/>
      <c r="BZ755" s="53" t="str">
        <f t="shared" si="70"/>
        <v/>
      </c>
      <c r="CA755" s="53" t="s">
        <v>50</v>
      </c>
      <c r="CB755" s="84" t="s">
        <v>3764</v>
      </c>
      <c r="CC755" s="53"/>
      <c r="CD755" s="53" t="s">
        <v>3765</v>
      </c>
      <c r="CE755" s="53">
        <v>16</v>
      </c>
      <c r="CF755" s="83">
        <v>46217</v>
      </c>
      <c r="CG755" s="53"/>
      <c r="CH755" s="53"/>
    </row>
    <row r="756" spans="3:86" ht="14.25" hidden="1" customHeight="1">
      <c r="C756" s="82"/>
      <c r="D756" s="82" t="s">
        <v>3598</v>
      </c>
      <c r="E756" s="82" t="s">
        <v>145</v>
      </c>
      <c r="F756" s="82" t="s">
        <v>48</v>
      </c>
      <c r="G756" s="82">
        <v>51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8"/>
        <v>0</v>
      </c>
      <c r="M756" s="26">
        <f t="shared" si="69"/>
        <v>32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67" t="e">
        <f>SUMIFS([1]Up!$J:$J,[1]Up!$D:$D,D756)</f>
        <v>#VALUE!</v>
      </c>
      <c r="BX756" s="82"/>
      <c r="BY756" s="82"/>
      <c r="BZ756" s="53" t="str">
        <f t="shared" si="70"/>
        <v/>
      </c>
      <c r="CA756" s="53" t="s">
        <v>50</v>
      </c>
      <c r="CB756" s="84" t="s">
        <v>3764</v>
      </c>
      <c r="CC756" s="53"/>
      <c r="CD756" s="53" t="s">
        <v>3765</v>
      </c>
      <c r="CE756" s="53">
        <v>64</v>
      </c>
      <c r="CF756" s="83">
        <v>46217</v>
      </c>
      <c r="CG756" s="53"/>
      <c r="CH756" s="53"/>
    </row>
    <row r="757" spans="3:86" ht="14.25" hidden="1" customHeight="1">
      <c r="C757" s="82"/>
      <c r="D757" s="82" t="s">
        <v>3569</v>
      </c>
      <c r="E757" s="82" t="s">
        <v>3750</v>
      </c>
      <c r="F757" s="82" t="s">
        <v>66</v>
      </c>
      <c r="G757" s="82">
        <v>89</v>
      </c>
      <c r="H757" s="82" t="s">
        <v>97</v>
      </c>
      <c r="I757" s="82">
        <v>32</v>
      </c>
      <c r="J757" s="82">
        <v>0.3</v>
      </c>
      <c r="K757" s="82">
        <v>9.6</v>
      </c>
      <c r="L757" s="26">
        <f t="shared" si="68"/>
        <v>32</v>
      </c>
      <c r="M757" s="26">
        <f t="shared" si="69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>
        <v>64</v>
      </c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67" t="e">
        <f>SUMIFS([1]Up!$J:$J,[1]Up!$D:$D,D757)</f>
        <v>#VALUE!</v>
      </c>
      <c r="BX757" s="82"/>
      <c r="BY757" s="82" t="str">
        <f>IFERROR(IF(C757="Plate",LEFT(E757,FIND("*",E757,1)-1),""),IF(C757="Plate",LEFT(E757,FIND("x",E757,1)-1),""))</f>
        <v/>
      </c>
      <c r="BZ757" s="53" t="str">
        <f t="shared" si="70"/>
        <v>Thừa 32</v>
      </c>
      <c r="CA757" s="53" t="s">
        <v>50</v>
      </c>
      <c r="CB757" s="84" t="s">
        <v>3752</v>
      </c>
      <c r="CC757" s="53"/>
      <c r="CD757" s="53" t="s">
        <v>3753</v>
      </c>
      <c r="CE757" s="53">
        <v>64</v>
      </c>
      <c r="CF757" s="83">
        <v>46217</v>
      </c>
      <c r="CG757" s="53"/>
      <c r="CH757" s="53"/>
    </row>
    <row r="758" spans="3:86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82"/>
      <c r="BQ758" s="82"/>
      <c r="BR758" s="82"/>
      <c r="BS758" s="82"/>
      <c r="BT758" s="82"/>
      <c r="BU758" s="82"/>
      <c r="BV758" s="82"/>
      <c r="BW758" s="67"/>
      <c r="BX758" s="82"/>
      <c r="BY758" s="82"/>
      <c r="BZ758" s="53"/>
      <c r="CA758" s="53"/>
      <c r="CB758" s="53"/>
      <c r="CC758" s="53"/>
      <c r="CD758" s="53"/>
      <c r="CE758" s="86"/>
      <c r="CF758" s="53"/>
      <c r="CG758" s="53"/>
      <c r="CH758" s="53"/>
    </row>
    <row r="759" spans="3:86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82"/>
      <c r="BQ759" s="82"/>
      <c r="BR759" s="82"/>
      <c r="BS759" s="82"/>
      <c r="BT759" s="82"/>
      <c r="BU759" s="82"/>
      <c r="BV759" s="82"/>
      <c r="BW759" s="67"/>
      <c r="BX759" s="82"/>
      <c r="BY759" s="82"/>
      <c r="BZ759" s="53"/>
      <c r="CA759" s="53"/>
      <c r="CB759" s="53"/>
      <c r="CC759" s="53"/>
      <c r="CD759" s="53"/>
      <c r="CE759" s="86"/>
      <c r="CF759" s="53"/>
      <c r="CG759" s="53"/>
      <c r="CH759" s="53"/>
    </row>
    <row r="760" spans="3:86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82"/>
      <c r="BQ760" s="82"/>
      <c r="BR760" s="82"/>
      <c r="BS760" s="82"/>
      <c r="BT760" s="82"/>
      <c r="BU760" s="82"/>
      <c r="BV760" s="82"/>
      <c r="BW760" s="67"/>
      <c r="BX760" s="82"/>
      <c r="BY760" s="82"/>
      <c r="BZ760" s="53"/>
      <c r="CA760" s="53"/>
      <c r="CB760" s="53"/>
      <c r="CC760" s="53"/>
      <c r="CD760" s="53"/>
      <c r="CE760" s="86"/>
      <c r="CF760" s="53"/>
      <c r="CG760" s="53"/>
      <c r="CH760" s="53"/>
    </row>
    <row r="761" spans="3:86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82"/>
      <c r="BQ761" s="82"/>
      <c r="BR761" s="82"/>
      <c r="BS761" s="82"/>
      <c r="BT761" s="82"/>
      <c r="BU761" s="82"/>
      <c r="BV761" s="82"/>
      <c r="BW761" s="67"/>
      <c r="BX761" s="82"/>
      <c r="BY761" s="82"/>
      <c r="BZ761" s="53"/>
      <c r="CA761" s="53"/>
      <c r="CB761" s="53"/>
      <c r="CC761" s="53"/>
      <c r="CD761" s="53"/>
      <c r="CE761" s="86"/>
      <c r="CF761" s="53"/>
      <c r="CG761" s="53"/>
      <c r="CH761" s="53"/>
    </row>
    <row r="762" spans="3:86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82"/>
      <c r="BQ762" s="82"/>
      <c r="BR762" s="82"/>
      <c r="BS762" s="82"/>
      <c r="BT762" s="82"/>
      <c r="BU762" s="82"/>
      <c r="BV762" s="82"/>
      <c r="BW762" s="67"/>
      <c r="BX762" s="82"/>
      <c r="BY762" s="82"/>
      <c r="BZ762" s="53"/>
      <c r="CA762" s="53"/>
      <c r="CB762" s="53"/>
      <c r="CC762" s="53"/>
      <c r="CD762" s="53"/>
      <c r="CE762" s="86"/>
      <c r="CF762" s="53"/>
      <c r="CG762" s="53"/>
      <c r="CH762" s="53"/>
    </row>
    <row r="763" spans="3:86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82"/>
      <c r="BQ763" s="82"/>
      <c r="BR763" s="82"/>
      <c r="BS763" s="82"/>
      <c r="BT763" s="82"/>
      <c r="BU763" s="82"/>
      <c r="BV763" s="82"/>
      <c r="BW763" s="67"/>
      <c r="BX763" s="82"/>
      <c r="BY763" s="82"/>
      <c r="BZ763" s="53"/>
      <c r="CA763" s="53"/>
      <c r="CB763" s="53"/>
      <c r="CC763" s="53"/>
      <c r="CD763" s="53"/>
      <c r="CE763" s="86"/>
      <c r="CF763" s="53"/>
      <c r="CG763" s="53"/>
      <c r="CH763" s="53"/>
    </row>
    <row r="764" spans="3:86" hidden="1">
      <c r="C764" s="82"/>
      <c r="D764" s="82"/>
      <c r="E764" s="82"/>
      <c r="F764" s="82"/>
      <c r="G764" s="82"/>
      <c r="H764" s="82"/>
      <c r="I764" s="82"/>
      <c r="J764" s="82"/>
      <c r="K764" s="82"/>
      <c r="L764" s="26"/>
      <c r="M764" s="26"/>
      <c r="N764" s="82"/>
      <c r="O764" s="26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  <c r="AI764" s="82"/>
      <c r="AJ764" s="82"/>
      <c r="AK764" s="82"/>
      <c r="AL764" s="82"/>
      <c r="AM764" s="82"/>
      <c r="AN764" s="82"/>
      <c r="AO764" s="82"/>
      <c r="AP764" s="82"/>
      <c r="AQ764" s="82"/>
      <c r="AR764" s="82"/>
      <c r="AS764" s="82"/>
      <c r="AT764" s="82"/>
      <c r="AU764" s="82"/>
      <c r="AV764" s="82"/>
      <c r="AW764" s="82"/>
      <c r="AX764" s="82"/>
      <c r="AY764" s="82"/>
      <c r="AZ764" s="82"/>
      <c r="BA764" s="82"/>
      <c r="BB764" s="82"/>
      <c r="BC764" s="82"/>
      <c r="BD764" s="82"/>
      <c r="BE764" s="82"/>
      <c r="BF764" s="82"/>
      <c r="BG764" s="82"/>
      <c r="BH764" s="82"/>
      <c r="BI764" s="82"/>
      <c r="BJ764" s="82"/>
      <c r="BK764" s="82"/>
      <c r="BL764" s="82"/>
      <c r="BM764" s="82"/>
      <c r="BN764" s="82"/>
      <c r="BO764" s="82"/>
      <c r="BP764" s="82"/>
      <c r="BQ764" s="82"/>
      <c r="BR764" s="82"/>
      <c r="BS764" s="82"/>
      <c r="BT764" s="82"/>
      <c r="BU764" s="82"/>
      <c r="BV764" s="82"/>
      <c r="BW764" s="67"/>
      <c r="BX764" s="82"/>
      <c r="BY764" s="82"/>
      <c r="BZ764" s="53"/>
      <c r="CA764" s="53"/>
      <c r="CB764" s="53"/>
      <c r="CC764" s="53"/>
      <c r="CD764" s="53"/>
      <c r="CE764" s="86"/>
      <c r="CF764" s="53"/>
      <c r="CG764" s="53"/>
      <c r="CH764" s="53"/>
    </row>
    <row r="769" spans="74:74">
      <c r="BV769" s="3" t="s">
        <v>3573</v>
      </c>
    </row>
  </sheetData>
  <autoFilter ref="C29:CH764" xr:uid="{B5DE6D30-F474-449D-82A7-1262A8A8C8BB}">
    <filterColumn colId="0">
      <filters>
        <filter val="Plate"/>
      </filters>
    </filterColumn>
    <filterColumn colId="10">
      <filters>
        <filter val="1"/>
        <filter val="1,152"/>
        <filter val="12"/>
        <filter val="120"/>
        <filter val="16"/>
        <filter val="192"/>
        <filter val="2"/>
        <filter val="2,304"/>
        <filter val="3"/>
        <filter val="30"/>
        <filter val="32"/>
        <filter val="4,608"/>
        <filter val="48"/>
        <filter val="768"/>
      </filters>
    </filterColumn>
  </autoFilter>
  <dataConsolidate/>
  <conditionalFormatting sqref="D30:D757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20</v>
      </c>
      <c r="X16" s="114">
        <f ca="1">SUMIFS(T:T,C:C,C16,AE:AE,"")/SUMIFS(L:L,C:C,C16,AE:AE,"",AB:AB,"")</f>
        <v>1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20</v>
      </c>
      <c r="U17" s="124">
        <f ca="1">+L17-T17</f>
        <v>0</v>
      </c>
      <c r="V17" s="124">
        <f ca="1">ROUNDDOWN(T17/J17,0)</f>
        <v>20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68</v>
      </c>
      <c r="X26" s="114">
        <f ca="1">SUMIFS(T:T,C:C,C26,AE:AE,"")/SUMIFS(L:L,C:C,C26,AE:AE,"",AB:AB,"")</f>
        <v>1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68</v>
      </c>
      <c r="U27" s="124">
        <f ca="1">+L27-T27</f>
        <v>0</v>
      </c>
      <c r="V27" s="124">
        <f ca="1">ROUNDDOWN(T27/J27,0)</f>
        <v>68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1</v>
      </c>
      <c r="X112" s="114">
        <f ca="1">SUMIFS(T:T,C:C,C112,AE:AE,"")/SUMIFS(L:L,C:C,C112,AE:AE,"",AB:AB,"")</f>
        <v>1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4</v>
      </c>
      <c r="X156" s="114">
        <f ca="1">SUMIFS(T:T,C:C,C156,AE:AE,"")/SUMIFS(L:L,C:C,C156,AE:AE,"",AB:AB,"")</f>
        <v>1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4</v>
      </c>
      <c r="U157" s="124">
        <f ca="1">+L157-T157</f>
        <v>0</v>
      </c>
      <c r="V157" s="124">
        <f ca="1">ROUNDDOWN(T157/J157,0)</f>
        <v>4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10</v>
      </c>
      <c r="X160" s="114">
        <f ca="1">SUMIFS(T:T,C:C,C160,AE:AE,"")/SUMIFS(L:L,C:C,C160,AE:AE,"",AB:AB,"")</f>
        <v>1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10</v>
      </c>
      <c r="U161" s="124">
        <f ca="1">+L161-T161</f>
        <v>0</v>
      </c>
      <c r="V161" s="124">
        <f ca="1">ROUNDDOWN(T161/J161,0)</f>
        <v>10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2</v>
      </c>
      <c r="X162" s="114">
        <f ca="1">SUMIFS(T:T,C:C,C162,AE:AE,"")/SUMIFS(L:L,C:C,C162,AE:AE,"",AB:AB,"")</f>
        <v>1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8</v>
      </c>
      <c r="X164" s="114">
        <f ca="1">SUMIFS(T:T,C:C,C164,AE:AE,"")/SUMIFS(L:L,C:C,C164,AE:AE,"",AB:AB,"")</f>
        <v>1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8</v>
      </c>
      <c r="U165" s="124">
        <f ca="1">+L165-T165</f>
        <v>0</v>
      </c>
      <c r="V165" s="124">
        <f ca="1">ROUNDDOWN(T165/J165,0)</f>
        <v>8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0.16714697406340057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24">
        <f t="shared" ca="1" si="11"/>
        <v>0</v>
      </c>
      <c r="V245" s="124">
        <f t="shared" ca="1" si="12"/>
        <v>1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4">
        <f t="shared" ca="1" si="11"/>
        <v>0</v>
      </c>
      <c r="V249" s="124">
        <f t="shared" ca="1" si="12"/>
        <v>1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4"/>
        <v>0</v>
      </c>
      <c r="V278" s="124">
        <f t="shared" ca="1" si="15"/>
        <v>1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8</v>
      </c>
      <c r="U298" s="124">
        <f t="shared" ca="1" si="17"/>
        <v>0</v>
      </c>
      <c r="V298" s="124">
        <f t="shared" ca="1" si="18"/>
        <v>1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16</v>
      </c>
      <c r="U299" s="124">
        <f t="shared" ca="1" si="17"/>
        <v>0</v>
      </c>
      <c r="V299" s="124">
        <f t="shared" ca="1" si="18"/>
        <v>1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24">
        <f t="shared" ca="1" si="17"/>
        <v>0</v>
      </c>
      <c r="V304" s="124">
        <f t="shared" ca="1" si="18"/>
        <v>1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7"/>
        <v>0</v>
      </c>
      <c r="V306" s="124">
        <f t="shared" ca="1" si="18"/>
        <v>1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0.1698292220113852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124">
        <f t="shared" ca="1" si="20"/>
        <v>0</v>
      </c>
      <c r="V322" s="124">
        <f t="shared" ca="1" si="21"/>
        <v>1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4">
        <f t="shared" ca="1" si="20"/>
        <v>0</v>
      </c>
      <c r="V323" s="124">
        <f t="shared" ca="1" si="21"/>
        <v>1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20"/>
        <v>0</v>
      </c>
      <c r="V326" s="124">
        <f t="shared" ca="1" si="21"/>
        <v>1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7.295539033457249E-2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23"/>
        <v>0</v>
      </c>
      <c r="V357" s="124">
        <f t="shared" ca="1" si="24"/>
        <v>1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26"/>
        <v>0</v>
      </c>
      <c r="V388" s="124">
        <f t="shared" ca="1" si="27"/>
        <v>1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4">
        <f t="shared" ca="1" si="30"/>
        <v>0</v>
      </c>
      <c r="V408" s="124">
        <f t="shared" ca="1" si="31"/>
        <v>1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16</v>
      </c>
      <c r="U409" s="124">
        <f t="shared" ca="1" si="30"/>
        <v>0</v>
      </c>
      <c r="V409" s="124">
        <f t="shared" ca="1" si="31"/>
        <v>1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4">
        <f t="shared" ca="1" si="30"/>
        <v>0</v>
      </c>
      <c r="V414" s="124">
        <f t="shared" ca="1" si="31"/>
        <v>1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30"/>
        <v>0</v>
      </c>
      <c r="V416" s="124">
        <f t="shared" ca="1" si="31"/>
        <v>1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0.16600000000000001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124">
        <f t="shared" ca="1" si="33"/>
        <v>0</v>
      </c>
      <c r="V434" s="124">
        <f t="shared" ca="1" si="34"/>
        <v>1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36"/>
        <v>0</v>
      </c>
      <c r="V463" s="124">
        <f t="shared" ca="1" si="37"/>
        <v>1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8</v>
      </c>
      <c r="U483" s="124">
        <f t="shared" ca="1" si="40"/>
        <v>0</v>
      </c>
      <c r="V483" s="124">
        <f t="shared" ca="1" si="41"/>
        <v>1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16</v>
      </c>
      <c r="U484" s="124">
        <f t="shared" ca="1" si="40"/>
        <v>0</v>
      </c>
      <c r="V484" s="124">
        <f t="shared" ca="1" si="41"/>
        <v>1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124">
        <f t="shared" ca="1" si="40"/>
        <v>0</v>
      </c>
      <c r="V489" s="124">
        <f t="shared" ca="1" si="41"/>
        <v>1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4">
        <f t="shared" ca="1" si="40"/>
        <v>0</v>
      </c>
      <c r="V491" s="124">
        <f t="shared" ca="1" si="41"/>
        <v>1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0.13360323886639677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43"/>
        <v>0</v>
      </c>
      <c r="V504" s="124">
        <f t="shared" ca="1" si="44"/>
        <v>1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0.16714697406340057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124">
        <f t="shared" ca="1" si="46"/>
        <v>0</v>
      </c>
      <c r="V539" s="124">
        <f t="shared" ca="1" si="47"/>
        <v>1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4">
        <f t="shared" ca="1" si="46"/>
        <v>0</v>
      </c>
      <c r="V543" s="124">
        <f t="shared" ca="1" si="47"/>
        <v>1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49"/>
        <v>0</v>
      </c>
      <c r="V572" s="124">
        <f t="shared" ca="1" si="50"/>
        <v>1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8</v>
      </c>
      <c r="U592" s="124">
        <f t="shared" ca="1" si="53"/>
        <v>0</v>
      </c>
      <c r="V592" s="124">
        <f t="shared" ca="1" si="54"/>
        <v>1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16</v>
      </c>
      <c r="U593" s="124">
        <f t="shared" ca="1" si="53"/>
        <v>0</v>
      </c>
      <c r="V593" s="124">
        <f t="shared" ca="1" si="54"/>
        <v>1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2</v>
      </c>
      <c r="U598" s="124">
        <f t="shared" ca="1" si="53"/>
        <v>0</v>
      </c>
      <c r="V598" s="124">
        <f t="shared" ca="1" si="54"/>
        <v>1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</v>
      </c>
      <c r="U600" s="124">
        <f t="shared" ca="1" si="53"/>
        <v>0</v>
      </c>
      <c r="V600" s="124">
        <f t="shared" ca="1" si="54"/>
        <v>1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0.16793893129770993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56"/>
        <v>0</v>
      </c>
      <c r="V616" s="124">
        <f t="shared" ca="1" si="57"/>
        <v>1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1</v>
      </c>
      <c r="U675" s="124">
        <f t="shared" ca="1" si="63"/>
        <v>0</v>
      </c>
      <c r="V675" s="124">
        <f t="shared" ca="1" si="64"/>
        <v>1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8</v>
      </c>
      <c r="U695" s="124">
        <f t="shared" ca="1" si="67"/>
        <v>0</v>
      </c>
      <c r="V695" s="124">
        <f t="shared" ca="1" si="68"/>
        <v>1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16</v>
      </c>
      <c r="U696" s="124">
        <f t="shared" ca="1" si="67"/>
        <v>0</v>
      </c>
      <c r="V696" s="124">
        <f t="shared" ca="1" si="68"/>
        <v>1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4">
        <f t="shared" ca="1" si="67"/>
        <v>0</v>
      </c>
      <c r="V701" s="124">
        <f t="shared" ca="1" si="68"/>
        <v>1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1</v>
      </c>
      <c r="U703" s="124">
        <f t="shared" ca="1" si="67"/>
        <v>0</v>
      </c>
      <c r="V703" s="124">
        <f t="shared" ca="1" si="68"/>
        <v>1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0.14663951120162932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2</v>
      </c>
      <c r="U721" s="124">
        <f t="shared" ca="1" si="70"/>
        <v>0</v>
      </c>
      <c r="V721" s="124">
        <f t="shared" ca="1" si="71"/>
        <v>1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1</v>
      </c>
      <c r="U749" s="124">
        <f t="shared" ca="1" si="73"/>
        <v>0</v>
      </c>
      <c r="V749" s="124">
        <f t="shared" ca="1" si="74"/>
        <v>1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8</v>
      </c>
      <c r="U769" s="124">
        <f t="shared" ca="1" si="77"/>
        <v>0</v>
      </c>
      <c r="V769" s="124">
        <f t="shared" ca="1" si="78"/>
        <v>1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16</v>
      </c>
      <c r="U770" s="124">
        <f t="shared" ca="1" si="77"/>
        <v>0</v>
      </c>
      <c r="V770" s="124">
        <f t="shared" ca="1" si="78"/>
        <v>1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2</v>
      </c>
      <c r="U775" s="124">
        <f t="shared" ca="1" si="77"/>
        <v>0</v>
      </c>
      <c r="V775" s="124">
        <f t="shared" ca="1" si="78"/>
        <v>1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1</v>
      </c>
      <c r="U777" s="124">
        <f t="shared" ca="1" si="77"/>
        <v>0</v>
      </c>
      <c r="V777" s="124">
        <f t="shared" ca="1" si="78"/>
        <v>1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0.11958762886597939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1</v>
      </c>
      <c r="U790" s="124">
        <f t="shared" ca="1" si="80"/>
        <v>0</v>
      </c>
      <c r="V790" s="124">
        <f t="shared" ca="1" si="81"/>
        <v>1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1</v>
      </c>
      <c r="U792" s="124">
        <f t="shared" ca="1" si="80"/>
        <v>0</v>
      </c>
      <c r="V792" s="124">
        <f t="shared" ca="1" si="81"/>
        <v>1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6.5502183406113537E-2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2</v>
      </c>
      <c r="U817" s="124">
        <f t="shared" ca="1" si="83"/>
        <v>0</v>
      </c>
      <c r="V817" s="124">
        <f t="shared" ca="1" si="84"/>
        <v>1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1</v>
      </c>
      <c r="X908" s="114">
        <f ca="1">SUMIFS(T:T,C:C,C908,AE:AE,"")/SUMIFS(L:L,C:C,C908,AE:AE,"",AB:AB,"")</f>
        <v>1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1</v>
      </c>
      <c r="U909" s="124">
        <f ca="1">+L909-T909</f>
        <v>0</v>
      </c>
      <c r="V909" s="124">
        <f ca="1">ROUNDDOWN(T909/J909,0)</f>
        <v>1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1</v>
      </c>
      <c r="X957" s="114">
        <f ca="1">SUMIFS(T:T,C:C,C957,AE:AE,"")/SUMIFS(L:L,C:C,C957,AE:AE,"",AB:AB,"")</f>
        <v>1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1</v>
      </c>
      <c r="U959" s="124">
        <f t="shared" ca="1" si="118"/>
        <v>0</v>
      </c>
      <c r="V959" s="124">
        <f t="shared" ca="1" si="119"/>
        <v>1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384</v>
      </c>
      <c r="X1035" s="114">
        <f ca="1">SUMIFS(T:T,C:C,C1035,AE:AE,"")/SUMIFS(L:L,C:C,C1035,AE:AE,"",AB:AB,"")</f>
        <v>1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384</v>
      </c>
      <c r="U1036" s="124">
        <f ca="1">+L1036-T1036</f>
        <v>0</v>
      </c>
      <c r="V1036" s="124">
        <f ca="1">ROUNDDOWN(T1036/J1036,0)</f>
        <v>384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96</v>
      </c>
      <c r="X1037" s="114">
        <f ca="1">SUMIFS(T:T,C:C,C1037,AE:AE,"")/SUMIFS(L:L,C:C,C1037,AE:AE,"",AB:AB,"")</f>
        <v>1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96</v>
      </c>
      <c r="U1038" s="124">
        <f ca="1">+L1038-T1038</f>
        <v>0</v>
      </c>
      <c r="V1038" s="124">
        <f ca="1">ROUNDDOWN(T1038/J1038,0)</f>
        <v>96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L574"/>
  <sheetViews>
    <sheetView zoomScaleNormal="100" workbookViewId="0">
      <pane xSplit="13" ySplit="29" topLeftCell="AR30" activePane="bottomRight" state="frozen"/>
      <selection activeCell="A6" sqref="A6"/>
      <selection pane="topRight" activeCell="A6" sqref="A6"/>
      <selection pane="bottomLeft" activeCell="A6" sqref="A6"/>
      <selection pane="bottomRight" activeCell="AX573" sqref="AX57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1" width="6.875" style="3" customWidth="1"/>
    <col min="52" max="52" width="7.25" style="3" customWidth="1"/>
    <col min="53" max="53" width="8.625" style="3" customWidth="1"/>
    <col min="54" max="54" width="9.875" style="3" customWidth="1"/>
    <col min="55" max="55" width="8.625" style="3" customWidth="1"/>
    <col min="56" max="56" width="8.75" style="3" customWidth="1"/>
    <col min="57" max="57" width="7.5" style="3" customWidth="1"/>
    <col min="58" max="60" width="9" style="3" customWidth="1"/>
    <col min="61" max="61" width="8.75" style="3" customWidth="1"/>
    <col min="62" max="62" width="8.625" style="3" customWidth="1"/>
    <col min="63" max="64" width="9" style="3" customWidth="1"/>
    <col min="65" max="16384" width="8.75" style="3"/>
  </cols>
  <sheetData>
    <row r="1" spans="4:52" ht="19.5">
      <c r="D1" s="1" t="s">
        <v>1731</v>
      </c>
      <c r="E1" s="2"/>
      <c r="F1" s="2"/>
      <c r="G1" s="2"/>
      <c r="H1" s="2"/>
    </row>
    <row r="2" spans="4:52" ht="13.5" thickBot="1"/>
    <row r="3" spans="4:52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</row>
    <row r="4" spans="4:52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5"/>
    </row>
    <row r="5" spans="4:52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1321</v>
      </c>
      <c r="N5" s="30">
        <f>H8</f>
        <v>123088.62000000002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</row>
    <row r="6" spans="4:52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843</v>
      </c>
      <c r="H6" s="26" cm="1">
        <f t="array" ref="H6">SUMPRODUCT(--($C$30:$C$572=$D6),$L$30:$L$572,$J$30:$J$572)</f>
        <v>82717.100000000006</v>
      </c>
      <c r="I6" s="26" cm="1">
        <f t="array" ref="I6">SUMPRODUCT(--($C$30:$C$572=$D6),$M$30:$M$572)</f>
        <v>0</v>
      </c>
      <c r="J6" s="27" cm="1">
        <f t="array" ref="J6">SUMPRODUCT(--($C$30:$C$572=$D6),$M$30:$M$572,$J$30:$J$572)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</row>
    <row r="7" spans="4:52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2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1321</v>
      </c>
      <c r="H8" s="41">
        <f t="shared" si="0"/>
        <v>123088.62000000002</v>
      </c>
      <c r="I8" s="41">
        <f t="shared" si="0"/>
        <v>429</v>
      </c>
      <c r="J8" s="42">
        <f>J5+J6+J7</f>
        <v>143.4</v>
      </c>
    </row>
    <row r="9" spans="4:52" ht="13.5" hidden="1" outlineLevel="1" thickTop="1"/>
    <row r="10" spans="4:52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2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</row>
    <row r="12" spans="4:52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</row>
    <row r="13" spans="4:52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</row>
    <row r="14" spans="4:52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</row>
    <row r="15" spans="4:52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</row>
    <row r="16" spans="4:52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</row>
    <row r="17" spans="3:64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</row>
    <row r="18" spans="3:64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</row>
    <row r="19" spans="3:64" ht="13.5" hidden="1" outlineLevel="1" thickTop="1"/>
    <row r="20" spans="3:64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4" ht="13.5" hidden="1" outlineLevel="1" thickTop="1">
      <c r="D21" s="63" t="s">
        <v>14</v>
      </c>
      <c r="E21" s="64" t="e" cm="1" vm="1">
        <f t="array" ref="E21">_xlfn._xlws.SORT(MID(TRANSPOSE(_xlfn.UNIQUE(_xlfn._xlws.FILTER(BC30:BC572,(C30:C572=$D$21)*(M30:M572&lt;&gt;0)))),3,3),,1)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</row>
    <row r="22" spans="3:64" ht="30.75" hidden="1" customHeight="1" outlineLevel="2">
      <c r="D22" s="66" t="s">
        <v>25</v>
      </c>
      <c r="E22" s="67" t="e" cm="1" vm="2">
        <f t="array" ref="E22">SUMPRODUCT(--($C$30:$C$572=$D$21),--($BC$30:$BC$572="PL"&amp;E$21),$J$30:$J$572,$I$30:$I$572)/(7.85*E$21)</f>
        <v>#VALUE!</v>
      </c>
      <c r="F22" s="67" t="e" cm="1">
        <f t="array" ref="F22">SUMPRODUCT(--($C$30:$C$572=$D$21),--($BC$30:$BC$572="PL"&amp;F$21),$J$30:$J$572,$I$30:$I$572)/(7.85*F$21)</f>
        <v>#DIV/0!</v>
      </c>
      <c r="G22" s="67" t="e" cm="1">
        <f t="array" ref="G22">SUMPRODUCT(--($C$30:$C$572=$D$21),--($BC$30:$BC$572="PL"&amp;G$21),$J$30:$J$572,$I$30:$I$572)/(7.85*G$21)</f>
        <v>#DIV/0!</v>
      </c>
      <c r="H22" s="67" t="e" cm="1">
        <f t="array" ref="H22">SUMPRODUCT(--($C$30:$C$572=$D$21),--($BC$30:$BC$572="PL"&amp;H$21),$J$30:$J$572,$I$30:$I$572)/(7.85*H$21)</f>
        <v>#DIV/0!</v>
      </c>
      <c r="I22" s="67" t="e" cm="1">
        <f t="array" ref="I22">SUMPRODUCT(--($C$30:$C$572=$D$21),--($BC$30:$BC$572="PL"&amp;I$21),$J$30:$J$572,$I$30:$I$572)/(7.85*I$21)</f>
        <v>#DIV/0!</v>
      </c>
      <c r="J22" s="67" t="e" cm="1">
        <f t="array" ref="J22">SUMPRODUCT(--($C$30:$C$572=$D$21),--($BC$30:$BC$572="PL"&amp;J$21),$J$30:$J$572,$I$30:$I$572)/(7.85*J$21)</f>
        <v>#DIV/0!</v>
      </c>
      <c r="K22" s="67" t="e" cm="1">
        <f t="array" ref="K22">SUMPRODUCT(--($C$30:$C$572=$D$21),--($BC$30:$BC$572="PL"&amp;K$21),$J$30:$J$572,$I$30:$I$572)/(7.85*K$21)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</row>
    <row r="23" spans="3:64" ht="21" hidden="1" customHeight="1" outlineLevel="2">
      <c r="D23" s="66" t="s">
        <v>18</v>
      </c>
      <c r="E23" s="69" t="e" cm="1" vm="2">
        <f t="array" ref="E23">SUMPRODUCT(--($C$30:$C$572=$D$21),--($BC$30:$BC$572="PL"&amp;E$21),$I$30:$I$572)</f>
        <v>#VALUE!</v>
      </c>
      <c r="F23" s="69" cm="1">
        <f t="array" ref="F23">SUMPRODUCT(--($C$30:$C$572=$D$21),--($BC$30:$BC$572="PL"&amp;F$21),$I$30:$I$572)</f>
        <v>0</v>
      </c>
      <c r="G23" s="69" cm="1">
        <f t="array" ref="G23">SUMPRODUCT(--($C$30:$C$572=$D$21),--($BC$30:$BC$572="PL"&amp;G$21),$I$30:$I$572)</f>
        <v>0</v>
      </c>
      <c r="H23" s="69" cm="1">
        <f t="array" ref="H23">SUMPRODUCT(--($C$30:$C$572=$D$21),--($BC$30:$BC$572="PL"&amp;H$21),$I$30:$I$572)</f>
        <v>0</v>
      </c>
      <c r="I23" s="69" cm="1">
        <f t="array" ref="I23">SUMPRODUCT(--($C$30:$C$572=$D$21),--($BC$30:$BC$572="PL"&amp;I$21),$I$30:$I$572)</f>
        <v>0</v>
      </c>
      <c r="J23" s="69" cm="1">
        <f t="array" ref="J23">SUMPRODUCT(--($C$30:$C$572=$D$21),--($BC$30:$BC$572="PL"&amp;J$21),$I$30:$I$572)</f>
        <v>0</v>
      </c>
      <c r="K23" s="69" cm="1">
        <f t="array" ref="K23">SUMPRODUCT(--($C$30:$C$572=$D$21),--($BC$30:$BC$572="PL"&amp;K$21),$I$30:$I$572)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</row>
    <row r="24" spans="3:64" ht="25.9" hidden="1" customHeight="1" outlineLevel="2">
      <c r="D24" s="66" t="s">
        <v>26</v>
      </c>
      <c r="E24" s="67" t="e" cm="1" vm="2">
        <f t="array" ref="E24">SUMPRODUCT(--($C$30:$C$572=$D$21),--($BC$30:$BC$572="PL"&amp;E$21),$J$30:$J$572,$M$30:$M$572)/(7.85*E$21)</f>
        <v>#VALUE!</v>
      </c>
      <c r="F24" s="67" t="e" cm="1">
        <f t="array" ref="F24">SUMPRODUCT(--($C$30:$C$572=$D$21),--($BC$30:$BC$572="PL"&amp;F$21),$J$30:$J$572,$M$30:$M$572)/(7.85*F$21)</f>
        <v>#DIV/0!</v>
      </c>
      <c r="G24" s="67" t="e" cm="1">
        <f t="array" ref="G24">SUMPRODUCT(--($C$30:$C$572=$D$21),--($BC$30:$BC$572="PL"&amp;G$21),$J$30:$J$572,$M$30:$M$572)/(7.85*G$21)</f>
        <v>#DIV/0!</v>
      </c>
      <c r="H24" s="67" t="e" cm="1">
        <f t="array" ref="H24">SUMPRODUCT(--($C$30:$C$572=$D$21),--($BC$30:$BC$572="PL"&amp;H$21),$J$30:$J$572,$M$30:$M$572)/(7.85*H$21)</f>
        <v>#DIV/0!</v>
      </c>
      <c r="I24" s="67" t="e" cm="1">
        <f t="array" ref="I24">SUMPRODUCT(--($C$30:$C$572=$D$21),--($BC$30:$BC$572="PL"&amp;I$21),$J$30:$J$572,$M$30:$M$572)/(7.85*I$21)</f>
        <v>#DIV/0!</v>
      </c>
      <c r="J24" s="67" t="e" cm="1">
        <f t="array" ref="J24">SUMPRODUCT(--($C$30:$C$572=$D$21),--($BC$30:$BC$572="PL"&amp;J$21),$J$30:$J$572,$M$30:$M$572)/(7.85*J$21)</f>
        <v>#DIV/0!</v>
      </c>
      <c r="K24" s="67" t="e" cm="1">
        <f t="array" ref="K24">SUMPRODUCT(--($C$30:$C$572=$D$21),--($BC$30:$BC$572="PL"&amp;K$21),$J$30:$J$572,$M$30:$M$572)/(7.85*K$21)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</row>
    <row r="25" spans="3:64" ht="19.5" hidden="1" customHeight="1" outlineLevel="2">
      <c r="D25" s="71" t="s">
        <v>27</v>
      </c>
      <c r="E25" s="69" t="e" cm="1" vm="2">
        <f t="array" ref="E25">SUMPRODUCT(--($C$30:$C$572=$D$21),--($BC$30:$BC$572="PL"&amp;E$21),$M$30:$M$572)</f>
        <v>#VALUE!</v>
      </c>
      <c r="F25" s="69" cm="1">
        <f t="array" ref="F25">SUMPRODUCT(--($C$30:$C$572=$D$21),--($BC$30:$BC$572="PL"&amp;F$21),$M$30:$M$572)</f>
        <v>0</v>
      </c>
      <c r="G25" s="69" cm="1">
        <f t="array" ref="G25">SUMPRODUCT(--($C$30:$C$572=$D$21),--($BC$30:$BC$572="PL"&amp;G$21),$M$30:$M$572)</f>
        <v>0</v>
      </c>
      <c r="H25" s="69" cm="1">
        <f t="array" ref="H25">SUMPRODUCT(--($C$30:$C$572=$D$21),--($BC$30:$BC$572="PL"&amp;H$21),$M$30:$M$572)</f>
        <v>0</v>
      </c>
      <c r="I25" s="69" cm="1">
        <f t="array" ref="I25">SUMPRODUCT(--($C$30:$C$572=$D$21),--($BC$30:$BC$572="PL"&amp;I$21),$M$30:$M$572)</f>
        <v>0</v>
      </c>
      <c r="J25" s="69" cm="1">
        <f t="array" ref="J25">SUMPRODUCT(--($C$30:$C$572=$D$21),--($BC$30:$BC$572="PL"&amp;J$21),$M$30:$M$572)</f>
        <v>0</v>
      </c>
      <c r="K25" s="69" cm="1">
        <f t="array" ref="K25">SUMPRODUCT(--($C$30:$C$572=$D$21),--($BC$30:$BC$572="PL"&amp;K$21),$M$30:$M$572)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</row>
    <row r="26" spans="3:64" ht="25.9" hidden="1" customHeight="1" outlineLevel="1" collapsed="1" thickBot="1">
      <c r="D26" s="72" t="s">
        <v>28</v>
      </c>
      <c r="E26" s="67" t="e" cm="1" vm="2">
        <f t="array" ref="E26">SUMPRODUCT(--($C$30:$C$572=$D$21),--($BC$30:$BC$572="PL"&amp;E$21),$J$30:$J$572,$M$30:$M$572)</f>
        <v>#VALUE!</v>
      </c>
      <c r="F26" s="67" cm="1">
        <f t="array" ref="F26">SUMPRODUCT(--($C$30:$C$572=$D$21),--($BC$30:$BC$572="PL"&amp;F$21),$J$30:$J$572,$M$30:$M$572)</f>
        <v>0</v>
      </c>
      <c r="G26" s="67" cm="1">
        <f t="array" ref="G26">SUMPRODUCT(--($C$30:$C$572=$D$21),--($BC$30:$BC$572="PL"&amp;G$21),$J$30:$J$572,$M$30:$M$572)</f>
        <v>0</v>
      </c>
      <c r="H26" s="67" cm="1">
        <f t="array" ref="H26">SUMPRODUCT(--($C$30:$C$572=$D$21),--($BC$30:$BC$572="PL"&amp;H$21),$J$30:$J$572,$M$30:$M$572)</f>
        <v>0</v>
      </c>
      <c r="I26" s="67" cm="1">
        <f t="array" ref="I26">SUMPRODUCT(--($C$30:$C$572=$D$21),--($BC$30:$BC$572="PL"&amp;I$21),$J$30:$J$572,$M$30:$M$572)</f>
        <v>0</v>
      </c>
      <c r="J26" s="67" cm="1">
        <f t="array" ref="J26">SUMPRODUCT(--($C$30:$C$572=$D$21),--($BC$30:$BC$572="PL"&amp;J$21),$J$30:$J$572,$M$30:$M$572)</f>
        <v>0</v>
      </c>
      <c r="K26" s="67" cm="1">
        <f t="array" ref="K26">SUMPRODUCT(--($C$30:$C$572=$D$21),--($BC$30:$BC$572="PL"&amp;K$21),$J$30:$J$572,$M$30:$M$572)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</row>
    <row r="27" spans="3:64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83.399999999999991</v>
      </c>
      <c r="AZ27" s="73" cm="1">
        <f t="array" ref="AZ27">SUMPRODUCT($J$30:$J$572,AZ30:AZ572,--(AZ30:AZ572&lt;&gt;""))</f>
        <v>43.199999999999989</v>
      </c>
      <c r="BA27" s="73" t="e" cm="1">
        <f t="array" ref="BA27">SUMPRODUCT($J$30:$J$572,BA30:BA572,--(BA30:BA572&lt;&gt;""))</f>
        <v>#VALUE!</v>
      </c>
    </row>
    <row r="28" spans="3:6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Z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:AY28" si="11">SUM(AX30:AX572)</f>
        <v>3</v>
      </c>
      <c r="AY28" s="75">
        <f t="shared" si="11"/>
        <v>12</v>
      </c>
      <c r="AZ28" s="75">
        <f t="shared" si="1"/>
        <v>152</v>
      </c>
      <c r="BA28" s="75" t="e">
        <f t="shared" ref="BA28" si="12">SUM(BA30:BA572)</f>
        <v>#VALUE!</v>
      </c>
      <c r="BB28" s="74"/>
      <c r="BC28" s="74"/>
    </row>
    <row r="29" spans="3:6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9">
        <v>46324</v>
      </c>
      <c r="AZ29" s="78" t="s">
        <v>35</v>
      </c>
      <c r="BA29" s="77" t="s">
        <v>36</v>
      </c>
      <c r="BB29" s="77" t="s">
        <v>37</v>
      </c>
      <c r="BC29" s="77" t="s">
        <v>38</v>
      </c>
      <c r="BD29" s="80" t="s">
        <v>39</v>
      </c>
      <c r="BE29" s="80" t="s">
        <v>40</v>
      </c>
      <c r="BF29" s="80" t="s">
        <v>41</v>
      </c>
      <c r="BG29" s="80" t="s">
        <v>42</v>
      </c>
      <c r="BH29" s="80" t="s">
        <v>43</v>
      </c>
      <c r="BI29" s="80" t="s">
        <v>44</v>
      </c>
      <c r="BJ29" s="81" t="s">
        <v>45</v>
      </c>
      <c r="BK29" s="80"/>
      <c r="BL29" s="80"/>
    </row>
    <row r="30" spans="3:64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MIN(SUM(N30:AZ30),I30)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67" t="e">
        <f>SUMIFS([3]Up!$J:$J,[3]Up!$D:$D,D30)</f>
        <v>#VALUE!</v>
      </c>
      <c r="BB30" s="82"/>
      <c r="BC30" s="82" t="str">
        <f t="shared" ref="BC30:BC93" si="15">IFERROR(IF(C30="Plate",LEFT(E30,FIND("*",E30,1)-1),""),IF(C30="Plate",LEFT(E30,FIND("x",E30,1)-1),""))</f>
        <v/>
      </c>
      <c r="BD30" s="53" t="str">
        <f t="shared" ref="BD30:BD93" si="16">IF(ROUND(SUM(N30:AZ30)-I30,0)&gt;0,"Thừa "&amp;SUM(N30:AZ30)-I30,"")</f>
        <v/>
      </c>
      <c r="BE30" s="53" t="s">
        <v>50</v>
      </c>
      <c r="BF30" s="53"/>
      <c r="BG30" s="53"/>
      <c r="BH30" s="53"/>
      <c r="BI30" s="53"/>
      <c r="BJ30" s="83"/>
      <c r="BK30" s="53"/>
      <c r="BL30" s="53"/>
    </row>
    <row r="31" spans="3:64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67" t="e">
        <f>SUMIFS([3]Up!$J:$J,[3]Up!$D:$D,D31)</f>
        <v>#VALUE!</v>
      </c>
      <c r="BB31" s="82"/>
      <c r="BC31" s="82" t="str">
        <f t="shared" si="15"/>
        <v/>
      </c>
      <c r="BD31" s="53" t="str">
        <f t="shared" si="16"/>
        <v/>
      </c>
      <c r="BE31" s="53" t="s">
        <v>50</v>
      </c>
      <c r="BF31" s="53"/>
      <c r="BG31" s="53"/>
      <c r="BH31" s="53"/>
      <c r="BI31" s="53"/>
      <c r="BJ31" s="83"/>
      <c r="BK31" s="53"/>
      <c r="BL31" s="53"/>
    </row>
    <row r="32" spans="3:64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67" t="e">
        <f>SUMIFS([3]Up!$J:$J,[3]Up!$D:$D,D32)</f>
        <v>#VALUE!</v>
      </c>
      <c r="BB32" s="82"/>
      <c r="BC32" s="82" t="str">
        <f t="shared" si="15"/>
        <v/>
      </c>
      <c r="BD32" s="53" t="str">
        <f t="shared" si="16"/>
        <v/>
      </c>
      <c r="BE32" s="53" t="s">
        <v>50</v>
      </c>
      <c r="BF32" s="84"/>
      <c r="BG32" s="53"/>
      <c r="BH32" s="53"/>
      <c r="BI32" s="53"/>
      <c r="BJ32" s="83"/>
      <c r="BK32" s="53"/>
      <c r="BL32" s="53"/>
    </row>
    <row r="33" spans="3:64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67" t="e">
        <f>SUMIFS([3]Up!$J:$J,[3]Up!$D:$D,D33)</f>
        <v>#VALUE!</v>
      </c>
      <c r="BB33" s="82"/>
      <c r="BC33" s="82" t="str">
        <f t="shared" si="15"/>
        <v/>
      </c>
      <c r="BD33" s="53" t="str">
        <f t="shared" si="16"/>
        <v/>
      </c>
      <c r="BE33" s="53" t="s">
        <v>50</v>
      </c>
      <c r="BF33" s="84"/>
      <c r="BG33" s="53"/>
      <c r="BH33" s="53"/>
      <c r="BI33" s="53"/>
      <c r="BJ33" s="83"/>
      <c r="BK33" s="53"/>
      <c r="BL33" s="53"/>
    </row>
    <row r="34" spans="3:64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67" t="e">
        <f>SUMIFS([3]Up!$J:$J,[3]Up!$D:$D,D34)</f>
        <v>#VALUE!</v>
      </c>
      <c r="BB34" s="82"/>
      <c r="BC34" s="82" t="str">
        <f t="shared" si="15"/>
        <v/>
      </c>
      <c r="BD34" s="53" t="str">
        <f t="shared" si="16"/>
        <v/>
      </c>
      <c r="BE34" s="53" t="s">
        <v>50</v>
      </c>
      <c r="BF34" s="84"/>
      <c r="BG34" s="53"/>
      <c r="BH34" s="53"/>
      <c r="BI34" s="53"/>
      <c r="BJ34" s="83"/>
      <c r="BK34" s="53"/>
      <c r="BL34" s="53"/>
    </row>
    <row r="35" spans="3:64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67" t="e">
        <f>SUMIFS([3]Up!$J:$J,[3]Up!$D:$D,D35)</f>
        <v>#VALUE!</v>
      </c>
      <c r="BB35" s="82" t="s">
        <v>143</v>
      </c>
      <c r="BC35" s="82" t="str">
        <f t="shared" si="15"/>
        <v>PL6</v>
      </c>
      <c r="BD35" s="53" t="str">
        <f t="shared" si="16"/>
        <v>Thừa 1</v>
      </c>
      <c r="BE35" s="53" t="s">
        <v>50</v>
      </c>
      <c r="BF35" s="84"/>
      <c r="BG35" s="53"/>
      <c r="BH35" s="53"/>
      <c r="BI35" s="53"/>
      <c r="BJ35" s="83"/>
      <c r="BK35" s="53"/>
      <c r="BL35" s="53"/>
    </row>
    <row r="36" spans="3:64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67" t="e">
        <f>SUMIFS([3]Up!$J:$J,[3]Up!$D:$D,D36)</f>
        <v>#VALUE!</v>
      </c>
      <c r="BB36" s="82"/>
      <c r="BC36" s="82" t="str">
        <f t="shared" si="15"/>
        <v>PL12</v>
      </c>
      <c r="BD36" s="53" t="str">
        <f t="shared" si="16"/>
        <v/>
      </c>
      <c r="BE36" s="53" t="s">
        <v>50</v>
      </c>
      <c r="BF36" s="53"/>
      <c r="BG36" s="53"/>
      <c r="BH36" s="53"/>
      <c r="BI36" s="53"/>
      <c r="BJ36" s="83"/>
      <c r="BK36" s="53"/>
      <c r="BL36" s="53"/>
    </row>
    <row r="37" spans="3:64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67" t="e">
        <f>SUMIFS([3]Up!$J:$J,[3]Up!$D:$D,D37)</f>
        <v>#VALUE!</v>
      </c>
      <c r="BB37" s="82"/>
      <c r="BC37" s="82" t="str">
        <f t="shared" si="15"/>
        <v/>
      </c>
      <c r="BD37" s="53" t="str">
        <f t="shared" si="16"/>
        <v/>
      </c>
      <c r="BE37" s="53" t="s">
        <v>50</v>
      </c>
      <c r="BF37" s="53"/>
      <c r="BG37" s="53"/>
      <c r="BH37" s="53"/>
      <c r="BI37" s="53"/>
      <c r="BJ37" s="83"/>
      <c r="BK37" s="53"/>
      <c r="BL37" s="53"/>
    </row>
    <row r="38" spans="3:64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67" t="e">
        <f>SUMIFS([3]Up!$J:$J,[3]Up!$D:$D,D38)</f>
        <v>#VALUE!</v>
      </c>
      <c r="BB38" s="82"/>
      <c r="BC38" s="82" t="str">
        <f t="shared" si="15"/>
        <v/>
      </c>
      <c r="BD38" s="53" t="str">
        <f t="shared" si="16"/>
        <v/>
      </c>
      <c r="BE38" s="53" t="s">
        <v>50</v>
      </c>
      <c r="BF38" s="53"/>
      <c r="BG38" s="53"/>
      <c r="BH38" s="53"/>
      <c r="BI38" s="53"/>
      <c r="BJ38" s="83"/>
      <c r="BK38" s="53"/>
      <c r="BL38" s="53"/>
    </row>
    <row r="39" spans="3:64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67" t="e">
        <f>SUMIFS([3]Up!$J:$J,[3]Up!$D:$D,D39)</f>
        <v>#VALUE!</v>
      </c>
      <c r="BB39" s="82"/>
      <c r="BC39" s="82" t="str">
        <f t="shared" si="15"/>
        <v/>
      </c>
      <c r="BD39" s="53" t="str">
        <f t="shared" si="16"/>
        <v/>
      </c>
      <c r="BE39" s="53" t="s">
        <v>50</v>
      </c>
      <c r="BF39" s="53"/>
      <c r="BG39" s="53"/>
      <c r="BH39" s="53"/>
      <c r="BI39" s="53"/>
      <c r="BJ39" s="83"/>
      <c r="BK39" s="53"/>
      <c r="BL39" s="53"/>
    </row>
    <row r="40" spans="3:64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67" t="e">
        <f>SUMIFS([3]Up!$J:$J,[3]Up!$D:$D,D40)</f>
        <v>#VALUE!</v>
      </c>
      <c r="BB40" s="82"/>
      <c r="BC40" s="82" t="str">
        <f t="shared" si="15"/>
        <v/>
      </c>
      <c r="BD40" s="53" t="str">
        <f t="shared" si="16"/>
        <v/>
      </c>
      <c r="BE40" s="53" t="s">
        <v>50</v>
      </c>
      <c r="BF40" s="53"/>
      <c r="BG40" s="53"/>
      <c r="BH40" s="53"/>
      <c r="BI40" s="53"/>
      <c r="BJ40" s="83"/>
      <c r="BK40" s="53"/>
      <c r="BL40" s="53"/>
    </row>
    <row r="41" spans="3:64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67" t="e">
        <f>SUMIFS([3]Up!$J:$J,[3]Up!$D:$D,D41)</f>
        <v>#VALUE!</v>
      </c>
      <c r="BB41" s="82" t="s">
        <v>1747</v>
      </c>
      <c r="BC41" s="82" t="str">
        <f t="shared" si="15"/>
        <v>PL6</v>
      </c>
      <c r="BD41" s="53" t="str">
        <f t="shared" si="16"/>
        <v>Thừa 4</v>
      </c>
      <c r="BE41" s="53" t="s">
        <v>50</v>
      </c>
      <c r="BF41" s="53"/>
      <c r="BG41" s="53"/>
      <c r="BH41" s="53"/>
      <c r="BI41" s="53"/>
      <c r="BJ41" s="83"/>
      <c r="BK41" s="53"/>
      <c r="BL41" s="53"/>
    </row>
    <row r="42" spans="3:64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67" t="e">
        <f>SUMIFS([3]Up!$J:$J,[3]Up!$D:$D,D42)</f>
        <v>#VALUE!</v>
      </c>
      <c r="BB42" s="82"/>
      <c r="BC42" s="82" t="str">
        <f t="shared" si="15"/>
        <v>PL12</v>
      </c>
      <c r="BD42" s="53" t="str">
        <f t="shared" si="16"/>
        <v/>
      </c>
      <c r="BE42" s="53" t="s">
        <v>50</v>
      </c>
      <c r="BF42" s="53"/>
      <c r="BG42" s="53"/>
      <c r="BH42" s="53"/>
      <c r="BI42" s="53"/>
      <c r="BJ42" s="83"/>
      <c r="BK42" s="53"/>
      <c r="BL42" s="53"/>
    </row>
    <row r="43" spans="3:64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67" t="e">
        <f>SUMIFS([3]Up!$J:$J,[3]Up!$D:$D,D43)</f>
        <v>#VALUE!</v>
      </c>
      <c r="BB43" s="82"/>
      <c r="BC43" s="82" t="str">
        <f t="shared" si="15"/>
        <v/>
      </c>
      <c r="BD43" s="53" t="str">
        <f t="shared" si="16"/>
        <v/>
      </c>
      <c r="BE43" s="53" t="s">
        <v>50</v>
      </c>
      <c r="BF43" s="53"/>
      <c r="BG43" s="53"/>
      <c r="BH43" s="53"/>
      <c r="BI43" s="53"/>
      <c r="BJ43" s="83"/>
      <c r="BK43" s="53"/>
      <c r="BL43" s="53"/>
    </row>
    <row r="44" spans="3:64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67" t="e">
        <f>SUMIFS([3]Up!$J:$J,[3]Up!$D:$D,D44)</f>
        <v>#VALUE!</v>
      </c>
      <c r="BB44" s="82"/>
      <c r="BC44" s="82" t="str">
        <f t="shared" si="15"/>
        <v/>
      </c>
      <c r="BD44" s="53" t="str">
        <f t="shared" si="16"/>
        <v/>
      </c>
      <c r="BE44" s="53" t="s">
        <v>50</v>
      </c>
      <c r="BF44" s="53"/>
      <c r="BG44" s="53"/>
      <c r="BH44" s="53"/>
      <c r="BI44" s="53"/>
      <c r="BJ44" s="83"/>
      <c r="BK44" s="53"/>
      <c r="BL44" s="53"/>
    </row>
    <row r="45" spans="3:64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67" t="e">
        <f>SUMIFS([3]Up!$J:$J,[3]Up!$D:$D,D45)</f>
        <v>#VALUE!</v>
      </c>
      <c r="BB45" s="82"/>
      <c r="BC45" s="82" t="str">
        <f t="shared" si="15"/>
        <v/>
      </c>
      <c r="BD45" s="53" t="str">
        <f t="shared" si="16"/>
        <v/>
      </c>
      <c r="BE45" s="53" t="s">
        <v>50</v>
      </c>
      <c r="BF45" s="53"/>
      <c r="BG45" s="53"/>
      <c r="BH45" s="53"/>
      <c r="BI45" s="53"/>
      <c r="BJ45" s="83"/>
      <c r="BK45" s="53"/>
      <c r="BL45" s="53"/>
    </row>
    <row r="46" spans="3:64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67" t="e">
        <f>SUMIFS([3]Up!$J:$J,[3]Up!$D:$D,D46)</f>
        <v>#VALUE!</v>
      </c>
      <c r="BB46" s="82"/>
      <c r="BC46" s="82" t="str">
        <f t="shared" si="15"/>
        <v/>
      </c>
      <c r="BD46" s="53" t="str">
        <f t="shared" si="16"/>
        <v/>
      </c>
      <c r="BE46" s="53" t="s">
        <v>50</v>
      </c>
      <c r="BF46" s="53"/>
      <c r="BG46" s="53"/>
      <c r="BH46" s="53"/>
      <c r="BI46" s="53"/>
      <c r="BJ46" s="83"/>
      <c r="BK46" s="53"/>
      <c r="BL46" s="53"/>
    </row>
    <row r="47" spans="3:64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67" t="e">
        <f>SUMIFS([3]Up!$J:$J,[3]Up!$D:$D,D47)</f>
        <v>#VALUE!</v>
      </c>
      <c r="BB47" s="82"/>
      <c r="BC47" s="82" t="str">
        <f t="shared" si="15"/>
        <v/>
      </c>
      <c r="BD47" s="53" t="str">
        <f t="shared" si="16"/>
        <v/>
      </c>
      <c r="BE47" s="53" t="s">
        <v>50</v>
      </c>
      <c r="BF47" s="53"/>
      <c r="BG47" s="53"/>
      <c r="BH47" s="53"/>
      <c r="BI47" s="53"/>
      <c r="BJ47" s="83"/>
      <c r="BK47" s="53"/>
      <c r="BL47" s="53"/>
    </row>
    <row r="48" spans="3:64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67" t="e">
        <f>SUMIFS([3]Up!$J:$J,[3]Up!$D:$D,D48)</f>
        <v>#VALUE!</v>
      </c>
      <c r="BB48" s="82" t="s">
        <v>143</v>
      </c>
      <c r="BC48" s="82" t="str">
        <f t="shared" si="15"/>
        <v>PL6</v>
      </c>
      <c r="BD48" s="53" t="str">
        <f t="shared" si="16"/>
        <v>Thừa 1</v>
      </c>
      <c r="BE48" s="53" t="s">
        <v>50</v>
      </c>
      <c r="BF48" s="53"/>
      <c r="BG48" s="53"/>
      <c r="BH48" s="53"/>
      <c r="BI48" s="53"/>
      <c r="BJ48" s="83"/>
      <c r="BK48" s="53"/>
      <c r="BL48" s="53"/>
    </row>
    <row r="49" spans="3:64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67" t="e">
        <f>SUMIFS([3]Up!$J:$J,[3]Up!$D:$D,D49)</f>
        <v>#VALUE!</v>
      </c>
      <c r="BB49" s="82"/>
      <c r="BC49" s="82" t="str">
        <f t="shared" si="15"/>
        <v>PL12</v>
      </c>
      <c r="BD49" s="53" t="str">
        <f t="shared" si="16"/>
        <v/>
      </c>
      <c r="BE49" s="53" t="s">
        <v>50</v>
      </c>
      <c r="BF49" s="53"/>
      <c r="BG49" s="53"/>
      <c r="BH49" s="53"/>
      <c r="BI49" s="53"/>
      <c r="BJ49" s="83"/>
      <c r="BK49" s="53"/>
      <c r="BL49" s="53"/>
    </row>
    <row r="50" spans="3:64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67" t="e">
        <f>SUMIFS([3]Up!$J:$J,[3]Up!$D:$D,D50)</f>
        <v>#VALUE!</v>
      </c>
      <c r="BB50" s="82"/>
      <c r="BC50" s="82" t="str">
        <f t="shared" si="15"/>
        <v/>
      </c>
      <c r="BD50" s="53" t="str">
        <f t="shared" si="16"/>
        <v/>
      </c>
      <c r="BE50" s="53" t="s">
        <v>50</v>
      </c>
      <c r="BF50" s="53"/>
      <c r="BG50" s="53"/>
      <c r="BH50" s="53"/>
      <c r="BI50" s="53"/>
      <c r="BJ50" s="83"/>
      <c r="BK50" s="53"/>
      <c r="BL50" s="53"/>
    </row>
    <row r="51" spans="3:64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67" t="e">
        <f>SUMIFS([3]Up!$J:$J,[3]Up!$D:$D,D51)</f>
        <v>#VALUE!</v>
      </c>
      <c r="BB51" s="82"/>
      <c r="BC51" s="82" t="str">
        <f t="shared" si="15"/>
        <v/>
      </c>
      <c r="BD51" s="53" t="str">
        <f t="shared" si="16"/>
        <v/>
      </c>
      <c r="BE51" s="53" t="s">
        <v>88</v>
      </c>
      <c r="BF51" s="53"/>
      <c r="BG51" s="53"/>
      <c r="BH51" s="53"/>
      <c r="BI51" s="53"/>
      <c r="BJ51" s="83"/>
      <c r="BK51" s="53"/>
      <c r="BL51" s="53"/>
    </row>
    <row r="52" spans="3:64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67" t="e">
        <f>SUMIFS([3]Up!$J:$J,[3]Up!$D:$D,D52)</f>
        <v>#VALUE!</v>
      </c>
      <c r="BB52" s="82"/>
      <c r="BC52" s="82" t="str">
        <f t="shared" si="15"/>
        <v/>
      </c>
      <c r="BD52" s="53" t="str">
        <f t="shared" si="16"/>
        <v/>
      </c>
      <c r="BE52" s="53" t="s">
        <v>50</v>
      </c>
      <c r="BF52" s="53"/>
      <c r="BG52" s="53"/>
      <c r="BH52" s="53"/>
      <c r="BI52" s="53"/>
      <c r="BJ52" s="83"/>
      <c r="BK52" s="53"/>
      <c r="BL52" s="53"/>
    </row>
    <row r="53" spans="3:64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67" t="e">
        <f>SUMIFS([3]Up!$J:$J,[3]Up!$D:$D,D53)</f>
        <v>#VALUE!</v>
      </c>
      <c r="BB53" s="82"/>
      <c r="BC53" s="82" t="str">
        <f t="shared" si="15"/>
        <v/>
      </c>
      <c r="BD53" s="53" t="str">
        <f t="shared" si="16"/>
        <v/>
      </c>
      <c r="BE53" s="53" t="s">
        <v>88</v>
      </c>
      <c r="BF53" s="53"/>
      <c r="BG53" s="53"/>
      <c r="BH53" s="53"/>
      <c r="BI53" s="53"/>
      <c r="BJ53" s="83"/>
      <c r="BK53" s="53"/>
      <c r="BL53" s="53"/>
    </row>
    <row r="54" spans="3:64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67" t="e">
        <f>SUMIFS([3]Up!$J:$J,[3]Up!$D:$D,D54)</f>
        <v>#VALUE!</v>
      </c>
      <c r="BB54" s="82" t="s">
        <v>1769</v>
      </c>
      <c r="BC54" s="82" t="str">
        <f t="shared" si="15"/>
        <v>PL8</v>
      </c>
      <c r="BD54" s="53" t="str">
        <f t="shared" si="16"/>
        <v>Thừa 7</v>
      </c>
      <c r="BE54" s="53" t="s">
        <v>82</v>
      </c>
      <c r="BF54" s="53"/>
      <c r="BG54" s="53"/>
      <c r="BH54" s="53"/>
      <c r="BI54" s="53"/>
      <c r="BJ54" s="83"/>
      <c r="BK54" s="53"/>
      <c r="BL54" s="53"/>
    </row>
    <row r="55" spans="3:64" ht="14.25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>
        <v>2</v>
      </c>
      <c r="AZ55" s="26"/>
      <c r="BA55" s="67" t="e">
        <f>SUMIFS([3]Up!$J:$J,[3]Up!$D:$D,D55)</f>
        <v>#VALUE!</v>
      </c>
      <c r="BB55" s="82"/>
      <c r="BC55" s="82" t="str">
        <f t="shared" si="15"/>
        <v/>
      </c>
      <c r="BD55" s="53" t="str">
        <f t="shared" si="16"/>
        <v>Thừa 2</v>
      </c>
      <c r="BE55" s="53" t="s">
        <v>50</v>
      </c>
      <c r="BF55" s="53"/>
      <c r="BG55" s="53"/>
      <c r="BH55" s="53"/>
      <c r="BI55" s="53"/>
      <c r="BJ55" s="83"/>
      <c r="BK55" s="53"/>
      <c r="BL55" s="53"/>
    </row>
    <row r="56" spans="3:64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67" t="e">
        <f>SUMIFS([3]Up!$J:$J,[3]Up!$D:$D,D56)</f>
        <v>#VALUE!</v>
      </c>
      <c r="BB56" s="82"/>
      <c r="BC56" s="82" t="str">
        <f t="shared" si="15"/>
        <v/>
      </c>
      <c r="BD56" s="53" t="str">
        <f t="shared" si="16"/>
        <v/>
      </c>
      <c r="BE56" s="53" t="s">
        <v>88</v>
      </c>
      <c r="BF56" s="53"/>
      <c r="BG56" s="53"/>
      <c r="BH56" s="53"/>
      <c r="BI56" s="53"/>
      <c r="BJ56" s="83"/>
      <c r="BK56" s="53"/>
      <c r="BL56" s="53"/>
    </row>
    <row r="57" spans="3:64" ht="14.25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>
        <v>1</v>
      </c>
      <c r="AZ57" s="26"/>
      <c r="BA57" s="67" t="e">
        <f>SUMIFS([3]Up!$J:$J,[3]Up!$D:$D,D57)</f>
        <v>#VALUE!</v>
      </c>
      <c r="BB57" s="82"/>
      <c r="BC57" s="82" t="str">
        <f t="shared" si="15"/>
        <v/>
      </c>
      <c r="BD57" s="53" t="str">
        <f t="shared" si="16"/>
        <v>Thừa 1</v>
      </c>
      <c r="BE57" s="53" t="s">
        <v>50</v>
      </c>
      <c r="BF57" s="53"/>
      <c r="BG57" s="53"/>
      <c r="BH57" s="53"/>
      <c r="BI57" s="53"/>
      <c r="BJ57" s="83"/>
      <c r="BK57" s="53"/>
      <c r="BL57" s="53"/>
    </row>
    <row r="58" spans="3:64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67" t="e">
        <f>SUMIFS([3]Up!$J:$J,[3]Up!$D:$D,D58)</f>
        <v>#VALUE!</v>
      </c>
      <c r="BB58" s="82"/>
      <c r="BC58" s="82" t="str">
        <f t="shared" si="15"/>
        <v/>
      </c>
      <c r="BD58" s="53" t="str">
        <f t="shared" si="16"/>
        <v/>
      </c>
      <c r="BE58" s="53" t="s">
        <v>88</v>
      </c>
      <c r="BF58" s="53"/>
      <c r="BG58" s="53"/>
      <c r="BH58" s="53"/>
      <c r="BI58" s="53"/>
      <c r="BJ58" s="83"/>
      <c r="BK58" s="53"/>
      <c r="BL58" s="53"/>
    </row>
    <row r="59" spans="3:64" ht="14.25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>
        <v>1</v>
      </c>
      <c r="AZ59" s="26"/>
      <c r="BA59" s="67" t="e">
        <f>SUMIFS([3]Up!$J:$J,[3]Up!$D:$D,D59)</f>
        <v>#VALUE!</v>
      </c>
      <c r="BB59" s="82"/>
      <c r="BC59" s="82" t="str">
        <f t="shared" si="15"/>
        <v/>
      </c>
      <c r="BD59" s="53" t="str">
        <f t="shared" si="16"/>
        <v>Thừa 1</v>
      </c>
      <c r="BE59" s="53" t="s">
        <v>50</v>
      </c>
      <c r="BF59" s="53"/>
      <c r="BG59" s="53"/>
      <c r="BH59" s="53"/>
      <c r="BI59" s="53"/>
      <c r="BJ59" s="83"/>
      <c r="BK59" s="53"/>
      <c r="BL59" s="53"/>
    </row>
    <row r="60" spans="3:64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67" t="e">
        <f>SUMIFS([3]Up!$J:$J,[3]Up!$D:$D,D60)</f>
        <v>#VALUE!</v>
      </c>
      <c r="BB60" s="82"/>
      <c r="BC60" s="82" t="str">
        <f t="shared" si="15"/>
        <v/>
      </c>
      <c r="BD60" s="53" t="str">
        <f t="shared" si="16"/>
        <v/>
      </c>
      <c r="BE60" s="53" t="s">
        <v>88</v>
      </c>
      <c r="BF60" s="53"/>
      <c r="BG60" s="53"/>
      <c r="BH60" s="53"/>
      <c r="BI60" s="53"/>
      <c r="BJ60" s="83"/>
      <c r="BK60" s="53"/>
      <c r="BL60" s="53"/>
    </row>
    <row r="61" spans="3:64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26"/>
      <c r="BA61" s="67" t="e">
        <f>SUMIFS([3]Up!$J:$J,[3]Up!$D:$D,D61)</f>
        <v>#VALUE!</v>
      </c>
      <c r="BB61" s="82"/>
      <c r="BC61" s="82" t="str">
        <f t="shared" si="15"/>
        <v/>
      </c>
      <c r="BD61" s="53" t="str">
        <f t="shared" si="16"/>
        <v/>
      </c>
      <c r="BE61" s="53" t="s">
        <v>50</v>
      </c>
      <c r="BF61" s="53"/>
      <c r="BG61" s="53"/>
      <c r="BH61" s="53"/>
      <c r="BI61" s="53"/>
      <c r="BJ61" s="83"/>
      <c r="BK61" s="53"/>
      <c r="BL61" s="53"/>
    </row>
    <row r="62" spans="3:64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26"/>
      <c r="BA62" s="67" t="e">
        <f>SUMIFS([3]Up!$J:$J,[3]Up!$D:$D,D62)</f>
        <v>#VALUE!</v>
      </c>
      <c r="BB62" s="82"/>
      <c r="BC62" s="82" t="str">
        <f t="shared" si="15"/>
        <v/>
      </c>
      <c r="BD62" s="53" t="str">
        <f t="shared" si="16"/>
        <v/>
      </c>
      <c r="BE62" s="53" t="s">
        <v>50</v>
      </c>
      <c r="BF62" s="53"/>
      <c r="BG62" s="53"/>
      <c r="BH62" s="53"/>
      <c r="BI62" s="53"/>
      <c r="BJ62" s="83"/>
      <c r="BK62" s="53"/>
      <c r="BL62" s="53"/>
    </row>
    <row r="63" spans="3:64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26"/>
      <c r="BA63" s="67" t="e">
        <f>SUMIFS([3]Up!$J:$J,[3]Up!$D:$D,D63)</f>
        <v>#VALUE!</v>
      </c>
      <c r="BB63" s="82"/>
      <c r="BC63" s="82" t="str">
        <f t="shared" si="15"/>
        <v/>
      </c>
      <c r="BD63" s="53" t="str">
        <f t="shared" si="16"/>
        <v/>
      </c>
      <c r="BE63" s="53" t="s">
        <v>50</v>
      </c>
      <c r="BF63" s="53"/>
      <c r="BG63" s="53"/>
      <c r="BH63" s="53"/>
      <c r="BI63" s="53"/>
      <c r="BJ63" s="83"/>
      <c r="BK63" s="53"/>
      <c r="BL63" s="53"/>
    </row>
    <row r="64" spans="3:64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26"/>
      <c r="BA64" s="67" t="e">
        <f>SUMIFS([3]Up!$J:$J,[3]Up!$D:$D,D64)</f>
        <v>#VALUE!</v>
      </c>
      <c r="BB64" s="82"/>
      <c r="BC64" s="82" t="str">
        <f t="shared" si="15"/>
        <v/>
      </c>
      <c r="BD64" s="53" t="str">
        <f t="shared" si="16"/>
        <v/>
      </c>
      <c r="BE64" s="53" t="s">
        <v>50</v>
      </c>
      <c r="BF64" s="53"/>
      <c r="BG64" s="53"/>
      <c r="BH64" s="53"/>
      <c r="BI64" s="53"/>
      <c r="BJ64" s="83"/>
      <c r="BK64" s="53"/>
      <c r="BL64" s="53"/>
    </row>
    <row r="65" spans="3:64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26"/>
      <c r="BA65" s="67" t="e">
        <f>SUMIFS([3]Up!$J:$J,[3]Up!$D:$D,D65)</f>
        <v>#VALUE!</v>
      </c>
      <c r="BB65" s="82"/>
      <c r="BC65" s="82" t="str">
        <f t="shared" si="15"/>
        <v/>
      </c>
      <c r="BD65" s="53" t="str">
        <f t="shared" si="16"/>
        <v/>
      </c>
      <c r="BE65" s="53" t="s">
        <v>50</v>
      </c>
      <c r="BF65" s="53"/>
      <c r="BG65" s="53"/>
      <c r="BH65" s="53"/>
      <c r="BI65" s="53"/>
      <c r="BJ65" s="83"/>
      <c r="BK65" s="53"/>
      <c r="BL65" s="53"/>
    </row>
    <row r="66" spans="3:64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26"/>
      <c r="BA66" s="67" t="e">
        <f>SUMIFS([3]Up!$J:$J,[3]Up!$D:$D,D66)</f>
        <v>#VALUE!</v>
      </c>
      <c r="BB66" s="82"/>
      <c r="BC66" s="82" t="str">
        <f t="shared" si="15"/>
        <v/>
      </c>
      <c r="BD66" s="53" t="str">
        <f t="shared" si="16"/>
        <v/>
      </c>
      <c r="BE66" s="53" t="s">
        <v>50</v>
      </c>
      <c r="BF66" s="53"/>
      <c r="BG66" s="53"/>
      <c r="BH66" s="53"/>
      <c r="BI66" s="53"/>
      <c r="BJ66" s="83"/>
      <c r="BK66" s="53"/>
      <c r="BL66" s="53"/>
    </row>
    <row r="67" spans="3:64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26"/>
      <c r="BA67" s="67" t="e">
        <f>SUMIFS([3]Up!$J:$J,[3]Up!$D:$D,D67)</f>
        <v>#VALUE!</v>
      </c>
      <c r="BB67" s="82"/>
      <c r="BC67" s="82" t="str">
        <f t="shared" si="15"/>
        <v/>
      </c>
      <c r="BD67" s="53" t="str">
        <f t="shared" si="16"/>
        <v/>
      </c>
      <c r="BE67" s="53" t="s">
        <v>50</v>
      </c>
      <c r="BF67" s="53"/>
      <c r="BG67" s="53"/>
      <c r="BH67" s="53"/>
      <c r="BI67" s="53"/>
      <c r="BJ67" s="83"/>
      <c r="BK67" s="53"/>
      <c r="BL67" s="53"/>
    </row>
    <row r="68" spans="3:64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26"/>
      <c r="BA68" s="67" t="e">
        <f>SUMIFS([3]Up!$J:$J,[3]Up!$D:$D,D68)</f>
        <v>#VALUE!</v>
      </c>
      <c r="BB68" s="82"/>
      <c r="BC68" s="82" t="str">
        <f t="shared" si="15"/>
        <v/>
      </c>
      <c r="BD68" s="53" t="str">
        <f t="shared" si="16"/>
        <v/>
      </c>
      <c r="BE68" s="53" t="s">
        <v>50</v>
      </c>
      <c r="BF68" s="53"/>
      <c r="BG68" s="53"/>
      <c r="BH68" s="53"/>
      <c r="BI68" s="53"/>
      <c r="BJ68" s="83"/>
      <c r="BK68" s="53"/>
      <c r="BL68" s="53"/>
    </row>
    <row r="69" spans="3:64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26"/>
      <c r="BA69" s="67" t="e">
        <f>SUMIFS([3]Up!$J:$J,[3]Up!$D:$D,D69)</f>
        <v>#VALUE!</v>
      </c>
      <c r="BB69" s="82"/>
      <c r="BC69" s="82" t="str">
        <f t="shared" si="15"/>
        <v/>
      </c>
      <c r="BD69" s="53" t="str">
        <f t="shared" si="16"/>
        <v/>
      </c>
      <c r="BE69" s="53" t="s">
        <v>50</v>
      </c>
      <c r="BF69" s="53"/>
      <c r="BG69" s="53"/>
      <c r="BH69" s="53"/>
      <c r="BI69" s="53"/>
      <c r="BJ69" s="83"/>
      <c r="BK69" s="53"/>
      <c r="BL69" s="53"/>
    </row>
    <row r="70" spans="3:64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26"/>
      <c r="BA70" s="67" t="e">
        <f>SUMIFS([3]Up!$J:$J,[3]Up!$D:$D,D70)</f>
        <v>#VALUE!</v>
      </c>
      <c r="BB70" s="82"/>
      <c r="BC70" s="82" t="str">
        <f t="shared" si="15"/>
        <v/>
      </c>
      <c r="BD70" s="53" t="str">
        <f t="shared" si="16"/>
        <v/>
      </c>
      <c r="BE70" s="53" t="s">
        <v>50</v>
      </c>
      <c r="BF70" s="53"/>
      <c r="BG70" s="53"/>
      <c r="BH70" s="53"/>
      <c r="BI70" s="53"/>
      <c r="BJ70" s="83"/>
      <c r="BK70" s="53"/>
      <c r="BL70" s="53"/>
    </row>
    <row r="71" spans="3:64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26"/>
      <c r="BA71" s="67" t="e">
        <f>SUMIFS([3]Up!$J:$J,[3]Up!$D:$D,D71)</f>
        <v>#VALUE!</v>
      </c>
      <c r="BB71" s="82"/>
      <c r="BC71" s="82" t="str">
        <f t="shared" si="15"/>
        <v/>
      </c>
      <c r="BD71" s="53" t="str">
        <f t="shared" si="16"/>
        <v/>
      </c>
      <c r="BE71" s="53" t="s">
        <v>50</v>
      </c>
      <c r="BF71" s="53"/>
      <c r="BG71" s="53"/>
      <c r="BH71" s="53"/>
      <c r="BI71" s="53"/>
      <c r="BJ71" s="83"/>
      <c r="BK71" s="53"/>
      <c r="BL71" s="53"/>
    </row>
    <row r="72" spans="3:64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26"/>
      <c r="BA72" s="67" t="e">
        <f>SUMIFS([3]Up!$J:$J,[3]Up!$D:$D,D72)</f>
        <v>#VALUE!</v>
      </c>
      <c r="BB72" s="82"/>
      <c r="BC72" s="82" t="str">
        <f t="shared" si="15"/>
        <v/>
      </c>
      <c r="BD72" s="53" t="str">
        <f t="shared" si="16"/>
        <v/>
      </c>
      <c r="BE72" s="53" t="s">
        <v>50</v>
      </c>
      <c r="BF72" s="53"/>
      <c r="BG72" s="53"/>
      <c r="BH72" s="53"/>
      <c r="BI72" s="53"/>
      <c r="BJ72" s="83"/>
      <c r="BK72" s="53"/>
      <c r="BL72" s="53"/>
    </row>
    <row r="73" spans="3:64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26"/>
      <c r="BA73" s="67" t="e">
        <f>SUMIFS([3]Up!$J:$J,[3]Up!$D:$D,D73)</f>
        <v>#VALUE!</v>
      </c>
      <c r="BB73" s="82"/>
      <c r="BC73" s="82" t="str">
        <f t="shared" si="15"/>
        <v/>
      </c>
      <c r="BD73" s="53" t="str">
        <f t="shared" si="16"/>
        <v/>
      </c>
      <c r="BE73" s="53" t="s">
        <v>50</v>
      </c>
      <c r="BF73" s="53"/>
      <c r="BG73" s="53"/>
      <c r="BH73" s="53"/>
      <c r="BI73" s="53"/>
      <c r="BJ73" s="83"/>
      <c r="BK73" s="53"/>
      <c r="BL73" s="53"/>
    </row>
    <row r="74" spans="3:64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26"/>
      <c r="BA74" s="67" t="e">
        <f>SUMIFS([3]Up!$J:$J,[3]Up!$D:$D,D74)</f>
        <v>#VALUE!</v>
      </c>
      <c r="BB74" s="82"/>
      <c r="BC74" s="82" t="str">
        <f t="shared" si="15"/>
        <v/>
      </c>
      <c r="BD74" s="53" t="str">
        <f t="shared" si="16"/>
        <v/>
      </c>
      <c r="BE74" s="53" t="s">
        <v>50</v>
      </c>
      <c r="BF74" s="53"/>
      <c r="BG74" s="53"/>
      <c r="BH74" s="53"/>
      <c r="BI74" s="53"/>
      <c r="BJ74" s="83"/>
      <c r="BK74" s="53"/>
      <c r="BL74" s="53"/>
    </row>
    <row r="75" spans="3:64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26"/>
      <c r="BA75" s="67" t="e">
        <f>SUMIFS([3]Up!$J:$J,[3]Up!$D:$D,D75)</f>
        <v>#VALUE!</v>
      </c>
      <c r="BB75" s="82"/>
      <c r="BC75" s="82" t="str">
        <f t="shared" si="15"/>
        <v/>
      </c>
      <c r="BD75" s="53" t="str">
        <f t="shared" si="16"/>
        <v/>
      </c>
      <c r="BE75" s="53" t="s">
        <v>50</v>
      </c>
      <c r="BF75" s="53"/>
      <c r="BG75" s="53"/>
      <c r="BH75" s="53"/>
      <c r="BI75" s="53"/>
      <c r="BJ75" s="83"/>
      <c r="BK75" s="53"/>
      <c r="BL75" s="53"/>
    </row>
    <row r="76" spans="3:64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26"/>
      <c r="BA76" s="67" t="e">
        <f>SUMIFS([3]Up!$J:$J,[3]Up!$D:$D,D76)</f>
        <v>#VALUE!</v>
      </c>
      <c r="BB76" s="82"/>
      <c r="BC76" s="82" t="str">
        <f t="shared" si="15"/>
        <v/>
      </c>
      <c r="BD76" s="53" t="str">
        <f t="shared" si="16"/>
        <v/>
      </c>
      <c r="BE76" s="53" t="s">
        <v>50</v>
      </c>
      <c r="BF76" s="53"/>
      <c r="BG76" s="53"/>
      <c r="BH76" s="53"/>
      <c r="BI76" s="53"/>
      <c r="BJ76" s="83"/>
      <c r="BK76" s="53"/>
      <c r="BL76" s="53"/>
    </row>
    <row r="77" spans="3:64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26"/>
      <c r="BA77" s="67" t="e">
        <f>SUMIFS([3]Up!$J:$J,[3]Up!$D:$D,D77)</f>
        <v>#VALUE!</v>
      </c>
      <c r="BB77" s="82"/>
      <c r="BC77" s="82" t="str">
        <f t="shared" si="15"/>
        <v/>
      </c>
      <c r="BD77" s="53" t="str">
        <f t="shared" si="16"/>
        <v/>
      </c>
      <c r="BE77" s="53" t="s">
        <v>50</v>
      </c>
      <c r="BF77" s="53"/>
      <c r="BG77" s="53"/>
      <c r="BH77" s="53"/>
      <c r="BI77" s="53"/>
      <c r="BJ77" s="83"/>
      <c r="BK77" s="53"/>
      <c r="BL77" s="53"/>
    </row>
    <row r="78" spans="3:64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26"/>
      <c r="BA78" s="67" t="e">
        <f>SUMIFS([3]Up!$J:$J,[3]Up!$D:$D,D78)</f>
        <v>#VALUE!</v>
      </c>
      <c r="BB78" s="82"/>
      <c r="BC78" s="82" t="str">
        <f t="shared" si="15"/>
        <v/>
      </c>
      <c r="BD78" s="53" t="str">
        <f t="shared" si="16"/>
        <v/>
      </c>
      <c r="BE78" s="53" t="s">
        <v>50</v>
      </c>
      <c r="BF78" s="53"/>
      <c r="BG78" s="53"/>
      <c r="BH78" s="53"/>
      <c r="BI78" s="53"/>
      <c r="BJ78" s="83"/>
      <c r="BK78" s="53"/>
      <c r="BL78" s="53"/>
    </row>
    <row r="79" spans="3:64" ht="14.25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>
        <v>2</v>
      </c>
      <c r="AZ79" s="26"/>
      <c r="BA79" s="67" t="e">
        <f>SUMIFS([3]Up!$J:$J,[3]Up!$D:$D,D79)</f>
        <v>#VALUE!</v>
      </c>
      <c r="BB79" s="82"/>
      <c r="BC79" s="82" t="str">
        <f t="shared" si="15"/>
        <v/>
      </c>
      <c r="BD79" s="53" t="str">
        <f t="shared" si="16"/>
        <v>Thừa 2</v>
      </c>
      <c r="BE79" s="53" t="s">
        <v>50</v>
      </c>
      <c r="BF79" s="53"/>
      <c r="BG79" s="53"/>
      <c r="BH79" s="53"/>
      <c r="BI79" s="53"/>
      <c r="BJ79" s="83"/>
      <c r="BK79" s="53"/>
      <c r="BL79" s="53"/>
    </row>
    <row r="80" spans="3:64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67" t="e">
        <f>SUMIFS([3]Up!$J:$J,[3]Up!$D:$D,D80)</f>
        <v>#VALUE!</v>
      </c>
      <c r="BB80" s="82"/>
      <c r="BC80" s="82" t="str">
        <f t="shared" si="15"/>
        <v/>
      </c>
      <c r="BD80" s="53" t="str">
        <f t="shared" si="16"/>
        <v/>
      </c>
      <c r="BE80" s="53" t="s">
        <v>88</v>
      </c>
      <c r="BF80" s="53"/>
      <c r="BG80" s="53"/>
      <c r="BH80" s="53"/>
      <c r="BI80" s="53"/>
      <c r="BJ80" s="83"/>
      <c r="BK80" s="53"/>
      <c r="BL80" s="53"/>
    </row>
    <row r="81" spans="3:64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26"/>
      <c r="BA81" s="67" t="e">
        <f>SUMIFS([3]Up!$J:$J,[3]Up!$D:$D,D81)</f>
        <v>#VALUE!</v>
      </c>
      <c r="BB81" s="82"/>
      <c r="BC81" s="82" t="str">
        <f t="shared" si="15"/>
        <v/>
      </c>
      <c r="BD81" s="53" t="str">
        <f t="shared" si="16"/>
        <v/>
      </c>
      <c r="BE81" s="53" t="s">
        <v>50</v>
      </c>
      <c r="BF81" s="53"/>
      <c r="BG81" s="53"/>
      <c r="BH81" s="53"/>
      <c r="BI81" s="53"/>
      <c r="BJ81" s="83"/>
      <c r="BK81" s="53"/>
      <c r="BL81" s="53"/>
    </row>
    <row r="82" spans="3:64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26"/>
      <c r="BA82" s="67" t="e">
        <f>SUMIFS([3]Up!$J:$J,[3]Up!$D:$D,D82)</f>
        <v>#VALUE!</v>
      </c>
      <c r="BB82" s="82"/>
      <c r="BC82" s="82" t="str">
        <f t="shared" si="15"/>
        <v/>
      </c>
      <c r="BD82" s="53" t="str">
        <f t="shared" si="16"/>
        <v/>
      </c>
      <c r="BE82" s="53" t="s">
        <v>50</v>
      </c>
      <c r="BF82" s="53"/>
      <c r="BG82" s="53"/>
      <c r="BH82" s="53"/>
      <c r="BI82" s="53"/>
      <c r="BJ82" s="83"/>
      <c r="BK82" s="53"/>
      <c r="BL82" s="53"/>
    </row>
    <row r="83" spans="3:64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26"/>
      <c r="BA83" s="67" t="e">
        <f>SUMIFS([3]Up!$J:$J,[3]Up!$D:$D,D83)</f>
        <v>#VALUE!</v>
      </c>
      <c r="BB83" s="82"/>
      <c r="BC83" s="82" t="str">
        <f t="shared" si="15"/>
        <v/>
      </c>
      <c r="BD83" s="53" t="str">
        <f t="shared" si="16"/>
        <v/>
      </c>
      <c r="BE83" s="53" t="s">
        <v>50</v>
      </c>
      <c r="BF83" s="53"/>
      <c r="BG83" s="53"/>
      <c r="BH83" s="53"/>
      <c r="BI83" s="53"/>
      <c r="BJ83" s="83"/>
      <c r="BK83" s="53"/>
      <c r="BL83" s="53"/>
    </row>
    <row r="84" spans="3:64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67" t="e">
        <f>SUMIFS([3]Up!$J:$J,[3]Up!$D:$D,D84)</f>
        <v>#VALUE!</v>
      </c>
      <c r="BB84" s="82"/>
      <c r="BC84" s="82" t="str">
        <f t="shared" si="15"/>
        <v/>
      </c>
      <c r="BD84" s="53" t="str">
        <f t="shared" si="16"/>
        <v/>
      </c>
      <c r="BE84" s="53" t="s">
        <v>88</v>
      </c>
      <c r="BF84" s="53"/>
      <c r="BG84" s="53"/>
      <c r="BH84" s="53"/>
      <c r="BI84" s="53"/>
      <c r="BJ84" s="83"/>
      <c r="BK84" s="53"/>
      <c r="BL84" s="53"/>
    </row>
    <row r="85" spans="3:64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26"/>
      <c r="BA85" s="67" t="e">
        <f>SUMIFS([3]Up!$J:$J,[3]Up!$D:$D,D85)</f>
        <v>#VALUE!</v>
      </c>
      <c r="BB85" s="82"/>
      <c r="BC85" s="82" t="str">
        <f t="shared" si="15"/>
        <v/>
      </c>
      <c r="BD85" s="53" t="str">
        <f t="shared" si="16"/>
        <v/>
      </c>
      <c r="BE85" s="53" t="s">
        <v>50</v>
      </c>
      <c r="BF85" s="53"/>
      <c r="BG85" s="53"/>
      <c r="BH85" s="53"/>
      <c r="BI85" s="53"/>
      <c r="BJ85" s="83"/>
      <c r="BK85" s="53"/>
      <c r="BL85" s="53"/>
    </row>
    <row r="86" spans="3:64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26"/>
      <c r="BA86" s="67" t="e">
        <f>SUMIFS([3]Up!$J:$J,[3]Up!$D:$D,D86)</f>
        <v>#VALUE!</v>
      </c>
      <c r="BB86" s="82"/>
      <c r="BC86" s="82" t="str">
        <f t="shared" si="15"/>
        <v/>
      </c>
      <c r="BD86" s="53" t="str">
        <f t="shared" si="16"/>
        <v/>
      </c>
      <c r="BE86" s="53" t="s">
        <v>50</v>
      </c>
      <c r="BF86" s="53"/>
      <c r="BG86" s="53"/>
      <c r="BH86" s="53"/>
      <c r="BI86" s="53"/>
      <c r="BJ86" s="83"/>
      <c r="BK86" s="53"/>
      <c r="BL86" s="53"/>
    </row>
    <row r="87" spans="3:64" ht="14.25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>
        <v>2</v>
      </c>
      <c r="AZ87" s="26"/>
      <c r="BA87" s="67" t="e">
        <f>SUMIFS([3]Up!$J:$J,[3]Up!$D:$D,D87)</f>
        <v>#VALUE!</v>
      </c>
      <c r="BB87" s="82"/>
      <c r="BC87" s="82" t="str">
        <f t="shared" si="15"/>
        <v/>
      </c>
      <c r="BD87" s="53" t="str">
        <f t="shared" si="16"/>
        <v>Thừa 2</v>
      </c>
      <c r="BE87" s="53" t="s">
        <v>50</v>
      </c>
      <c r="BF87" s="53"/>
      <c r="BG87" s="53"/>
      <c r="BH87" s="53"/>
      <c r="BI87" s="53"/>
      <c r="BJ87" s="83"/>
      <c r="BK87" s="53"/>
      <c r="BL87" s="53"/>
    </row>
    <row r="88" spans="3:64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67" t="e">
        <f>SUMIFS([3]Up!$J:$J,[3]Up!$D:$D,D88)</f>
        <v>#VALUE!</v>
      </c>
      <c r="BB88" s="82"/>
      <c r="BC88" s="82" t="str">
        <f t="shared" si="15"/>
        <v/>
      </c>
      <c r="BD88" s="53" t="str">
        <f t="shared" si="16"/>
        <v/>
      </c>
      <c r="BE88" s="53" t="s">
        <v>88</v>
      </c>
      <c r="BF88" s="53"/>
      <c r="BG88" s="53"/>
      <c r="BH88" s="53"/>
      <c r="BI88" s="53"/>
      <c r="BJ88" s="83"/>
      <c r="BK88" s="53"/>
      <c r="BL88" s="53"/>
    </row>
    <row r="89" spans="3:64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26"/>
      <c r="BA89" s="67" t="e">
        <f>SUMIFS([3]Up!$J:$J,[3]Up!$D:$D,D89)</f>
        <v>#VALUE!</v>
      </c>
      <c r="BB89" s="82"/>
      <c r="BC89" s="82" t="str">
        <f t="shared" si="15"/>
        <v/>
      </c>
      <c r="BD89" s="53" t="str">
        <f t="shared" si="16"/>
        <v/>
      </c>
      <c r="BE89" s="53" t="s">
        <v>50</v>
      </c>
      <c r="BF89" s="53"/>
      <c r="BG89" s="53"/>
      <c r="BH89" s="53"/>
      <c r="BI89" s="53"/>
      <c r="BJ89" s="83"/>
      <c r="BK89" s="53"/>
      <c r="BL89" s="53"/>
    </row>
    <row r="90" spans="3:64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26"/>
      <c r="BA90" s="67" t="e">
        <f>SUMIFS([3]Up!$J:$J,[3]Up!$D:$D,D90)</f>
        <v>#VALUE!</v>
      </c>
      <c r="BB90" s="82"/>
      <c r="BC90" s="82" t="str">
        <f t="shared" si="15"/>
        <v/>
      </c>
      <c r="BD90" s="53" t="str">
        <f t="shared" si="16"/>
        <v/>
      </c>
      <c r="BE90" s="53" t="s">
        <v>50</v>
      </c>
      <c r="BF90" s="53"/>
      <c r="BG90" s="53"/>
      <c r="BH90" s="53"/>
      <c r="BI90" s="53"/>
      <c r="BJ90" s="83"/>
      <c r="BK90" s="53"/>
      <c r="BL90" s="53"/>
    </row>
    <row r="91" spans="3:64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26"/>
      <c r="BA91" s="67" t="e">
        <f>SUMIFS([3]Up!$J:$J,[3]Up!$D:$D,D91)</f>
        <v>#VALUE!</v>
      </c>
      <c r="BB91" s="82"/>
      <c r="BC91" s="82" t="str">
        <f t="shared" si="15"/>
        <v/>
      </c>
      <c r="BD91" s="53" t="str">
        <f t="shared" si="16"/>
        <v/>
      </c>
      <c r="BE91" s="53" t="s">
        <v>50</v>
      </c>
      <c r="BF91" s="53"/>
      <c r="BG91" s="53"/>
      <c r="BH91" s="53"/>
      <c r="BI91" s="53"/>
      <c r="BJ91" s="83"/>
      <c r="BK91" s="53"/>
      <c r="BL91" s="53"/>
    </row>
    <row r="92" spans="3:64" ht="14.25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>
        <v>4</v>
      </c>
      <c r="AZ92" s="26"/>
      <c r="BA92" s="67" t="e">
        <f>SUMIFS([3]Up!$J:$J,[3]Up!$D:$D,D92)</f>
        <v>#VALUE!</v>
      </c>
      <c r="BB92" s="82"/>
      <c r="BC92" s="82" t="str">
        <f t="shared" si="15"/>
        <v/>
      </c>
      <c r="BD92" s="53" t="str">
        <f t="shared" si="16"/>
        <v>Thừa 4</v>
      </c>
      <c r="BE92" s="53" t="s">
        <v>50</v>
      </c>
      <c r="BF92" s="53"/>
      <c r="BG92" s="53"/>
      <c r="BH92" s="53"/>
      <c r="BI92" s="53"/>
      <c r="BJ92" s="83"/>
      <c r="BK92" s="53"/>
      <c r="BL92" s="53"/>
    </row>
    <row r="93" spans="3:64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67" t="e">
        <f>SUMIFS([3]Up!$J:$J,[3]Up!$D:$D,D93)</f>
        <v>#VALUE!</v>
      </c>
      <c r="BB93" s="82"/>
      <c r="BC93" s="82" t="str">
        <f t="shared" si="15"/>
        <v/>
      </c>
      <c r="BD93" s="53" t="str">
        <f t="shared" si="16"/>
        <v/>
      </c>
      <c r="BE93" s="53" t="s">
        <v>88</v>
      </c>
      <c r="BF93" s="53"/>
      <c r="BG93" s="53"/>
      <c r="BH93" s="53"/>
      <c r="BI93" s="53"/>
      <c r="BJ93" s="83"/>
      <c r="BK93" s="53"/>
      <c r="BL93" s="53"/>
    </row>
    <row r="94" spans="3:64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MIN(SUM(N94:AZ94),I94)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26"/>
      <c r="BA94" s="67" t="e">
        <f>SUMIFS([3]Up!$J:$J,[3]Up!$D:$D,D94)</f>
        <v>#VALUE!</v>
      </c>
      <c r="BB94" s="82"/>
      <c r="BC94" s="82" t="str">
        <f t="shared" ref="BC94:BC157" si="19">IFERROR(IF(C94="Plate",LEFT(E94,FIND("*",E94,1)-1),""),IF(C94="Plate",LEFT(E94,FIND("x",E94,1)-1),""))</f>
        <v/>
      </c>
      <c r="BD94" s="53" t="str">
        <f t="shared" ref="BD94:BD157" si="20">IF(ROUND(SUM(N94:AZ94)-I94,0)&gt;0,"Thừa "&amp;SUM(N94:AZ94)-I94,"")</f>
        <v/>
      </c>
      <c r="BE94" s="53" t="s">
        <v>50</v>
      </c>
      <c r="BF94" s="53"/>
      <c r="BG94" s="53"/>
      <c r="BH94" s="53"/>
      <c r="BI94" s="53"/>
      <c r="BJ94" s="83"/>
      <c r="BK94" s="53"/>
      <c r="BL94" s="53"/>
    </row>
    <row r="95" spans="3:64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26"/>
      <c r="BA95" s="67" t="e">
        <f>SUMIFS([3]Up!$J:$J,[3]Up!$D:$D,D95)</f>
        <v>#VALUE!</v>
      </c>
      <c r="BB95" s="82"/>
      <c r="BC95" s="82" t="str">
        <f t="shared" si="19"/>
        <v/>
      </c>
      <c r="BD95" s="53" t="str">
        <f t="shared" si="20"/>
        <v/>
      </c>
      <c r="BE95" s="53" t="s">
        <v>50</v>
      </c>
      <c r="BF95" s="53"/>
      <c r="BG95" s="53"/>
      <c r="BH95" s="53"/>
      <c r="BI95" s="53"/>
      <c r="BJ95" s="83"/>
      <c r="BK95" s="53"/>
      <c r="BL95" s="53"/>
    </row>
    <row r="96" spans="3:64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67" t="e">
        <f>SUMIFS([3]Up!$J:$J,[3]Up!$D:$D,D96)</f>
        <v>#VALUE!</v>
      </c>
      <c r="BB96" s="82"/>
      <c r="BC96" s="82" t="str">
        <f t="shared" si="19"/>
        <v/>
      </c>
      <c r="BD96" s="53" t="str">
        <f t="shared" si="20"/>
        <v/>
      </c>
      <c r="BE96" s="53" t="s">
        <v>50</v>
      </c>
      <c r="BF96" s="53"/>
      <c r="BG96" s="53"/>
      <c r="BH96" s="53"/>
      <c r="BI96" s="53"/>
      <c r="BJ96" s="83"/>
      <c r="BK96" s="53"/>
      <c r="BL96" s="53"/>
    </row>
    <row r="97" spans="3:64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67" t="e">
        <f>SUMIFS([3]Up!$J:$J,[3]Up!$D:$D,D97)</f>
        <v>#VALUE!</v>
      </c>
      <c r="BB97" s="82"/>
      <c r="BC97" s="82" t="str">
        <f t="shared" si="19"/>
        <v/>
      </c>
      <c r="BD97" s="53" t="str">
        <f t="shared" si="20"/>
        <v/>
      </c>
      <c r="BE97" s="53" t="s">
        <v>56</v>
      </c>
      <c r="BF97" s="53"/>
      <c r="BG97" s="53"/>
      <c r="BH97" s="53"/>
      <c r="BI97" s="53"/>
      <c r="BJ97" s="83"/>
      <c r="BK97" s="53"/>
      <c r="BL97" s="53"/>
    </row>
    <row r="98" spans="3:64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67" t="e">
        <f>SUMIFS([3]Up!$J:$J,[3]Up!$D:$D,D98)</f>
        <v>#VALUE!</v>
      </c>
      <c r="BB98" s="82" t="s">
        <v>143</v>
      </c>
      <c r="BC98" s="82" t="str">
        <f t="shared" si="19"/>
        <v>PL10</v>
      </c>
      <c r="BD98" s="53" t="str">
        <f t="shared" si="20"/>
        <v>Thừa 1</v>
      </c>
      <c r="BE98" s="53" t="s">
        <v>50</v>
      </c>
      <c r="BF98" s="53"/>
      <c r="BG98" s="53"/>
      <c r="BH98" s="53"/>
      <c r="BI98" s="53"/>
      <c r="BJ98" s="83"/>
      <c r="BK98" s="53"/>
      <c r="BL98" s="53"/>
    </row>
    <row r="99" spans="3:64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67" t="e">
        <f>SUMIFS([3]Up!$J:$J,[3]Up!$D:$D,D99)</f>
        <v>#VALUE!</v>
      </c>
      <c r="BB99" s="82"/>
      <c r="BC99" s="82" t="str">
        <f t="shared" si="19"/>
        <v>PL6</v>
      </c>
      <c r="BD99" s="53" t="str">
        <f t="shared" si="20"/>
        <v/>
      </c>
      <c r="BE99" s="53" t="s">
        <v>50</v>
      </c>
      <c r="BF99" s="53"/>
      <c r="BG99" s="53"/>
      <c r="BH99" s="53"/>
      <c r="BI99" s="53"/>
      <c r="BJ99" s="83"/>
      <c r="BK99" s="53"/>
      <c r="BL99" s="53"/>
    </row>
    <row r="100" spans="3:64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67" t="e">
        <f>SUMIFS([3]Up!$J:$J,[3]Up!$D:$D,D100)</f>
        <v>#VALUE!</v>
      </c>
      <c r="BB100" s="82"/>
      <c r="BC100" s="82" t="str">
        <f t="shared" si="19"/>
        <v>PL6</v>
      </c>
      <c r="BD100" s="53" t="str">
        <f t="shared" si="20"/>
        <v/>
      </c>
      <c r="BE100" s="53" t="s">
        <v>50</v>
      </c>
      <c r="BF100" s="53"/>
      <c r="BG100" s="53"/>
      <c r="BH100" s="53"/>
      <c r="BI100" s="53"/>
      <c r="BJ100" s="83"/>
      <c r="BK100" s="53"/>
      <c r="BL100" s="53"/>
    </row>
    <row r="101" spans="3:64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67" t="e">
        <f>SUMIFS([3]Up!$J:$J,[3]Up!$D:$D,D101)</f>
        <v>#VALUE!</v>
      </c>
      <c r="BB101" s="82" t="s">
        <v>143</v>
      </c>
      <c r="BC101" s="82" t="str">
        <f t="shared" si="19"/>
        <v>PL6</v>
      </c>
      <c r="BD101" s="53" t="str">
        <f t="shared" si="20"/>
        <v>Thừa 1</v>
      </c>
      <c r="BE101" s="53" t="s">
        <v>50</v>
      </c>
      <c r="BF101" s="53"/>
      <c r="BG101" s="53"/>
      <c r="BH101" s="53"/>
      <c r="BI101" s="53"/>
      <c r="BJ101" s="83"/>
      <c r="BK101" s="53"/>
      <c r="BL101" s="53"/>
    </row>
    <row r="102" spans="3:64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67" t="e">
        <f>SUMIFS([3]Up!$J:$J,[3]Up!$D:$D,D102)</f>
        <v>#VALUE!</v>
      </c>
      <c r="BB102" s="82"/>
      <c r="BC102" s="82" t="str">
        <f t="shared" si="19"/>
        <v>PL6</v>
      </c>
      <c r="BD102" s="53" t="str">
        <f t="shared" si="20"/>
        <v/>
      </c>
      <c r="BE102" s="53" t="s">
        <v>50</v>
      </c>
      <c r="BF102" s="53"/>
      <c r="BG102" s="53"/>
      <c r="BH102" s="53"/>
      <c r="BI102" s="53"/>
      <c r="BJ102" s="83"/>
      <c r="BK102" s="53"/>
      <c r="BL102" s="53"/>
    </row>
    <row r="103" spans="3:64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67" t="e">
        <f>SUMIFS([3]Up!$J:$J,[3]Up!$D:$D,D103)</f>
        <v>#VALUE!</v>
      </c>
      <c r="BB103" s="82"/>
      <c r="BC103" s="82" t="str">
        <f t="shared" si="19"/>
        <v/>
      </c>
      <c r="BD103" s="53" t="str">
        <f t="shared" si="20"/>
        <v/>
      </c>
      <c r="BE103" s="53" t="s">
        <v>50</v>
      </c>
      <c r="BF103" s="53"/>
      <c r="BG103" s="53"/>
      <c r="BH103" s="53"/>
      <c r="BI103" s="53"/>
      <c r="BJ103" s="83"/>
      <c r="BK103" s="53"/>
      <c r="BL103" s="53"/>
    </row>
    <row r="104" spans="3:64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26"/>
      <c r="BA104" s="67" t="e">
        <f>SUMIFS([3]Up!$J:$J,[3]Up!$D:$D,D104)</f>
        <v>#VALUE!</v>
      </c>
      <c r="BB104" s="82"/>
      <c r="BC104" s="82" t="str">
        <f t="shared" si="19"/>
        <v/>
      </c>
      <c r="BD104" s="53" t="str">
        <f t="shared" si="20"/>
        <v/>
      </c>
      <c r="BE104" s="53" t="s">
        <v>56</v>
      </c>
      <c r="BF104" s="53"/>
      <c r="BG104" s="53"/>
      <c r="BH104" s="53"/>
      <c r="BI104" s="53"/>
      <c r="BJ104" s="83"/>
      <c r="BK104" s="53"/>
      <c r="BL104" s="53"/>
    </row>
    <row r="105" spans="3:64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67" t="e">
        <f>SUMIFS([3]Up!$J:$J,[3]Up!$D:$D,D105)</f>
        <v>#VALUE!</v>
      </c>
      <c r="BB105" s="82"/>
      <c r="BC105" s="82" t="str">
        <f t="shared" si="19"/>
        <v>PL6</v>
      </c>
      <c r="BD105" s="53" t="str">
        <f t="shared" si="20"/>
        <v/>
      </c>
      <c r="BE105" s="53" t="s">
        <v>50</v>
      </c>
      <c r="BF105" s="53"/>
      <c r="BG105" s="53"/>
      <c r="BH105" s="53"/>
      <c r="BI105" s="53"/>
      <c r="BJ105" s="83"/>
      <c r="BK105" s="53"/>
      <c r="BL105" s="53"/>
    </row>
    <row r="106" spans="3:64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67" t="e">
        <f>SUMIFS([3]Up!$J:$J,[3]Up!$D:$D,D106)</f>
        <v>#VALUE!</v>
      </c>
      <c r="BB106" s="82"/>
      <c r="BC106" s="82" t="str">
        <f t="shared" si="19"/>
        <v>PL6</v>
      </c>
      <c r="BD106" s="53" t="str">
        <f t="shared" si="20"/>
        <v/>
      </c>
      <c r="BE106" s="53" t="s">
        <v>50</v>
      </c>
      <c r="BF106" s="53"/>
      <c r="BG106" s="53"/>
      <c r="BH106" s="53"/>
      <c r="BI106" s="53"/>
      <c r="BJ106" s="83"/>
      <c r="BK106" s="53"/>
      <c r="BL106" s="53"/>
    </row>
    <row r="107" spans="3:64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67" t="e">
        <f>SUMIFS([3]Up!$J:$J,[3]Up!$D:$D,D107)</f>
        <v>#VALUE!</v>
      </c>
      <c r="BB107" s="82"/>
      <c r="BC107" s="82" t="str">
        <f t="shared" si="19"/>
        <v>PL6</v>
      </c>
      <c r="BD107" s="53" t="str">
        <f t="shared" si="20"/>
        <v/>
      </c>
      <c r="BE107" s="53" t="s">
        <v>50</v>
      </c>
      <c r="BF107" s="53"/>
      <c r="BG107" s="53"/>
      <c r="BH107" s="53"/>
      <c r="BI107" s="53"/>
      <c r="BJ107" s="83"/>
      <c r="BK107" s="53"/>
      <c r="BL107" s="53"/>
    </row>
    <row r="108" spans="3:64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67" t="e">
        <f>SUMIFS([3]Up!$J:$J,[3]Up!$D:$D,D108)</f>
        <v>#VALUE!</v>
      </c>
      <c r="BB108" s="82"/>
      <c r="BC108" s="82" t="str">
        <f t="shared" si="19"/>
        <v>PL6</v>
      </c>
      <c r="BD108" s="53" t="str">
        <f t="shared" si="20"/>
        <v/>
      </c>
      <c r="BE108" s="53" t="s">
        <v>50</v>
      </c>
      <c r="BF108" s="53"/>
      <c r="BG108" s="53"/>
      <c r="BH108" s="53"/>
      <c r="BI108" s="53"/>
      <c r="BJ108" s="83"/>
      <c r="BK108" s="53"/>
      <c r="BL108" s="53"/>
    </row>
    <row r="109" spans="3:64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67" t="e">
        <f>SUMIFS([3]Up!$J:$J,[3]Up!$D:$D,D109)</f>
        <v>#VALUE!</v>
      </c>
      <c r="BB109" s="82"/>
      <c r="BC109" s="82" t="str">
        <f t="shared" si="19"/>
        <v>PL10</v>
      </c>
      <c r="BD109" s="53" t="str">
        <f t="shared" si="20"/>
        <v/>
      </c>
      <c r="BE109" s="53" t="s">
        <v>50</v>
      </c>
      <c r="BF109" s="53"/>
      <c r="BG109" s="53"/>
      <c r="BH109" s="53"/>
      <c r="BI109" s="53"/>
      <c r="BJ109" s="83"/>
      <c r="BK109" s="53"/>
      <c r="BL109" s="53"/>
    </row>
    <row r="110" spans="3:64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67" t="e">
        <f>SUMIFS([3]Up!$J:$J,[3]Up!$D:$D,D110)</f>
        <v>#VALUE!</v>
      </c>
      <c r="BB110" s="82"/>
      <c r="BC110" s="82" t="str">
        <f t="shared" si="19"/>
        <v/>
      </c>
      <c r="BD110" s="53" t="str">
        <f t="shared" si="20"/>
        <v/>
      </c>
      <c r="BE110" s="53" t="s">
        <v>50</v>
      </c>
      <c r="BF110" s="53"/>
      <c r="BG110" s="53"/>
      <c r="BH110" s="53"/>
      <c r="BI110" s="53"/>
      <c r="BJ110" s="83"/>
      <c r="BK110" s="53"/>
      <c r="BL110" s="53"/>
    </row>
    <row r="111" spans="3:64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26"/>
      <c r="BA111" s="67" t="e">
        <f>SUMIFS([3]Up!$J:$J,[3]Up!$D:$D,D111)</f>
        <v>#VALUE!</v>
      </c>
      <c r="BB111" s="82"/>
      <c r="BC111" s="82" t="str">
        <f t="shared" si="19"/>
        <v/>
      </c>
      <c r="BD111" s="53" t="str">
        <f t="shared" si="20"/>
        <v/>
      </c>
      <c r="BE111" s="53" t="s">
        <v>56</v>
      </c>
      <c r="BF111" s="53"/>
      <c r="BG111" s="53"/>
      <c r="BH111" s="53"/>
      <c r="BI111" s="53"/>
      <c r="BJ111" s="83"/>
      <c r="BK111" s="53"/>
      <c r="BL111" s="53"/>
    </row>
    <row r="112" spans="3:64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67" t="e">
        <f>SUMIFS([3]Up!$J:$J,[3]Up!$D:$D,D112)</f>
        <v>#VALUE!</v>
      </c>
      <c r="BB112" s="82" t="s">
        <v>143</v>
      </c>
      <c r="BC112" s="82" t="str">
        <f t="shared" si="19"/>
        <v>PL10</v>
      </c>
      <c r="BD112" s="53" t="str">
        <f t="shared" si="20"/>
        <v>Thừa 1</v>
      </c>
      <c r="BE112" s="53" t="s">
        <v>50</v>
      </c>
      <c r="BF112" s="53"/>
      <c r="BG112" s="53"/>
      <c r="BH112" s="53"/>
      <c r="BI112" s="53"/>
      <c r="BJ112" s="83"/>
      <c r="BK112" s="53"/>
      <c r="BL112" s="53"/>
    </row>
    <row r="113" spans="3:64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67" t="e">
        <f>SUMIFS([3]Up!$J:$J,[3]Up!$D:$D,D113)</f>
        <v>#VALUE!</v>
      </c>
      <c r="BB113" s="82"/>
      <c r="BC113" s="82" t="str">
        <f t="shared" si="19"/>
        <v>PL6</v>
      </c>
      <c r="BD113" s="53" t="str">
        <f t="shared" si="20"/>
        <v/>
      </c>
      <c r="BE113" s="53" t="s">
        <v>50</v>
      </c>
      <c r="BF113" s="53"/>
      <c r="BG113" s="53"/>
      <c r="BH113" s="53"/>
      <c r="BI113" s="53"/>
      <c r="BJ113" s="83"/>
      <c r="BK113" s="53"/>
      <c r="BL113" s="53"/>
    </row>
    <row r="114" spans="3:64" ht="14.25" hidden="1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2</v>
      </c>
      <c r="M114" s="26">
        <f t="shared" si="1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2</v>
      </c>
      <c r="BA114" s="67" t="e">
        <f>SUMIFS([3]Up!$J:$J,[3]Up!$D:$D,D114)</f>
        <v>#VALUE!</v>
      </c>
      <c r="BB114" s="82"/>
      <c r="BC114" s="82" t="str">
        <f t="shared" si="19"/>
        <v>PL6</v>
      </c>
      <c r="BD114" s="53" t="str">
        <f t="shared" si="20"/>
        <v/>
      </c>
      <c r="BE114" s="53" t="s">
        <v>50</v>
      </c>
      <c r="BF114" s="53"/>
      <c r="BG114" s="53"/>
      <c r="BH114" s="53"/>
      <c r="BI114" s="53"/>
      <c r="BJ114" s="83"/>
      <c r="BK114" s="53"/>
      <c r="BL114" s="53"/>
    </row>
    <row r="115" spans="3:64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67" t="e">
        <f>SUMIFS([3]Up!$J:$J,[3]Up!$D:$D,D115)</f>
        <v>#VALUE!</v>
      </c>
      <c r="BB115" s="82" t="s">
        <v>143</v>
      </c>
      <c r="BC115" s="82" t="str">
        <f t="shared" si="19"/>
        <v>PL6</v>
      </c>
      <c r="BD115" s="53" t="str">
        <f t="shared" si="20"/>
        <v>Thừa 1</v>
      </c>
      <c r="BE115" s="53" t="s">
        <v>50</v>
      </c>
      <c r="BF115" s="53"/>
      <c r="BG115" s="53"/>
      <c r="BH115" s="53"/>
      <c r="BI115" s="53"/>
      <c r="BJ115" s="83"/>
      <c r="BK115" s="53"/>
      <c r="BL115" s="53"/>
    </row>
    <row r="116" spans="3:64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67" t="e">
        <f>SUMIFS([3]Up!$J:$J,[3]Up!$D:$D,D116)</f>
        <v>#VALUE!</v>
      </c>
      <c r="BB116" s="82"/>
      <c r="BC116" s="82" t="str">
        <f t="shared" si="19"/>
        <v>PL6</v>
      </c>
      <c r="BD116" s="53" t="str">
        <f t="shared" si="20"/>
        <v/>
      </c>
      <c r="BE116" s="53" t="s">
        <v>50</v>
      </c>
      <c r="BF116" s="53"/>
      <c r="BG116" s="53"/>
      <c r="BH116" s="53"/>
      <c r="BI116" s="53"/>
      <c r="BJ116" s="83"/>
      <c r="BK116" s="53"/>
      <c r="BL116" s="53"/>
    </row>
    <row r="117" spans="3:64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67" t="e">
        <f>SUMIFS([3]Up!$J:$J,[3]Up!$D:$D,D117)</f>
        <v>#VALUE!</v>
      </c>
      <c r="BB117" s="82"/>
      <c r="BC117" s="82" t="str">
        <f t="shared" si="19"/>
        <v/>
      </c>
      <c r="BD117" s="53" t="str">
        <f t="shared" si="20"/>
        <v/>
      </c>
      <c r="BE117" s="53" t="s">
        <v>50</v>
      </c>
      <c r="BF117" s="53"/>
      <c r="BG117" s="53"/>
      <c r="BH117" s="53"/>
      <c r="BI117" s="53"/>
      <c r="BJ117" s="83"/>
      <c r="BK117" s="53"/>
      <c r="BL117" s="53"/>
    </row>
    <row r="118" spans="3:64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67" t="e">
        <f>SUMIFS([3]Up!$J:$J,[3]Up!$D:$D,D118)</f>
        <v>#VALUE!</v>
      </c>
      <c r="BB118" s="82"/>
      <c r="BC118" s="82" t="str">
        <f t="shared" si="19"/>
        <v/>
      </c>
      <c r="BD118" s="53" t="str">
        <f t="shared" si="20"/>
        <v/>
      </c>
      <c r="BE118" s="53" t="s">
        <v>56</v>
      </c>
      <c r="BF118" s="53"/>
      <c r="BG118" s="53"/>
      <c r="BH118" s="53"/>
      <c r="BI118" s="53"/>
      <c r="BJ118" s="83"/>
      <c r="BK118" s="53"/>
      <c r="BL118" s="53"/>
    </row>
    <row r="119" spans="3:64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67" t="e">
        <f>SUMIFS([3]Up!$J:$J,[3]Up!$D:$D,D119)</f>
        <v>#VALUE!</v>
      </c>
      <c r="BB119" s="82"/>
      <c r="BC119" s="82" t="str">
        <f t="shared" si="19"/>
        <v>PL6</v>
      </c>
      <c r="BD119" s="53" t="str">
        <f t="shared" si="20"/>
        <v/>
      </c>
      <c r="BE119" s="53" t="s">
        <v>50</v>
      </c>
      <c r="BF119" s="53"/>
      <c r="BG119" s="53"/>
      <c r="BH119" s="53"/>
      <c r="BI119" s="53"/>
      <c r="BJ119" s="83"/>
      <c r="BK119" s="53"/>
      <c r="BL119" s="53"/>
    </row>
    <row r="120" spans="3:64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67" t="e">
        <f>SUMIFS([3]Up!$J:$J,[3]Up!$D:$D,D120)</f>
        <v>#VALUE!</v>
      </c>
      <c r="BB120" s="82"/>
      <c r="BC120" s="82" t="str">
        <f t="shared" si="19"/>
        <v>PL6</v>
      </c>
      <c r="BD120" s="53" t="str">
        <f t="shared" si="20"/>
        <v/>
      </c>
      <c r="BE120" s="53" t="s">
        <v>50</v>
      </c>
      <c r="BF120" s="53"/>
      <c r="BG120" s="53"/>
      <c r="BH120" s="53"/>
      <c r="BI120" s="53"/>
      <c r="BJ120" s="83"/>
      <c r="BK120" s="53"/>
      <c r="BL120" s="53"/>
    </row>
    <row r="121" spans="3:64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67" t="e">
        <f>SUMIFS([3]Up!$J:$J,[3]Up!$D:$D,D121)</f>
        <v>#VALUE!</v>
      </c>
      <c r="BB121" s="82"/>
      <c r="BC121" s="82" t="str">
        <f t="shared" si="19"/>
        <v>PL6</v>
      </c>
      <c r="BD121" s="53" t="str">
        <f t="shared" si="20"/>
        <v/>
      </c>
      <c r="BE121" s="53" t="s">
        <v>50</v>
      </c>
      <c r="BF121" s="53"/>
      <c r="BG121" s="53"/>
      <c r="BH121" s="53"/>
      <c r="BI121" s="53"/>
      <c r="BJ121" s="83"/>
      <c r="BK121" s="53"/>
      <c r="BL121" s="53"/>
    </row>
    <row r="122" spans="3:64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67" t="e">
        <f>SUMIFS([3]Up!$J:$J,[3]Up!$D:$D,D122)</f>
        <v>#VALUE!</v>
      </c>
      <c r="BB122" s="82"/>
      <c r="BC122" s="82" t="str">
        <f t="shared" si="19"/>
        <v>PL6</v>
      </c>
      <c r="BD122" s="53" t="str">
        <f t="shared" si="20"/>
        <v/>
      </c>
      <c r="BE122" s="53" t="s">
        <v>50</v>
      </c>
      <c r="BF122" s="53"/>
      <c r="BG122" s="53"/>
      <c r="BH122" s="53"/>
      <c r="BI122" s="53"/>
      <c r="BJ122" s="83"/>
      <c r="BK122" s="53"/>
      <c r="BL122" s="53"/>
    </row>
    <row r="123" spans="3:64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67" t="e">
        <f>SUMIFS([3]Up!$J:$J,[3]Up!$D:$D,D123)</f>
        <v>#VALUE!</v>
      </c>
      <c r="BB123" s="82"/>
      <c r="BC123" s="82" t="str">
        <f t="shared" si="19"/>
        <v>PL10</v>
      </c>
      <c r="BD123" s="53" t="str">
        <f t="shared" si="20"/>
        <v/>
      </c>
      <c r="BE123" s="53" t="s">
        <v>50</v>
      </c>
      <c r="BF123" s="53"/>
      <c r="BG123" s="53"/>
      <c r="BH123" s="53"/>
      <c r="BI123" s="53"/>
      <c r="BJ123" s="83"/>
      <c r="BK123" s="53"/>
      <c r="BL123" s="53"/>
    </row>
    <row r="124" spans="3:64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67" t="e">
        <f>SUMIFS([3]Up!$J:$J,[3]Up!$D:$D,D124)</f>
        <v>#VALUE!</v>
      </c>
      <c r="BB124" s="82"/>
      <c r="BC124" s="82" t="str">
        <f t="shared" si="19"/>
        <v/>
      </c>
      <c r="BD124" s="53" t="str">
        <f t="shared" si="20"/>
        <v/>
      </c>
      <c r="BE124" s="53" t="s">
        <v>50</v>
      </c>
      <c r="BF124" s="53"/>
      <c r="BG124" s="53"/>
      <c r="BH124" s="53"/>
      <c r="BI124" s="53"/>
      <c r="BJ124" s="83"/>
      <c r="BK124" s="53"/>
      <c r="BL124" s="53"/>
    </row>
    <row r="125" spans="3:64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67" t="e">
        <f>SUMIFS([3]Up!$J:$J,[3]Up!$D:$D,D125)</f>
        <v>#VALUE!</v>
      </c>
      <c r="BB125" s="82"/>
      <c r="BC125" s="82" t="str">
        <f t="shared" si="19"/>
        <v>PL6</v>
      </c>
      <c r="BD125" s="53" t="str">
        <f t="shared" si="20"/>
        <v/>
      </c>
      <c r="BE125" s="53" t="s">
        <v>50</v>
      </c>
      <c r="BF125" s="53"/>
      <c r="BG125" s="53"/>
      <c r="BH125" s="53"/>
      <c r="BI125" s="53"/>
      <c r="BJ125" s="83"/>
      <c r="BK125" s="53"/>
      <c r="BL125" s="53"/>
    </row>
    <row r="126" spans="3:64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67" t="e">
        <f>SUMIFS([3]Up!$J:$J,[3]Up!$D:$D,D126)</f>
        <v>#VALUE!</v>
      </c>
      <c r="BB126" s="82"/>
      <c r="BC126" s="82" t="str">
        <f t="shared" si="19"/>
        <v/>
      </c>
      <c r="BD126" s="53" t="str">
        <f t="shared" si="20"/>
        <v/>
      </c>
      <c r="BE126" s="53" t="s">
        <v>50</v>
      </c>
      <c r="BF126" s="53"/>
      <c r="BG126" s="53"/>
      <c r="BH126" s="53"/>
      <c r="BI126" s="53"/>
      <c r="BJ126" s="83"/>
      <c r="BK126" s="53"/>
      <c r="BL126" s="53"/>
    </row>
    <row r="127" spans="3:64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67" t="e">
        <f>SUMIFS([3]Up!$J:$J,[3]Up!$D:$D,D127)</f>
        <v>#VALUE!</v>
      </c>
      <c r="BB127" s="82"/>
      <c r="BC127" s="82" t="str">
        <f t="shared" si="19"/>
        <v>PL6</v>
      </c>
      <c r="BD127" s="53" t="str">
        <f t="shared" si="20"/>
        <v/>
      </c>
      <c r="BE127" s="53" t="s">
        <v>50</v>
      </c>
      <c r="BF127" s="53"/>
      <c r="BG127" s="53"/>
      <c r="BH127" s="53"/>
      <c r="BI127" s="53"/>
      <c r="BJ127" s="83"/>
      <c r="BK127" s="53"/>
      <c r="BL127" s="53"/>
    </row>
    <row r="128" spans="3:64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67" t="e">
        <f>SUMIFS([3]Up!$J:$J,[3]Up!$D:$D,D128)</f>
        <v>#VALUE!</v>
      </c>
      <c r="BB128" s="82"/>
      <c r="BC128" s="82" t="str">
        <f t="shared" si="19"/>
        <v/>
      </c>
      <c r="BD128" s="53" t="str">
        <f t="shared" si="20"/>
        <v/>
      </c>
      <c r="BE128" s="53" t="s">
        <v>82</v>
      </c>
      <c r="BF128" s="53"/>
      <c r="BG128" s="53"/>
      <c r="BH128" s="53"/>
      <c r="BI128" s="53"/>
      <c r="BJ128" s="83"/>
      <c r="BK128" s="53"/>
      <c r="BL128" s="53"/>
    </row>
    <row r="129" spans="3:64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67" t="e">
        <f>SUMIFS([3]Up!$J:$J,[3]Up!$D:$D,D129)</f>
        <v>#VALUE!</v>
      </c>
      <c r="BB129" s="82"/>
      <c r="BC129" s="82" t="str">
        <f t="shared" si="19"/>
        <v/>
      </c>
      <c r="BD129" s="53" t="str">
        <f t="shared" si="20"/>
        <v/>
      </c>
      <c r="BE129" s="53" t="s">
        <v>82</v>
      </c>
      <c r="BF129" s="53"/>
      <c r="BG129" s="53"/>
      <c r="BH129" s="53"/>
      <c r="BI129" s="53"/>
      <c r="BJ129" s="83"/>
      <c r="BK129" s="53"/>
      <c r="BL129" s="53"/>
    </row>
    <row r="130" spans="3:64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67" t="e">
        <f>SUMIFS([3]Up!$J:$J,[3]Up!$D:$D,D130)</f>
        <v>#VALUE!</v>
      </c>
      <c r="BB130" s="82"/>
      <c r="BC130" s="82" t="str">
        <f t="shared" si="19"/>
        <v/>
      </c>
      <c r="BD130" s="53" t="str">
        <f t="shared" si="20"/>
        <v/>
      </c>
      <c r="BE130" s="53" t="s">
        <v>82</v>
      </c>
      <c r="BF130" s="53"/>
      <c r="BG130" s="53"/>
      <c r="BH130" s="53"/>
      <c r="BI130" s="53"/>
      <c r="BJ130" s="83"/>
      <c r="BK130" s="53"/>
      <c r="BL130" s="53"/>
    </row>
    <row r="131" spans="3:64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26"/>
      <c r="BA131" s="67" t="e">
        <f>SUMIFS([3]Up!$J:$J,[3]Up!$D:$D,D131)</f>
        <v>#VALUE!</v>
      </c>
      <c r="BB131" s="82"/>
      <c r="BC131" s="82" t="str">
        <f t="shared" si="19"/>
        <v/>
      </c>
      <c r="BD131" s="53" t="str">
        <f t="shared" si="20"/>
        <v/>
      </c>
      <c r="BE131" s="53" t="s">
        <v>82</v>
      </c>
      <c r="BF131" s="53"/>
      <c r="BG131" s="53"/>
      <c r="BH131" s="53"/>
      <c r="BI131" s="53"/>
      <c r="BJ131" s="83"/>
      <c r="BK131" s="53"/>
      <c r="BL131" s="53"/>
    </row>
    <row r="132" spans="3:64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67" t="e">
        <f>SUMIFS([3]Up!$J:$J,[3]Up!$D:$D,D132)</f>
        <v>#VALUE!</v>
      </c>
      <c r="BB132" s="82"/>
      <c r="BC132" s="82" t="str">
        <f t="shared" si="19"/>
        <v/>
      </c>
      <c r="BD132" s="53" t="str">
        <f t="shared" si="20"/>
        <v/>
      </c>
      <c r="BE132" s="53" t="s">
        <v>82</v>
      </c>
      <c r="BF132" s="53"/>
      <c r="BG132" s="53"/>
      <c r="BH132" s="53"/>
      <c r="BI132" s="53"/>
      <c r="BJ132" s="83"/>
      <c r="BK132" s="53"/>
      <c r="BL132" s="53"/>
    </row>
    <row r="133" spans="3:64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67" t="e">
        <f>SUMIFS([3]Up!$J:$J,[3]Up!$D:$D,D133)</f>
        <v>#VALUE!</v>
      </c>
      <c r="BB133" s="82"/>
      <c r="BC133" s="82" t="str">
        <f t="shared" si="19"/>
        <v/>
      </c>
      <c r="BD133" s="53" t="str">
        <f t="shared" si="20"/>
        <v/>
      </c>
      <c r="BE133" s="53" t="s">
        <v>82</v>
      </c>
      <c r="BF133" s="53"/>
      <c r="BG133" s="53"/>
      <c r="BH133" s="53"/>
      <c r="BI133" s="53"/>
      <c r="BJ133" s="83"/>
      <c r="BK133" s="53"/>
      <c r="BL133" s="53"/>
    </row>
    <row r="134" spans="3:64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26"/>
      <c r="BA134" s="67" t="e">
        <f>SUMIFS([3]Up!$J:$J,[3]Up!$D:$D,D134)</f>
        <v>#VALUE!</v>
      </c>
      <c r="BB134" s="82"/>
      <c r="BC134" s="82" t="str">
        <f t="shared" si="19"/>
        <v/>
      </c>
      <c r="BD134" s="53" t="str">
        <f t="shared" si="20"/>
        <v/>
      </c>
      <c r="BE134" s="53" t="s">
        <v>82</v>
      </c>
      <c r="BF134" s="53"/>
      <c r="BG134" s="53"/>
      <c r="BH134" s="53"/>
      <c r="BI134" s="53"/>
      <c r="BJ134" s="83"/>
      <c r="BK134" s="53"/>
      <c r="BL134" s="53"/>
    </row>
    <row r="135" spans="3:64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67" t="e">
        <f>SUMIFS([3]Up!$J:$J,[3]Up!$D:$D,D135)</f>
        <v>#VALUE!</v>
      </c>
      <c r="BB135" s="82"/>
      <c r="BC135" s="82" t="str">
        <f t="shared" si="19"/>
        <v>PL10</v>
      </c>
      <c r="BD135" s="53" t="str">
        <f t="shared" si="20"/>
        <v>Thừa 1</v>
      </c>
      <c r="BE135" s="53" t="s">
        <v>50</v>
      </c>
      <c r="BF135" s="53"/>
      <c r="BG135" s="53"/>
      <c r="BH135" s="53"/>
      <c r="BI135" s="53"/>
      <c r="BJ135" s="83"/>
      <c r="BK135" s="53"/>
      <c r="BL135" s="53"/>
    </row>
    <row r="136" spans="3:64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67" t="e">
        <f>SUMIFS([3]Up!$J:$J,[3]Up!$D:$D,D136)</f>
        <v>#VALUE!</v>
      </c>
      <c r="BB136" s="82"/>
      <c r="BC136" s="82" t="str">
        <f t="shared" si="19"/>
        <v/>
      </c>
      <c r="BD136" s="53" t="str">
        <f t="shared" si="20"/>
        <v/>
      </c>
      <c r="BE136" s="53" t="s">
        <v>82</v>
      </c>
      <c r="BF136" s="53"/>
      <c r="BG136" s="53"/>
      <c r="BH136" s="53"/>
      <c r="BI136" s="53"/>
      <c r="BJ136" s="83"/>
      <c r="BK136" s="53"/>
      <c r="BL136" s="53"/>
    </row>
    <row r="137" spans="3:64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67" t="e">
        <f>SUMIFS([3]Up!$J:$J,[3]Up!$D:$D,D137)</f>
        <v>#VALUE!</v>
      </c>
      <c r="BB137" s="82"/>
      <c r="BC137" s="82" t="str">
        <f t="shared" si="19"/>
        <v>PL10</v>
      </c>
      <c r="BD137" s="53" t="str">
        <f t="shared" si="20"/>
        <v/>
      </c>
      <c r="BE137" s="53" t="s">
        <v>50</v>
      </c>
      <c r="BF137" s="53"/>
      <c r="BG137" s="53"/>
      <c r="BH137" s="53"/>
      <c r="BI137" s="53"/>
      <c r="BJ137" s="83"/>
      <c r="BK137" s="53"/>
      <c r="BL137" s="53"/>
    </row>
    <row r="138" spans="3:64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67" t="e">
        <f>SUMIFS([3]Up!$J:$J,[3]Up!$D:$D,D138)</f>
        <v>#VALUE!</v>
      </c>
      <c r="BB138" s="82"/>
      <c r="BC138" s="82" t="str">
        <f t="shared" si="19"/>
        <v/>
      </c>
      <c r="BD138" s="53" t="str">
        <f t="shared" si="20"/>
        <v/>
      </c>
      <c r="BE138" s="53" t="s">
        <v>82</v>
      </c>
      <c r="BF138" s="53"/>
      <c r="BG138" s="53"/>
      <c r="BH138" s="53"/>
      <c r="BI138" s="53"/>
      <c r="BJ138" s="83"/>
      <c r="BK138" s="53"/>
      <c r="BL138" s="53"/>
    </row>
    <row r="139" spans="3:64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67" t="e">
        <f>SUMIFS([3]Up!$J:$J,[3]Up!$D:$D,D139)</f>
        <v>#VALUE!</v>
      </c>
      <c r="BB139" s="82"/>
      <c r="BC139" s="82" t="str">
        <f t="shared" si="19"/>
        <v/>
      </c>
      <c r="BD139" s="53" t="str">
        <f t="shared" si="20"/>
        <v/>
      </c>
      <c r="BE139" s="53" t="s">
        <v>82</v>
      </c>
      <c r="BF139" s="53"/>
      <c r="BG139" s="53"/>
      <c r="BH139" s="53"/>
      <c r="BI139" s="53"/>
      <c r="BJ139" s="83"/>
      <c r="BK139" s="53"/>
      <c r="BL139" s="53"/>
    </row>
    <row r="140" spans="3:64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67" t="e">
        <f>SUMIFS([3]Up!$J:$J,[3]Up!$D:$D,D140)</f>
        <v>#VALUE!</v>
      </c>
      <c r="BB140" s="82"/>
      <c r="BC140" s="82" t="str">
        <f t="shared" si="19"/>
        <v/>
      </c>
      <c r="BD140" s="53" t="str">
        <f t="shared" si="20"/>
        <v/>
      </c>
      <c r="BE140" s="53" t="s">
        <v>82</v>
      </c>
      <c r="BF140" s="53"/>
      <c r="BG140" s="53"/>
      <c r="BH140" s="53"/>
      <c r="BI140" s="53"/>
      <c r="BJ140" s="83"/>
      <c r="BK140" s="53"/>
      <c r="BL140" s="53"/>
    </row>
    <row r="141" spans="3:64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67" t="e">
        <f>SUMIFS([3]Up!$J:$J,[3]Up!$D:$D,D141)</f>
        <v>#VALUE!</v>
      </c>
      <c r="BB141" s="82"/>
      <c r="BC141" s="82" t="str">
        <f t="shared" si="19"/>
        <v/>
      </c>
      <c r="BD141" s="53" t="str">
        <f t="shared" si="20"/>
        <v/>
      </c>
      <c r="BE141" s="53" t="s">
        <v>82</v>
      </c>
      <c r="BF141" s="53"/>
      <c r="BG141" s="53"/>
      <c r="BH141" s="53"/>
      <c r="BI141" s="53"/>
      <c r="BJ141" s="83"/>
      <c r="BK141" s="53"/>
      <c r="BL141" s="53"/>
    </row>
    <row r="142" spans="3:64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67" t="e">
        <f>SUMIFS([3]Up!$J:$J,[3]Up!$D:$D,D142)</f>
        <v>#VALUE!</v>
      </c>
      <c r="BB142" s="82"/>
      <c r="BC142" s="82" t="str">
        <f t="shared" si="19"/>
        <v/>
      </c>
      <c r="BD142" s="53" t="str">
        <f t="shared" si="20"/>
        <v/>
      </c>
      <c r="BE142" s="53" t="s">
        <v>82</v>
      </c>
      <c r="BF142" s="53"/>
      <c r="BG142" s="53"/>
      <c r="BH142" s="53"/>
      <c r="BI142" s="53"/>
      <c r="BJ142" s="83"/>
      <c r="BK142" s="53"/>
      <c r="BL142" s="53"/>
    </row>
    <row r="143" spans="3:64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67" t="e">
        <f>SUMIFS([3]Up!$J:$J,[3]Up!$D:$D,D143)</f>
        <v>#VALUE!</v>
      </c>
      <c r="BB143" s="82"/>
      <c r="BC143" s="82" t="str">
        <f t="shared" si="19"/>
        <v/>
      </c>
      <c r="BD143" s="53" t="str">
        <f t="shared" si="20"/>
        <v/>
      </c>
      <c r="BE143" s="53" t="s">
        <v>82</v>
      </c>
      <c r="BF143" s="53"/>
      <c r="BG143" s="53"/>
      <c r="BH143" s="53"/>
      <c r="BI143" s="53"/>
      <c r="BJ143" s="83"/>
      <c r="BK143" s="53"/>
      <c r="BL143" s="53"/>
    </row>
    <row r="144" spans="3:64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67" t="e">
        <f>SUMIFS([3]Up!$J:$J,[3]Up!$D:$D,D144)</f>
        <v>#VALUE!</v>
      </c>
      <c r="BB144" s="82"/>
      <c r="BC144" s="82" t="str">
        <f t="shared" si="19"/>
        <v/>
      </c>
      <c r="BD144" s="53" t="str">
        <f t="shared" si="20"/>
        <v/>
      </c>
      <c r="BE144" s="53" t="s">
        <v>82</v>
      </c>
      <c r="BF144" s="53"/>
      <c r="BG144" s="53"/>
      <c r="BH144" s="53"/>
      <c r="BI144" s="53"/>
      <c r="BJ144" s="83"/>
      <c r="BK144" s="53"/>
      <c r="BL144" s="53"/>
    </row>
    <row r="145" spans="3:64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67" t="e">
        <f>SUMIFS([3]Up!$J:$J,[3]Up!$D:$D,D145)</f>
        <v>#VALUE!</v>
      </c>
      <c r="BB145" s="82"/>
      <c r="BC145" s="82" t="str">
        <f t="shared" si="19"/>
        <v/>
      </c>
      <c r="BD145" s="53" t="str">
        <f t="shared" si="20"/>
        <v/>
      </c>
      <c r="BE145" s="53" t="s">
        <v>82</v>
      </c>
      <c r="BF145" s="53"/>
      <c r="BG145" s="53"/>
      <c r="BH145" s="53"/>
      <c r="BI145" s="53"/>
      <c r="BJ145" s="83"/>
      <c r="BK145" s="53"/>
      <c r="BL145" s="53"/>
    </row>
    <row r="146" spans="3:64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67" t="e">
        <f>SUMIFS([3]Up!$J:$J,[3]Up!$D:$D,D146)</f>
        <v>#VALUE!</v>
      </c>
      <c r="BB146" s="82"/>
      <c r="BC146" s="82" t="str">
        <f t="shared" si="19"/>
        <v/>
      </c>
      <c r="BD146" s="53" t="str">
        <f t="shared" si="20"/>
        <v/>
      </c>
      <c r="BE146" s="53" t="s">
        <v>82</v>
      </c>
      <c r="BF146" s="53"/>
      <c r="BG146" s="53"/>
      <c r="BH146" s="53"/>
      <c r="BI146" s="53"/>
      <c r="BJ146" s="83"/>
      <c r="BK146" s="53"/>
      <c r="BL146" s="53"/>
    </row>
    <row r="147" spans="3:64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67" t="e">
        <f>SUMIFS([3]Up!$J:$J,[3]Up!$D:$D,D147)</f>
        <v>#VALUE!</v>
      </c>
      <c r="BB147" s="82"/>
      <c r="BC147" s="82" t="str">
        <f t="shared" si="19"/>
        <v/>
      </c>
      <c r="BD147" s="53" t="str">
        <f t="shared" si="20"/>
        <v/>
      </c>
      <c r="BE147" s="53" t="s">
        <v>82</v>
      </c>
      <c r="BF147" s="53"/>
      <c r="BG147" s="53"/>
      <c r="BH147" s="53"/>
      <c r="BI147" s="53"/>
      <c r="BJ147" s="83"/>
      <c r="BK147" s="53"/>
      <c r="BL147" s="53"/>
    </row>
    <row r="148" spans="3:64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67" t="e">
        <f>SUMIFS([3]Up!$J:$J,[3]Up!$D:$D,D148)</f>
        <v>#VALUE!</v>
      </c>
      <c r="BB148" s="82"/>
      <c r="BC148" s="82" t="str">
        <f t="shared" si="19"/>
        <v/>
      </c>
      <c r="BD148" s="53" t="str">
        <f t="shared" si="20"/>
        <v/>
      </c>
      <c r="BE148" s="53" t="s">
        <v>82</v>
      </c>
      <c r="BF148" s="53"/>
      <c r="BG148" s="53"/>
      <c r="BH148" s="53"/>
      <c r="BI148" s="53"/>
      <c r="BJ148" s="83"/>
      <c r="BK148" s="53"/>
      <c r="BL148" s="53"/>
    </row>
    <row r="149" spans="3:64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67" t="e">
        <f>SUMIFS([3]Up!$J:$J,[3]Up!$D:$D,D149)</f>
        <v>#VALUE!</v>
      </c>
      <c r="BB149" s="82"/>
      <c r="BC149" s="82" t="str">
        <f t="shared" si="19"/>
        <v/>
      </c>
      <c r="BD149" s="53" t="str">
        <f t="shared" si="20"/>
        <v/>
      </c>
      <c r="BE149" s="53" t="s">
        <v>82</v>
      </c>
      <c r="BF149" s="53"/>
      <c r="BG149" s="53"/>
      <c r="BH149" s="53"/>
      <c r="BI149" s="53"/>
      <c r="BJ149" s="83"/>
      <c r="BK149" s="53"/>
      <c r="BL149" s="53"/>
    </row>
    <row r="150" spans="3:64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67" t="e">
        <f>SUMIFS([3]Up!$J:$J,[3]Up!$D:$D,D150)</f>
        <v>#VALUE!</v>
      </c>
      <c r="BB150" s="82"/>
      <c r="BC150" s="82" t="str">
        <f t="shared" si="19"/>
        <v/>
      </c>
      <c r="BD150" s="53" t="str">
        <f t="shared" si="20"/>
        <v/>
      </c>
      <c r="BE150" s="53" t="s">
        <v>82</v>
      </c>
      <c r="BF150" s="53"/>
      <c r="BG150" s="53"/>
      <c r="BH150" s="53"/>
      <c r="BI150" s="53"/>
      <c r="BJ150" s="83"/>
      <c r="BK150" s="53"/>
      <c r="BL150" s="53"/>
    </row>
    <row r="151" spans="3:64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67" t="e">
        <f>SUMIFS([3]Up!$J:$J,[3]Up!$D:$D,D151)</f>
        <v>#VALUE!</v>
      </c>
      <c r="BB151" s="82"/>
      <c r="BC151" s="82" t="str">
        <f t="shared" si="19"/>
        <v/>
      </c>
      <c r="BD151" s="53" t="str">
        <f t="shared" si="20"/>
        <v/>
      </c>
      <c r="BE151" s="53" t="s">
        <v>82</v>
      </c>
      <c r="BF151" s="53"/>
      <c r="BG151" s="53"/>
      <c r="BH151" s="53"/>
      <c r="BI151" s="53"/>
      <c r="BJ151" s="83"/>
      <c r="BK151" s="53"/>
      <c r="BL151" s="53"/>
    </row>
    <row r="152" spans="3:64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67" t="e">
        <f>SUMIFS([3]Up!$J:$J,[3]Up!$D:$D,D152)</f>
        <v>#VALUE!</v>
      </c>
      <c r="BB152" s="82"/>
      <c r="BC152" s="82" t="str">
        <f t="shared" si="19"/>
        <v/>
      </c>
      <c r="BD152" s="53" t="str">
        <f t="shared" si="20"/>
        <v/>
      </c>
      <c r="BE152" s="53" t="s">
        <v>82</v>
      </c>
      <c r="BF152" s="53"/>
      <c r="BG152" s="53"/>
      <c r="BH152" s="53"/>
      <c r="BI152" s="53"/>
      <c r="BJ152" s="83"/>
      <c r="BK152" s="53"/>
      <c r="BL152" s="53"/>
    </row>
    <row r="153" spans="3:64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26"/>
      <c r="BA153" s="67" t="e">
        <f>SUMIFS([3]Up!$J:$J,[3]Up!$D:$D,D153)</f>
        <v>#VALUE!</v>
      </c>
      <c r="BB153" s="82"/>
      <c r="BC153" s="82" t="str">
        <f t="shared" si="19"/>
        <v/>
      </c>
      <c r="BD153" s="53" t="str">
        <f t="shared" si="20"/>
        <v/>
      </c>
      <c r="BE153" s="53" t="s">
        <v>82</v>
      </c>
      <c r="BF153" s="53"/>
      <c r="BG153" s="53"/>
      <c r="BH153" s="53"/>
      <c r="BI153" s="53"/>
      <c r="BJ153" s="83"/>
      <c r="BK153" s="53"/>
      <c r="BL153" s="53"/>
    </row>
    <row r="154" spans="3:64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67" t="e">
        <f>SUMIFS([3]Up!$J:$J,[3]Up!$D:$D,D154)</f>
        <v>#VALUE!</v>
      </c>
      <c r="BB154" s="82"/>
      <c r="BC154" s="82" t="str">
        <f t="shared" si="19"/>
        <v>PL10</v>
      </c>
      <c r="BD154" s="53" t="str">
        <f t="shared" si="20"/>
        <v>Thừa 1</v>
      </c>
      <c r="BE154" s="53" t="s">
        <v>50</v>
      </c>
      <c r="BF154" s="53"/>
      <c r="BG154" s="53"/>
      <c r="BH154" s="53"/>
      <c r="BI154" s="53"/>
      <c r="BJ154" s="83"/>
      <c r="BK154" s="53"/>
      <c r="BL154" s="53"/>
    </row>
    <row r="155" spans="3:64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67" t="e">
        <f>SUMIFS([3]Up!$J:$J,[3]Up!$D:$D,D155)</f>
        <v>#VALUE!</v>
      </c>
      <c r="BB155" s="82"/>
      <c r="BC155" s="82" t="str">
        <f t="shared" si="19"/>
        <v/>
      </c>
      <c r="BD155" s="53" t="str">
        <f t="shared" si="20"/>
        <v/>
      </c>
      <c r="BE155" s="53" t="s">
        <v>82</v>
      </c>
      <c r="BF155" s="53"/>
      <c r="BG155" s="53"/>
      <c r="BH155" s="53"/>
      <c r="BI155" s="53"/>
      <c r="BJ155" s="83"/>
      <c r="BK155" s="53"/>
      <c r="BL155" s="53"/>
    </row>
    <row r="156" spans="3:64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67" t="e">
        <f>SUMIFS([3]Up!$J:$J,[3]Up!$D:$D,D156)</f>
        <v>#VALUE!</v>
      </c>
      <c r="BB156" s="82"/>
      <c r="BC156" s="82" t="str">
        <f t="shared" si="19"/>
        <v>PL10</v>
      </c>
      <c r="BD156" s="53" t="str">
        <f t="shared" si="20"/>
        <v/>
      </c>
      <c r="BE156" s="53" t="s">
        <v>50</v>
      </c>
      <c r="BF156" s="53"/>
      <c r="BG156" s="53"/>
      <c r="BH156" s="53"/>
      <c r="BI156" s="53"/>
      <c r="BJ156" s="83"/>
      <c r="BK156" s="53"/>
      <c r="BL156" s="53"/>
    </row>
    <row r="157" spans="3:64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67" t="e">
        <f>SUMIFS([3]Up!$J:$J,[3]Up!$D:$D,D157)</f>
        <v>#VALUE!</v>
      </c>
      <c r="BB157" s="82"/>
      <c r="BC157" s="82" t="str">
        <f t="shared" si="19"/>
        <v/>
      </c>
      <c r="BD157" s="53" t="str">
        <f t="shared" si="20"/>
        <v/>
      </c>
      <c r="BE157" s="53" t="s">
        <v>82</v>
      </c>
      <c r="BF157" s="53"/>
      <c r="BG157" s="53"/>
      <c r="BH157" s="53"/>
      <c r="BI157" s="53"/>
      <c r="BJ157" s="83"/>
      <c r="BK157" s="53"/>
      <c r="BL157" s="53"/>
    </row>
    <row r="158" spans="3:64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MIN(SUM(N158:AZ158),I158)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26"/>
      <c r="BA158" s="67" t="e">
        <f>SUMIFS([3]Up!$J:$J,[3]Up!$D:$D,D158)</f>
        <v>#VALUE!</v>
      </c>
      <c r="BB158" s="82"/>
      <c r="BC158" s="82" t="str">
        <f t="shared" ref="BC158:BC221" si="23">IFERROR(IF(C158="Plate",LEFT(E158,FIND("*",E158,1)-1),""),IF(C158="Plate",LEFT(E158,FIND("x",E158,1)-1),""))</f>
        <v/>
      </c>
      <c r="BD158" s="53" t="str">
        <f t="shared" ref="BD158:BD221" si="24">IF(ROUND(SUM(N158:AZ158)-I158,0)&gt;0,"Thừa "&amp;SUM(N158:AZ158)-I158,"")</f>
        <v/>
      </c>
      <c r="BE158" s="53" t="s">
        <v>82</v>
      </c>
      <c r="BF158" s="53"/>
      <c r="BG158" s="53"/>
      <c r="BH158" s="53"/>
      <c r="BI158" s="53"/>
      <c r="BJ158" s="83"/>
      <c r="BK158" s="53"/>
      <c r="BL158" s="53"/>
    </row>
    <row r="159" spans="3:64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67" t="e">
        <f>SUMIFS([3]Up!$J:$J,[3]Up!$D:$D,D159)</f>
        <v>#VALUE!</v>
      </c>
      <c r="BB159" s="82"/>
      <c r="BC159" s="82" t="str">
        <f t="shared" si="23"/>
        <v/>
      </c>
      <c r="BD159" s="53" t="str">
        <f t="shared" si="24"/>
        <v/>
      </c>
      <c r="BE159" s="53" t="s">
        <v>82</v>
      </c>
      <c r="BF159" s="53"/>
      <c r="BG159" s="53"/>
      <c r="BH159" s="53"/>
      <c r="BI159" s="53"/>
      <c r="BJ159" s="83"/>
      <c r="BK159" s="53"/>
      <c r="BL159" s="53"/>
    </row>
    <row r="160" spans="3:64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67" t="e">
        <f>SUMIFS([3]Up!$J:$J,[3]Up!$D:$D,D160)</f>
        <v>#VALUE!</v>
      </c>
      <c r="BB160" s="82"/>
      <c r="BC160" s="82" t="str">
        <f t="shared" si="23"/>
        <v/>
      </c>
      <c r="BD160" s="53" t="str">
        <f t="shared" si="24"/>
        <v/>
      </c>
      <c r="BE160" s="53" t="s">
        <v>82</v>
      </c>
      <c r="BF160" s="53"/>
      <c r="BG160" s="53"/>
      <c r="BH160" s="53"/>
      <c r="BI160" s="53"/>
      <c r="BJ160" s="83"/>
      <c r="BK160" s="53"/>
      <c r="BL160" s="53"/>
    </row>
    <row r="161" spans="3:64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67" t="e">
        <f>SUMIFS([3]Up!$J:$J,[3]Up!$D:$D,D161)</f>
        <v>#VALUE!</v>
      </c>
      <c r="BB161" s="82"/>
      <c r="BC161" s="82" t="str">
        <f t="shared" si="23"/>
        <v/>
      </c>
      <c r="BD161" s="53" t="str">
        <f t="shared" si="24"/>
        <v/>
      </c>
      <c r="BE161" s="53" t="s">
        <v>82</v>
      </c>
      <c r="BF161" s="53"/>
      <c r="BG161" s="53"/>
      <c r="BH161" s="53"/>
      <c r="BI161" s="53"/>
      <c r="BJ161" s="83"/>
      <c r="BK161" s="53"/>
      <c r="BL161" s="53"/>
    </row>
    <row r="162" spans="3:64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67" t="e">
        <f>SUMIFS([3]Up!$J:$J,[3]Up!$D:$D,D162)</f>
        <v>#VALUE!</v>
      </c>
      <c r="BB162" s="82"/>
      <c r="BC162" s="82" t="str">
        <f t="shared" si="23"/>
        <v/>
      </c>
      <c r="BD162" s="53" t="str">
        <f t="shared" si="24"/>
        <v/>
      </c>
      <c r="BE162" s="53" t="s">
        <v>82</v>
      </c>
      <c r="BF162" s="53"/>
      <c r="BG162" s="53"/>
      <c r="BH162" s="53"/>
      <c r="BI162" s="53"/>
      <c r="BJ162" s="83"/>
      <c r="BK162" s="53"/>
      <c r="BL162" s="53"/>
    </row>
    <row r="163" spans="3:64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67" t="e">
        <f>SUMIFS([3]Up!$J:$J,[3]Up!$D:$D,D163)</f>
        <v>#VALUE!</v>
      </c>
      <c r="BB163" s="82"/>
      <c r="BC163" s="82" t="str">
        <f t="shared" si="23"/>
        <v>PL10</v>
      </c>
      <c r="BD163" s="53" t="str">
        <f t="shared" si="24"/>
        <v/>
      </c>
      <c r="BE163" s="53" t="s">
        <v>50</v>
      </c>
      <c r="BF163" s="53"/>
      <c r="BG163" s="53"/>
      <c r="BH163" s="53"/>
      <c r="BI163" s="53"/>
      <c r="BJ163" s="83"/>
      <c r="BK163" s="53"/>
      <c r="BL163" s="53"/>
    </row>
    <row r="164" spans="3:64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67" t="e">
        <f>SUMIFS([3]Up!$J:$J,[3]Up!$D:$D,D164)</f>
        <v>#VALUE!</v>
      </c>
      <c r="BB164" s="82"/>
      <c r="BC164" s="82" t="str">
        <f t="shared" si="23"/>
        <v/>
      </c>
      <c r="BD164" s="53" t="str">
        <f t="shared" si="24"/>
        <v/>
      </c>
      <c r="BE164" s="53" t="s">
        <v>82</v>
      </c>
      <c r="BF164" s="53"/>
      <c r="BG164" s="53"/>
      <c r="BH164" s="53"/>
      <c r="BI164" s="53"/>
      <c r="BJ164" s="83"/>
      <c r="BK164" s="53"/>
      <c r="BL164" s="53"/>
    </row>
    <row r="165" spans="3:64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67" t="e">
        <f>SUMIFS([3]Up!$J:$J,[3]Up!$D:$D,D165)</f>
        <v>#VALUE!</v>
      </c>
      <c r="BB165" s="82"/>
      <c r="BC165" s="82" t="str">
        <f t="shared" si="23"/>
        <v/>
      </c>
      <c r="BD165" s="53" t="str">
        <f t="shared" si="24"/>
        <v/>
      </c>
      <c r="BE165" s="53" t="s">
        <v>82</v>
      </c>
      <c r="BF165" s="53"/>
      <c r="BG165" s="53"/>
      <c r="BH165" s="53"/>
      <c r="BI165" s="53"/>
      <c r="BJ165" s="83"/>
      <c r="BK165" s="53"/>
      <c r="BL165" s="53"/>
    </row>
    <row r="166" spans="3:64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67" t="e">
        <f>SUMIFS([3]Up!$J:$J,[3]Up!$D:$D,D166)</f>
        <v>#VALUE!</v>
      </c>
      <c r="BB166" s="82"/>
      <c r="BC166" s="82" t="str">
        <f t="shared" si="23"/>
        <v/>
      </c>
      <c r="BD166" s="53" t="str">
        <f t="shared" si="24"/>
        <v/>
      </c>
      <c r="BE166" s="53" t="s">
        <v>82</v>
      </c>
      <c r="BF166" s="53"/>
      <c r="BG166" s="53"/>
      <c r="BH166" s="53"/>
      <c r="BI166" s="53"/>
      <c r="BJ166" s="83"/>
      <c r="BK166" s="53"/>
      <c r="BL166" s="53"/>
    </row>
    <row r="167" spans="3:64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67" t="e">
        <f>SUMIFS([3]Up!$J:$J,[3]Up!$D:$D,D167)</f>
        <v>#VALUE!</v>
      </c>
      <c r="BB167" s="82"/>
      <c r="BC167" s="82" t="str">
        <f t="shared" si="23"/>
        <v/>
      </c>
      <c r="BD167" s="53" t="str">
        <f t="shared" si="24"/>
        <v/>
      </c>
      <c r="BE167" s="53" t="s">
        <v>82</v>
      </c>
      <c r="BF167" s="53"/>
      <c r="BG167" s="53"/>
      <c r="BH167" s="53"/>
      <c r="BI167" s="53"/>
      <c r="BJ167" s="83"/>
      <c r="BK167" s="53"/>
      <c r="BL167" s="53"/>
    </row>
    <row r="168" spans="3:64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67" t="e">
        <f>SUMIFS([3]Up!$J:$J,[3]Up!$D:$D,D168)</f>
        <v>#VALUE!</v>
      </c>
      <c r="BB168" s="82"/>
      <c r="BC168" s="82" t="str">
        <f t="shared" si="23"/>
        <v/>
      </c>
      <c r="BD168" s="53" t="str">
        <f t="shared" si="24"/>
        <v/>
      </c>
      <c r="BE168" s="53" t="s">
        <v>82</v>
      </c>
      <c r="BF168" s="53"/>
      <c r="BG168" s="53"/>
      <c r="BH168" s="53"/>
      <c r="BI168" s="53"/>
      <c r="BJ168" s="83"/>
      <c r="BK168" s="53"/>
      <c r="BL168" s="53"/>
    </row>
    <row r="169" spans="3:64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67" t="e">
        <f>SUMIFS([3]Up!$J:$J,[3]Up!$D:$D,D169)</f>
        <v>#VALUE!</v>
      </c>
      <c r="BB169" s="82"/>
      <c r="BC169" s="82" t="str">
        <f t="shared" si="23"/>
        <v/>
      </c>
      <c r="BD169" s="53" t="str">
        <f t="shared" si="24"/>
        <v/>
      </c>
      <c r="BE169" s="53" t="s">
        <v>82</v>
      </c>
      <c r="BF169" s="53"/>
      <c r="BG169" s="53"/>
      <c r="BH169" s="53"/>
      <c r="BI169" s="53"/>
      <c r="BJ169" s="83"/>
      <c r="BK169" s="53"/>
      <c r="BL169" s="53"/>
    </row>
    <row r="170" spans="3:64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67" t="e">
        <f>SUMIFS([3]Up!$J:$J,[3]Up!$D:$D,D170)</f>
        <v>#VALUE!</v>
      </c>
      <c r="BB170" s="82"/>
      <c r="BC170" s="82" t="str">
        <f t="shared" si="23"/>
        <v/>
      </c>
      <c r="BD170" s="53" t="str">
        <f t="shared" si="24"/>
        <v/>
      </c>
      <c r="BE170" s="53" t="s">
        <v>82</v>
      </c>
      <c r="BF170" s="53"/>
      <c r="BG170" s="53"/>
      <c r="BH170" s="53"/>
      <c r="BI170" s="53"/>
      <c r="BJ170" s="83"/>
      <c r="BK170" s="53"/>
      <c r="BL170" s="53"/>
    </row>
    <row r="171" spans="3:64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26"/>
      <c r="BA171" s="67" t="e">
        <f>SUMIFS([3]Up!$J:$J,[3]Up!$D:$D,D171)</f>
        <v>#VALUE!</v>
      </c>
      <c r="BB171" s="82"/>
      <c r="BC171" s="82" t="str">
        <f t="shared" si="23"/>
        <v/>
      </c>
      <c r="BD171" s="53" t="str">
        <f t="shared" si="24"/>
        <v/>
      </c>
      <c r="BE171" s="53" t="s">
        <v>82</v>
      </c>
      <c r="BF171" s="53"/>
      <c r="BG171" s="53"/>
      <c r="BH171" s="53"/>
      <c r="BI171" s="53"/>
      <c r="BJ171" s="83"/>
      <c r="BK171" s="53"/>
      <c r="BL171" s="53"/>
    </row>
    <row r="172" spans="3:64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67" t="e">
        <f>SUMIFS([3]Up!$J:$J,[3]Up!$D:$D,D172)</f>
        <v>#VALUE!</v>
      </c>
      <c r="BB172" s="82"/>
      <c r="BC172" s="82" t="str">
        <f t="shared" si="23"/>
        <v/>
      </c>
      <c r="BD172" s="53" t="str">
        <f t="shared" si="24"/>
        <v/>
      </c>
      <c r="BE172" s="53" t="s">
        <v>82</v>
      </c>
      <c r="BF172" s="53"/>
      <c r="BG172" s="53"/>
      <c r="BH172" s="53"/>
      <c r="BI172" s="53"/>
      <c r="BJ172" s="83"/>
      <c r="BK172" s="53"/>
      <c r="BL172" s="53"/>
    </row>
    <row r="173" spans="3:64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26"/>
      <c r="BA173" s="67" t="e">
        <f>SUMIFS([3]Up!$J:$J,[3]Up!$D:$D,D173)</f>
        <v>#VALUE!</v>
      </c>
      <c r="BB173" s="82"/>
      <c r="BC173" s="82" t="str">
        <f t="shared" si="23"/>
        <v/>
      </c>
      <c r="BD173" s="53" t="str">
        <f t="shared" si="24"/>
        <v/>
      </c>
      <c r="BE173" s="53" t="s">
        <v>82</v>
      </c>
      <c r="BF173" s="53"/>
      <c r="BG173" s="53"/>
      <c r="BH173" s="53"/>
      <c r="BI173" s="53"/>
      <c r="BJ173" s="83"/>
      <c r="BK173" s="53"/>
      <c r="BL173" s="53"/>
    </row>
    <row r="174" spans="3:64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67" t="e">
        <f>SUMIFS([3]Up!$J:$J,[3]Up!$D:$D,D174)</f>
        <v>#VALUE!</v>
      </c>
      <c r="BB174" s="82"/>
      <c r="BC174" s="82" t="str">
        <f t="shared" si="23"/>
        <v/>
      </c>
      <c r="BD174" s="53" t="str">
        <f t="shared" si="24"/>
        <v/>
      </c>
      <c r="BE174" s="53" t="s">
        <v>82</v>
      </c>
      <c r="BF174" s="53"/>
      <c r="BG174" s="53"/>
      <c r="BH174" s="53"/>
      <c r="BI174" s="53"/>
      <c r="BJ174" s="83"/>
      <c r="BK174" s="53"/>
      <c r="BL174" s="53"/>
    </row>
    <row r="175" spans="3:64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67" t="e">
        <f>SUMIFS([3]Up!$J:$J,[3]Up!$D:$D,D175)</f>
        <v>#VALUE!</v>
      </c>
      <c r="BB175" s="82"/>
      <c r="BC175" s="82" t="str">
        <f t="shared" si="23"/>
        <v>PL10</v>
      </c>
      <c r="BD175" s="53" t="str">
        <f t="shared" si="24"/>
        <v>Thừa 1</v>
      </c>
      <c r="BE175" s="53" t="s">
        <v>50</v>
      </c>
      <c r="BF175" s="53"/>
      <c r="BG175" s="53"/>
      <c r="BH175" s="53"/>
      <c r="BI175" s="53"/>
      <c r="BJ175" s="83"/>
      <c r="BK175" s="53"/>
      <c r="BL175" s="53"/>
    </row>
    <row r="176" spans="3:64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67" t="e">
        <f>SUMIFS([3]Up!$J:$J,[3]Up!$D:$D,D176)</f>
        <v>#VALUE!</v>
      </c>
      <c r="BB176" s="82"/>
      <c r="BC176" s="82" t="str">
        <f t="shared" si="23"/>
        <v/>
      </c>
      <c r="BD176" s="53" t="str">
        <f t="shared" si="24"/>
        <v/>
      </c>
      <c r="BE176" s="53" t="s">
        <v>82</v>
      </c>
      <c r="BF176" s="53"/>
      <c r="BG176" s="53"/>
      <c r="BH176" s="53"/>
      <c r="BI176" s="53"/>
      <c r="BJ176" s="83"/>
      <c r="BK176" s="53"/>
      <c r="BL176" s="53"/>
    </row>
    <row r="177" spans="3:64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67" t="e">
        <f>SUMIFS([3]Up!$J:$J,[3]Up!$D:$D,D177)</f>
        <v>#VALUE!</v>
      </c>
      <c r="BB177" s="82"/>
      <c r="BC177" s="82" t="str">
        <f t="shared" si="23"/>
        <v/>
      </c>
      <c r="BD177" s="53" t="str">
        <f t="shared" si="24"/>
        <v/>
      </c>
      <c r="BE177" s="53" t="s">
        <v>82</v>
      </c>
      <c r="BF177" s="53"/>
      <c r="BG177" s="53"/>
      <c r="BH177" s="53"/>
      <c r="BI177" s="53"/>
      <c r="BJ177" s="83"/>
      <c r="BK177" s="53"/>
      <c r="BL177" s="53"/>
    </row>
    <row r="178" spans="3:64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67" t="e">
        <f>SUMIFS([3]Up!$J:$J,[3]Up!$D:$D,D178)</f>
        <v>#VALUE!</v>
      </c>
      <c r="BB178" s="82"/>
      <c r="BC178" s="82" t="str">
        <f t="shared" si="23"/>
        <v/>
      </c>
      <c r="BD178" s="53" t="str">
        <f t="shared" si="24"/>
        <v/>
      </c>
      <c r="BE178" s="53" t="s">
        <v>82</v>
      </c>
      <c r="BF178" s="53"/>
      <c r="BG178" s="53"/>
      <c r="BH178" s="53"/>
      <c r="BI178" s="53"/>
      <c r="BJ178" s="83"/>
      <c r="BK178" s="53"/>
      <c r="BL178" s="53"/>
    </row>
    <row r="179" spans="3:64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67" t="e">
        <f>SUMIFS([3]Up!$J:$J,[3]Up!$D:$D,D179)</f>
        <v>#VALUE!</v>
      </c>
      <c r="BB179" s="82"/>
      <c r="BC179" s="82" t="str">
        <f t="shared" si="23"/>
        <v/>
      </c>
      <c r="BD179" s="53" t="str">
        <f t="shared" si="24"/>
        <v/>
      </c>
      <c r="BE179" s="53" t="s">
        <v>82</v>
      </c>
      <c r="BF179" s="53"/>
      <c r="BG179" s="53"/>
      <c r="BH179" s="53"/>
      <c r="BI179" s="53"/>
      <c r="BJ179" s="83"/>
      <c r="BK179" s="53"/>
      <c r="BL179" s="53"/>
    </row>
    <row r="180" spans="3:64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67" t="e">
        <f>SUMIFS([3]Up!$J:$J,[3]Up!$D:$D,D180)</f>
        <v>#VALUE!</v>
      </c>
      <c r="BB180" s="82"/>
      <c r="BC180" s="82" t="str">
        <f t="shared" si="23"/>
        <v/>
      </c>
      <c r="BD180" s="53" t="str">
        <f t="shared" si="24"/>
        <v/>
      </c>
      <c r="BE180" s="53" t="s">
        <v>82</v>
      </c>
      <c r="BF180" s="53"/>
      <c r="BG180" s="53"/>
      <c r="BH180" s="53"/>
      <c r="BI180" s="53"/>
      <c r="BJ180" s="83"/>
      <c r="BK180" s="53"/>
      <c r="BL180" s="53"/>
    </row>
    <row r="181" spans="3:64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67" t="e">
        <f>SUMIFS([3]Up!$J:$J,[3]Up!$D:$D,D181)</f>
        <v>#VALUE!</v>
      </c>
      <c r="BB181" s="82"/>
      <c r="BC181" s="82" t="str">
        <f t="shared" si="23"/>
        <v/>
      </c>
      <c r="BD181" s="53" t="str">
        <f t="shared" si="24"/>
        <v/>
      </c>
      <c r="BE181" s="53" t="s">
        <v>82</v>
      </c>
      <c r="BF181" s="53"/>
      <c r="BG181" s="53"/>
      <c r="BH181" s="53"/>
      <c r="BI181" s="53"/>
      <c r="BJ181" s="83"/>
      <c r="BK181" s="53"/>
      <c r="BL181" s="53"/>
    </row>
    <row r="182" spans="3:64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67" t="e">
        <f>SUMIFS([3]Up!$J:$J,[3]Up!$D:$D,D182)</f>
        <v>#VALUE!</v>
      </c>
      <c r="BB182" s="82"/>
      <c r="BC182" s="82" t="str">
        <f t="shared" si="23"/>
        <v/>
      </c>
      <c r="BD182" s="53" t="str">
        <f t="shared" si="24"/>
        <v/>
      </c>
      <c r="BE182" s="53" t="s">
        <v>50</v>
      </c>
      <c r="BF182" s="53"/>
      <c r="BG182" s="53"/>
      <c r="BH182" s="53"/>
      <c r="BI182" s="53"/>
      <c r="BJ182" s="83"/>
      <c r="BK182" s="53"/>
      <c r="BL182" s="53"/>
    </row>
    <row r="183" spans="3:64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67" t="e">
        <f>SUMIFS([3]Up!$J:$J,[3]Up!$D:$D,D183)</f>
        <v>#VALUE!</v>
      </c>
      <c r="BB183" s="82"/>
      <c r="BC183" s="82" t="str">
        <f t="shared" si="23"/>
        <v>PL12</v>
      </c>
      <c r="BD183" s="53" t="str">
        <f t="shared" si="24"/>
        <v/>
      </c>
      <c r="BE183" s="53" t="s">
        <v>50</v>
      </c>
      <c r="BF183" s="53"/>
      <c r="BG183" s="53"/>
      <c r="BH183" s="53"/>
      <c r="BI183" s="53"/>
      <c r="BJ183" s="83"/>
      <c r="BK183" s="53"/>
      <c r="BL183" s="53"/>
    </row>
    <row r="184" spans="3:64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26"/>
      <c r="BA184" s="67" t="e">
        <f>SUMIFS([3]Up!$J:$J,[3]Up!$D:$D,D184)</f>
        <v>#VALUE!</v>
      </c>
      <c r="BB184" s="82"/>
      <c r="BC184" s="82" t="str">
        <f t="shared" si="23"/>
        <v/>
      </c>
      <c r="BD184" s="53" t="str">
        <f t="shared" si="24"/>
        <v/>
      </c>
      <c r="BE184" s="53" t="s">
        <v>50</v>
      </c>
      <c r="BF184" s="53"/>
      <c r="BG184" s="53"/>
      <c r="BH184" s="53"/>
      <c r="BI184" s="53"/>
      <c r="BJ184" s="83"/>
      <c r="BK184" s="53"/>
      <c r="BL184" s="53"/>
    </row>
    <row r="185" spans="3:64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67" t="e">
        <f>SUMIFS([3]Up!$J:$J,[3]Up!$D:$D,D185)</f>
        <v>#VALUE!</v>
      </c>
      <c r="BB185" s="82"/>
      <c r="BC185" s="82" t="str">
        <f t="shared" si="23"/>
        <v>PL12</v>
      </c>
      <c r="BD185" s="53" t="str">
        <f t="shared" si="24"/>
        <v/>
      </c>
      <c r="BE185" s="53" t="s">
        <v>50</v>
      </c>
      <c r="BF185" s="53"/>
      <c r="BG185" s="53"/>
      <c r="BH185" s="53"/>
      <c r="BI185" s="53"/>
      <c r="BJ185" s="83"/>
      <c r="BK185" s="53"/>
      <c r="BL185" s="53"/>
    </row>
    <row r="186" spans="3:64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26"/>
      <c r="BA186" s="67" t="e">
        <f>SUMIFS([3]Up!$J:$J,[3]Up!$D:$D,D186)</f>
        <v>#VALUE!</v>
      </c>
      <c r="BB186" s="82"/>
      <c r="BC186" s="82" t="str">
        <f t="shared" si="23"/>
        <v/>
      </c>
      <c r="BD186" s="53" t="str">
        <f t="shared" si="24"/>
        <v/>
      </c>
      <c r="BE186" s="53" t="s">
        <v>50</v>
      </c>
      <c r="BF186" s="53"/>
      <c r="BG186" s="53"/>
      <c r="BH186" s="53"/>
      <c r="BI186" s="53"/>
      <c r="BJ186" s="83"/>
      <c r="BK186" s="53"/>
      <c r="BL186" s="53"/>
    </row>
    <row r="187" spans="3:64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67" t="e">
        <f>SUMIFS([3]Up!$J:$J,[3]Up!$D:$D,D187)</f>
        <v>#VALUE!</v>
      </c>
      <c r="BB187" s="82"/>
      <c r="BC187" s="82" t="str">
        <f t="shared" si="23"/>
        <v>PL12</v>
      </c>
      <c r="BD187" s="53" t="str">
        <f t="shared" si="24"/>
        <v/>
      </c>
      <c r="BE187" s="53" t="s">
        <v>50</v>
      </c>
      <c r="BF187" s="53"/>
      <c r="BG187" s="53"/>
      <c r="BH187" s="53"/>
      <c r="BI187" s="53"/>
      <c r="BJ187" s="83"/>
      <c r="BK187" s="53"/>
      <c r="BL187" s="53"/>
    </row>
    <row r="188" spans="3:64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67" t="e">
        <f>SUMIFS([3]Up!$J:$J,[3]Up!$D:$D,D188)</f>
        <v>#VALUE!</v>
      </c>
      <c r="BB188" s="82"/>
      <c r="BC188" s="82" t="str">
        <f t="shared" si="23"/>
        <v/>
      </c>
      <c r="BD188" s="53" t="str">
        <f t="shared" si="24"/>
        <v/>
      </c>
      <c r="BE188" s="53" t="s">
        <v>50</v>
      </c>
      <c r="BF188" s="53"/>
      <c r="BG188" s="53"/>
      <c r="BH188" s="53"/>
      <c r="BI188" s="53"/>
      <c r="BJ188" s="83"/>
      <c r="BK188" s="53"/>
      <c r="BL188" s="53"/>
    </row>
    <row r="189" spans="3:64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67" t="e">
        <f>SUMIFS([3]Up!$J:$J,[3]Up!$D:$D,D189)</f>
        <v>#VALUE!</v>
      </c>
      <c r="BB189" s="82"/>
      <c r="BC189" s="82" t="str">
        <f t="shared" si="23"/>
        <v>PL10</v>
      </c>
      <c r="BD189" s="53" t="str">
        <f t="shared" si="24"/>
        <v/>
      </c>
      <c r="BE189" s="53" t="s">
        <v>50</v>
      </c>
      <c r="BF189" s="53"/>
      <c r="BG189" s="53"/>
      <c r="BH189" s="53"/>
      <c r="BI189" s="53"/>
      <c r="BJ189" s="83"/>
      <c r="BK189" s="53"/>
      <c r="BL189" s="53"/>
    </row>
    <row r="190" spans="3:64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26"/>
      <c r="BA190" s="67" t="e">
        <f>SUMIFS([3]Up!$J:$J,[3]Up!$D:$D,D190)</f>
        <v>#VALUE!</v>
      </c>
      <c r="BB190" s="82"/>
      <c r="BC190" s="82" t="str">
        <f t="shared" si="23"/>
        <v>PL55</v>
      </c>
      <c r="BD190" s="53" t="str">
        <f t="shared" si="24"/>
        <v/>
      </c>
      <c r="BE190" s="53" t="s">
        <v>50</v>
      </c>
      <c r="BF190" s="53"/>
      <c r="BG190" s="53"/>
      <c r="BH190" s="53"/>
      <c r="BI190" s="53"/>
      <c r="BJ190" s="83"/>
      <c r="BK190" s="53"/>
      <c r="BL190" s="53"/>
    </row>
    <row r="191" spans="3:64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67" t="e">
        <f>SUMIFS([3]Up!$J:$J,[3]Up!$D:$D,D191)</f>
        <v>#VALUE!</v>
      </c>
      <c r="BB191" s="82"/>
      <c r="BC191" s="82" t="str">
        <f t="shared" si="23"/>
        <v>PL45</v>
      </c>
      <c r="BD191" s="53" t="str">
        <f t="shared" si="24"/>
        <v/>
      </c>
      <c r="BE191" s="53" t="s">
        <v>50</v>
      </c>
      <c r="BF191" s="53"/>
      <c r="BG191" s="53"/>
      <c r="BH191" s="53"/>
      <c r="BI191" s="53"/>
      <c r="BJ191" s="83"/>
      <c r="BK191" s="53"/>
      <c r="BL191" s="53"/>
    </row>
    <row r="192" spans="3:64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67" t="e">
        <f>SUMIFS([3]Up!$J:$J,[3]Up!$D:$D,D192)</f>
        <v>#VALUE!</v>
      </c>
      <c r="BB192" s="82"/>
      <c r="BC192" s="82" t="str">
        <f t="shared" si="23"/>
        <v>PL45</v>
      </c>
      <c r="BD192" s="53" t="str">
        <f t="shared" si="24"/>
        <v/>
      </c>
      <c r="BE192" s="53" t="s">
        <v>50</v>
      </c>
      <c r="BF192" s="53"/>
      <c r="BG192" s="53"/>
      <c r="BH192" s="53"/>
      <c r="BI192" s="53"/>
      <c r="BJ192" s="83"/>
      <c r="BK192" s="53"/>
      <c r="BL192" s="53"/>
    </row>
    <row r="193" spans="3:64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67" t="e">
        <f>SUMIFS([3]Up!$J:$J,[3]Up!$D:$D,D193)</f>
        <v>#VALUE!</v>
      </c>
      <c r="BB193" s="82"/>
      <c r="BC193" s="82" t="str">
        <f t="shared" si="23"/>
        <v>PL45</v>
      </c>
      <c r="BD193" s="53" t="str">
        <f t="shared" si="24"/>
        <v/>
      </c>
      <c r="BE193" s="53" t="s">
        <v>50</v>
      </c>
      <c r="BF193" s="53"/>
      <c r="BG193" s="53"/>
      <c r="BH193" s="53"/>
      <c r="BI193" s="53"/>
      <c r="BJ193" s="83"/>
      <c r="BK193" s="53"/>
      <c r="BL193" s="53"/>
    </row>
    <row r="194" spans="3:64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67" t="e">
        <f>SUMIFS([3]Up!$J:$J,[3]Up!$D:$D,D194)</f>
        <v>#VALUE!</v>
      </c>
      <c r="BB194" s="82"/>
      <c r="BC194" s="82" t="str">
        <f t="shared" si="23"/>
        <v>PL45</v>
      </c>
      <c r="BD194" s="53" t="str">
        <f t="shared" si="24"/>
        <v/>
      </c>
      <c r="BE194" s="53" t="s">
        <v>50</v>
      </c>
      <c r="BF194" s="53"/>
      <c r="BG194" s="53"/>
      <c r="BH194" s="53"/>
      <c r="BI194" s="53"/>
      <c r="BJ194" s="83"/>
      <c r="BK194" s="53"/>
      <c r="BL194" s="53"/>
    </row>
    <row r="195" spans="3:64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67" t="e">
        <f>SUMIFS([3]Up!$J:$J,[3]Up!$D:$D,D195)</f>
        <v>#VALUE!</v>
      </c>
      <c r="BB195" s="82"/>
      <c r="BC195" s="82" t="str">
        <f t="shared" si="23"/>
        <v>PL45</v>
      </c>
      <c r="BD195" s="53" t="str">
        <f t="shared" si="24"/>
        <v/>
      </c>
      <c r="BE195" s="53" t="s">
        <v>50</v>
      </c>
      <c r="BF195" s="53"/>
      <c r="BG195" s="53"/>
      <c r="BH195" s="53"/>
      <c r="BI195" s="53"/>
      <c r="BJ195" s="83"/>
      <c r="BK195" s="53"/>
      <c r="BL195" s="53"/>
    </row>
    <row r="196" spans="3:64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67" t="e">
        <f>SUMIFS([3]Up!$J:$J,[3]Up!$D:$D,D196)</f>
        <v>#VALUE!</v>
      </c>
      <c r="BB196" s="82"/>
      <c r="BC196" s="82" t="str">
        <f t="shared" si="23"/>
        <v>PL45</v>
      </c>
      <c r="BD196" s="53" t="str">
        <f t="shared" si="24"/>
        <v/>
      </c>
      <c r="BE196" s="53" t="s">
        <v>50</v>
      </c>
      <c r="BF196" s="53"/>
      <c r="BG196" s="53"/>
      <c r="BH196" s="53"/>
      <c r="BI196" s="53"/>
      <c r="BJ196" s="83"/>
      <c r="BK196" s="53"/>
      <c r="BL196" s="53"/>
    </row>
    <row r="197" spans="3:64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67" t="e">
        <f>SUMIFS([3]Up!$J:$J,[3]Up!$D:$D,D197)</f>
        <v>#VALUE!</v>
      </c>
      <c r="BB197" s="82"/>
      <c r="BC197" s="82" t="str">
        <f t="shared" si="23"/>
        <v>PL8</v>
      </c>
      <c r="BD197" s="53" t="str">
        <f t="shared" si="24"/>
        <v/>
      </c>
      <c r="BE197" s="53" t="s">
        <v>50</v>
      </c>
      <c r="BF197" s="53"/>
      <c r="BG197" s="53"/>
      <c r="BH197" s="53"/>
      <c r="BI197" s="53"/>
      <c r="BJ197" s="83"/>
      <c r="BK197" s="53"/>
      <c r="BL197" s="53"/>
    </row>
    <row r="198" spans="3:64" ht="14.25" hidden="1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40</v>
      </c>
      <c r="M198" s="26">
        <f t="shared" si="22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>
        <v>40</v>
      </c>
      <c r="BA198" s="67" t="e">
        <f>SUMIFS([3]Up!$J:$J,[3]Up!$D:$D,D198)</f>
        <v>#VALUE!</v>
      </c>
      <c r="BB198" s="82"/>
      <c r="BC198" s="82" t="str">
        <f t="shared" si="23"/>
        <v>PL6</v>
      </c>
      <c r="BD198" s="53" t="str">
        <f t="shared" si="24"/>
        <v/>
      </c>
      <c r="BE198" s="53" t="s">
        <v>50</v>
      </c>
      <c r="BF198" s="53"/>
      <c r="BG198" s="53"/>
      <c r="BH198" s="53"/>
      <c r="BI198" s="53"/>
      <c r="BJ198" s="83"/>
      <c r="BK198" s="53"/>
      <c r="BL198" s="53"/>
    </row>
    <row r="199" spans="3:64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67" t="e">
        <f>SUMIFS([3]Up!$J:$J,[3]Up!$D:$D,D199)</f>
        <v>#VALUE!</v>
      </c>
      <c r="BB199" s="82"/>
      <c r="BC199" s="82" t="str">
        <f t="shared" si="23"/>
        <v>PL12</v>
      </c>
      <c r="BD199" s="53" t="str">
        <f t="shared" si="24"/>
        <v/>
      </c>
      <c r="BE199" s="53" t="s">
        <v>82</v>
      </c>
      <c r="BF199" s="53"/>
      <c r="BG199" s="53"/>
      <c r="BH199" s="53"/>
      <c r="BI199" s="53"/>
      <c r="BJ199" s="83"/>
      <c r="BK199" s="53"/>
      <c r="BL199" s="53"/>
    </row>
    <row r="200" spans="3:64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26"/>
      <c r="BA200" s="67" t="e">
        <f>SUMIFS([3]Up!$J:$J,[3]Up!$D:$D,D200)</f>
        <v>#VALUE!</v>
      </c>
      <c r="BB200" s="82"/>
      <c r="BC200" s="82" t="str">
        <f t="shared" si="23"/>
        <v>PL12</v>
      </c>
      <c r="BD200" s="53" t="str">
        <f t="shared" si="24"/>
        <v/>
      </c>
      <c r="BE200" s="53" t="s">
        <v>82</v>
      </c>
      <c r="BF200" s="53"/>
      <c r="BG200" s="53"/>
      <c r="BH200" s="53"/>
      <c r="BI200" s="53"/>
      <c r="BJ200" s="83"/>
      <c r="BK200" s="53"/>
      <c r="BL200" s="53"/>
    </row>
    <row r="201" spans="3:64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26"/>
      <c r="BA201" s="67" t="e">
        <f>SUMIFS([3]Up!$J:$J,[3]Up!$D:$D,D201)</f>
        <v>#VALUE!</v>
      </c>
      <c r="BB201" s="82"/>
      <c r="BC201" s="82" t="str">
        <f t="shared" si="23"/>
        <v>PL12</v>
      </c>
      <c r="BD201" s="53" t="str">
        <f t="shared" si="24"/>
        <v/>
      </c>
      <c r="BE201" s="53" t="s">
        <v>82</v>
      </c>
      <c r="BF201" s="53"/>
      <c r="BG201" s="53"/>
      <c r="BH201" s="53"/>
      <c r="BI201" s="53"/>
      <c r="BJ201" s="83"/>
      <c r="BK201" s="53"/>
      <c r="BL201" s="53"/>
    </row>
    <row r="202" spans="3:64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67" t="e">
        <f>SUMIFS([3]Up!$J:$J,[3]Up!$D:$D,D202)</f>
        <v>#VALUE!</v>
      </c>
      <c r="BB202" s="82"/>
      <c r="BC202" s="82" t="str">
        <f t="shared" si="23"/>
        <v/>
      </c>
      <c r="BD202" s="53" t="str">
        <f t="shared" si="24"/>
        <v/>
      </c>
      <c r="BE202" s="53" t="s">
        <v>50</v>
      </c>
      <c r="BF202" s="53"/>
      <c r="BG202" s="53"/>
      <c r="BH202" s="53"/>
      <c r="BI202" s="53"/>
      <c r="BJ202" s="83"/>
      <c r="BK202" s="53"/>
      <c r="BL202" s="53"/>
    </row>
    <row r="203" spans="3:64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67" t="e">
        <f>SUMIFS([3]Up!$J:$J,[3]Up!$D:$D,D203)</f>
        <v>#VALUE!</v>
      </c>
      <c r="BB203" s="82"/>
      <c r="BC203" s="82" t="str">
        <f t="shared" si="23"/>
        <v/>
      </c>
      <c r="BD203" s="53" t="str">
        <f t="shared" si="24"/>
        <v/>
      </c>
      <c r="BE203" s="53" t="s">
        <v>50</v>
      </c>
      <c r="BF203" s="53"/>
      <c r="BG203" s="53"/>
      <c r="BH203" s="53"/>
      <c r="BI203" s="53"/>
      <c r="BJ203" s="83"/>
      <c r="BK203" s="53"/>
      <c r="BL203" s="53"/>
    </row>
    <row r="204" spans="3:64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67" t="e">
        <f>SUMIFS([3]Up!$J:$J,[3]Up!$D:$D,D204)</f>
        <v>#VALUE!</v>
      </c>
      <c r="BB204" s="82"/>
      <c r="BC204" s="82" t="str">
        <f t="shared" si="23"/>
        <v/>
      </c>
      <c r="BD204" s="53" t="str">
        <f t="shared" si="24"/>
        <v/>
      </c>
      <c r="BE204" s="53" t="s">
        <v>50</v>
      </c>
      <c r="BF204" s="53"/>
      <c r="BG204" s="53"/>
      <c r="BH204" s="53"/>
      <c r="BI204" s="53"/>
      <c r="BJ204" s="83"/>
      <c r="BK204" s="53"/>
      <c r="BL204" s="53"/>
    </row>
    <row r="205" spans="3:64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67" t="e">
        <f>SUMIFS([3]Up!$J:$J,[3]Up!$D:$D,D205)</f>
        <v>#VALUE!</v>
      </c>
      <c r="BB205" s="82"/>
      <c r="BC205" s="82" t="str">
        <f t="shared" si="23"/>
        <v>PL10</v>
      </c>
      <c r="BD205" s="53" t="str">
        <f t="shared" si="24"/>
        <v/>
      </c>
      <c r="BE205" s="53" t="s">
        <v>50</v>
      </c>
      <c r="BF205" s="53"/>
      <c r="BG205" s="53"/>
      <c r="BH205" s="53"/>
      <c r="BI205" s="53"/>
      <c r="BJ205" s="83"/>
      <c r="BK205" s="53"/>
      <c r="BL205" s="53"/>
    </row>
    <row r="206" spans="3:64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26"/>
      <c r="BA206" s="67" t="e">
        <f>SUMIFS([3]Up!$J:$J,[3]Up!$D:$D,D206)</f>
        <v>#VALUE!</v>
      </c>
      <c r="BB206" s="82"/>
      <c r="BC206" s="82" t="str">
        <f t="shared" si="23"/>
        <v>PL55</v>
      </c>
      <c r="BD206" s="53" t="str">
        <f t="shared" si="24"/>
        <v/>
      </c>
      <c r="BE206" s="53" t="s">
        <v>50</v>
      </c>
      <c r="BF206" s="53"/>
      <c r="BG206" s="53"/>
      <c r="BH206" s="53"/>
      <c r="BI206" s="53"/>
      <c r="BJ206" s="83"/>
      <c r="BK206" s="53"/>
      <c r="BL206" s="53"/>
    </row>
    <row r="207" spans="3:64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67" t="e">
        <f>SUMIFS([3]Up!$J:$J,[3]Up!$D:$D,D207)</f>
        <v>#VALUE!</v>
      </c>
      <c r="BB207" s="82"/>
      <c r="BC207" s="82" t="str">
        <f t="shared" si="23"/>
        <v>PL19</v>
      </c>
      <c r="BD207" s="53" t="str">
        <f t="shared" si="24"/>
        <v/>
      </c>
      <c r="BE207" s="53" t="s">
        <v>82</v>
      </c>
      <c r="BF207" s="53"/>
      <c r="BG207" s="53"/>
      <c r="BH207" s="53"/>
      <c r="BI207" s="53"/>
      <c r="BJ207" s="83"/>
      <c r="BK207" s="53"/>
      <c r="BL207" s="53"/>
    </row>
    <row r="208" spans="3:64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67" t="e">
        <f>SUMIFS([3]Up!$J:$J,[3]Up!$D:$D,D208)</f>
        <v>#VALUE!</v>
      </c>
      <c r="BB208" s="82"/>
      <c r="BC208" s="82" t="str">
        <f t="shared" si="23"/>
        <v>PL45</v>
      </c>
      <c r="BD208" s="53" t="str">
        <f t="shared" si="24"/>
        <v/>
      </c>
      <c r="BE208" s="53" t="s">
        <v>50</v>
      </c>
      <c r="BF208" s="53"/>
      <c r="BG208" s="53"/>
      <c r="BH208" s="53"/>
      <c r="BI208" s="53"/>
      <c r="BJ208" s="83"/>
      <c r="BK208" s="53"/>
      <c r="BL208" s="53"/>
    </row>
    <row r="209" spans="3:64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67" t="e">
        <f>SUMIFS([3]Up!$J:$J,[3]Up!$D:$D,D209)</f>
        <v>#VALUE!</v>
      </c>
      <c r="BB209" s="82"/>
      <c r="BC209" s="82" t="str">
        <f t="shared" si="23"/>
        <v>PL45</v>
      </c>
      <c r="BD209" s="53" t="str">
        <f t="shared" si="24"/>
        <v/>
      </c>
      <c r="BE209" s="53" t="s">
        <v>50</v>
      </c>
      <c r="BF209" s="53"/>
      <c r="BG209" s="53"/>
      <c r="BH209" s="53"/>
      <c r="BI209" s="53"/>
      <c r="BJ209" s="83"/>
      <c r="BK209" s="53"/>
      <c r="BL209" s="53"/>
    </row>
    <row r="210" spans="3:64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67" t="e">
        <f>SUMIFS([3]Up!$J:$J,[3]Up!$D:$D,D210)</f>
        <v>#VALUE!</v>
      </c>
      <c r="BB210" s="82"/>
      <c r="BC210" s="82" t="str">
        <f t="shared" si="23"/>
        <v>PL45</v>
      </c>
      <c r="BD210" s="53" t="str">
        <f t="shared" si="24"/>
        <v/>
      </c>
      <c r="BE210" s="53" t="s">
        <v>50</v>
      </c>
      <c r="BF210" s="53"/>
      <c r="BG210" s="53"/>
      <c r="BH210" s="53"/>
      <c r="BI210" s="53"/>
      <c r="BJ210" s="83"/>
      <c r="BK210" s="53"/>
      <c r="BL210" s="53"/>
    </row>
    <row r="211" spans="3:64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67" t="e">
        <f>SUMIFS([3]Up!$J:$J,[3]Up!$D:$D,D211)</f>
        <v>#VALUE!</v>
      </c>
      <c r="BB211" s="82"/>
      <c r="BC211" s="82" t="str">
        <f t="shared" si="23"/>
        <v>PL45</v>
      </c>
      <c r="BD211" s="53" t="str">
        <f t="shared" si="24"/>
        <v/>
      </c>
      <c r="BE211" s="53" t="s">
        <v>50</v>
      </c>
      <c r="BF211" s="53"/>
      <c r="BG211" s="53"/>
      <c r="BH211" s="53"/>
      <c r="BI211" s="53"/>
      <c r="BJ211" s="83"/>
      <c r="BK211" s="53"/>
      <c r="BL211" s="53"/>
    </row>
    <row r="212" spans="3:64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67" t="e">
        <f>SUMIFS([3]Up!$J:$J,[3]Up!$D:$D,D212)</f>
        <v>#VALUE!</v>
      </c>
      <c r="BB212" s="82"/>
      <c r="BC212" s="82" t="str">
        <f t="shared" si="23"/>
        <v>PL45</v>
      </c>
      <c r="BD212" s="53" t="str">
        <f t="shared" si="24"/>
        <v/>
      </c>
      <c r="BE212" s="53" t="s">
        <v>50</v>
      </c>
      <c r="BF212" s="53"/>
      <c r="BG212" s="53"/>
      <c r="BH212" s="53"/>
      <c r="BI212" s="53"/>
      <c r="BJ212" s="83"/>
      <c r="BK212" s="53"/>
      <c r="BL212" s="53"/>
    </row>
    <row r="213" spans="3:64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67" t="e">
        <f>SUMIFS([3]Up!$J:$J,[3]Up!$D:$D,D213)</f>
        <v>#VALUE!</v>
      </c>
      <c r="BB213" s="82"/>
      <c r="BC213" s="82" t="str">
        <f t="shared" si="23"/>
        <v>PL45</v>
      </c>
      <c r="BD213" s="53" t="str">
        <f t="shared" si="24"/>
        <v/>
      </c>
      <c r="BE213" s="53" t="s">
        <v>50</v>
      </c>
      <c r="BF213" s="53"/>
      <c r="BG213" s="53"/>
      <c r="BH213" s="53"/>
      <c r="BI213" s="53"/>
      <c r="BJ213" s="83"/>
      <c r="BK213" s="53"/>
      <c r="BL213" s="53"/>
    </row>
    <row r="214" spans="3:64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67" t="e">
        <f>SUMIFS([3]Up!$J:$J,[3]Up!$D:$D,D214)</f>
        <v>#VALUE!</v>
      </c>
      <c r="BB214" s="82"/>
      <c r="BC214" s="82" t="str">
        <f t="shared" si="23"/>
        <v>PL8</v>
      </c>
      <c r="BD214" s="53" t="str">
        <f t="shared" si="24"/>
        <v/>
      </c>
      <c r="BE214" s="53" t="s">
        <v>50</v>
      </c>
      <c r="BF214" s="53"/>
      <c r="BG214" s="53"/>
      <c r="BH214" s="53"/>
      <c r="BI214" s="53"/>
      <c r="BJ214" s="83"/>
      <c r="BK214" s="53"/>
      <c r="BL214" s="53"/>
    </row>
    <row r="215" spans="3:64" ht="14.25" hidden="1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41</v>
      </c>
      <c r="M215" s="26">
        <f t="shared" si="22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>
        <v>41</v>
      </c>
      <c r="BA215" s="67" t="e">
        <f>SUMIFS([3]Up!$J:$J,[3]Up!$D:$D,D215)</f>
        <v>#VALUE!</v>
      </c>
      <c r="BB215" s="82"/>
      <c r="BC215" s="82" t="str">
        <f t="shared" si="23"/>
        <v>PL6</v>
      </c>
      <c r="BD215" s="53" t="str">
        <f t="shared" si="24"/>
        <v/>
      </c>
      <c r="BE215" s="53" t="s">
        <v>50</v>
      </c>
      <c r="BF215" s="53"/>
      <c r="BG215" s="53"/>
      <c r="BH215" s="53"/>
      <c r="BI215" s="53"/>
      <c r="BJ215" s="83"/>
      <c r="BK215" s="53"/>
      <c r="BL215" s="53"/>
    </row>
    <row r="216" spans="3:64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67" t="e">
        <f>SUMIFS([3]Up!$J:$J,[3]Up!$D:$D,D216)</f>
        <v>#VALUE!</v>
      </c>
      <c r="BB216" s="82"/>
      <c r="BC216" s="82" t="str">
        <f t="shared" si="23"/>
        <v>SPD635</v>
      </c>
      <c r="BD216" s="53" t="str">
        <f t="shared" si="24"/>
        <v/>
      </c>
      <c r="BE216" s="53" t="s">
        <v>82</v>
      </c>
      <c r="BF216" s="53"/>
      <c r="BG216" s="53"/>
      <c r="BH216" s="53"/>
      <c r="BI216" s="53"/>
      <c r="BJ216" s="83"/>
      <c r="BK216" s="53"/>
      <c r="BL216" s="53"/>
    </row>
    <row r="217" spans="3:64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67" t="e">
        <f>SUMIFS([3]Up!$J:$J,[3]Up!$D:$D,D217)</f>
        <v>#VALUE!</v>
      </c>
      <c r="BB217" s="82"/>
      <c r="BC217" s="82" t="str">
        <f t="shared" si="23"/>
        <v>PL12</v>
      </c>
      <c r="BD217" s="53" t="str">
        <f t="shared" si="24"/>
        <v/>
      </c>
      <c r="BE217" s="53" t="s">
        <v>82</v>
      </c>
      <c r="BF217" s="53"/>
      <c r="BG217" s="53"/>
      <c r="BH217" s="53"/>
      <c r="BI217" s="53"/>
      <c r="BJ217" s="83"/>
      <c r="BK217" s="53"/>
      <c r="BL217" s="53"/>
    </row>
    <row r="218" spans="3:64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67" t="e">
        <f>SUMIFS([3]Up!$J:$J,[3]Up!$D:$D,D218)</f>
        <v>#VALUE!</v>
      </c>
      <c r="BB218" s="82"/>
      <c r="BC218" s="82" t="str">
        <f t="shared" si="23"/>
        <v/>
      </c>
      <c r="BD218" s="53" t="str">
        <f t="shared" si="24"/>
        <v/>
      </c>
      <c r="BE218" s="53" t="s">
        <v>50</v>
      </c>
      <c r="BF218" s="53"/>
      <c r="BG218" s="53"/>
      <c r="BH218" s="53"/>
      <c r="BI218" s="53"/>
      <c r="BJ218" s="83"/>
      <c r="BK218" s="53"/>
      <c r="BL218" s="53"/>
    </row>
    <row r="219" spans="3:64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26"/>
      <c r="BA219" s="67" t="e">
        <f>SUMIFS([3]Up!$J:$J,[3]Up!$D:$D,D219)</f>
        <v>#VALUE!</v>
      </c>
      <c r="BB219" s="82"/>
      <c r="BC219" s="82" t="str">
        <f t="shared" si="23"/>
        <v>PL12</v>
      </c>
      <c r="BD219" s="53" t="str">
        <f t="shared" si="24"/>
        <v/>
      </c>
      <c r="BE219" s="53" t="s">
        <v>82</v>
      </c>
      <c r="BF219" s="53"/>
      <c r="BG219" s="53"/>
      <c r="BH219" s="53"/>
      <c r="BI219" s="53"/>
      <c r="BJ219" s="83"/>
      <c r="BK219" s="53"/>
      <c r="BL219" s="53"/>
    </row>
    <row r="220" spans="3:64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26"/>
      <c r="BA220" s="67" t="e">
        <f>SUMIFS([3]Up!$J:$J,[3]Up!$D:$D,D220)</f>
        <v>#VALUE!</v>
      </c>
      <c r="BB220" s="82"/>
      <c r="BC220" s="82" t="str">
        <f t="shared" si="23"/>
        <v>PL12</v>
      </c>
      <c r="BD220" s="53" t="str">
        <f t="shared" si="24"/>
        <v/>
      </c>
      <c r="BE220" s="53" t="s">
        <v>82</v>
      </c>
      <c r="BF220" s="53"/>
      <c r="BG220" s="53"/>
      <c r="BH220" s="53"/>
      <c r="BI220" s="53"/>
      <c r="BJ220" s="83"/>
      <c r="BK220" s="53"/>
      <c r="BL220" s="53"/>
    </row>
    <row r="221" spans="3:64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67" t="e">
        <f>SUMIFS([3]Up!$J:$J,[3]Up!$D:$D,D221)</f>
        <v>#VALUE!</v>
      </c>
      <c r="BB221" s="82"/>
      <c r="BC221" s="82" t="str">
        <f t="shared" si="23"/>
        <v/>
      </c>
      <c r="BD221" s="53" t="str">
        <f t="shared" si="24"/>
        <v/>
      </c>
      <c r="BE221" s="53" t="s">
        <v>82</v>
      </c>
      <c r="BF221" s="53"/>
      <c r="BG221" s="53"/>
      <c r="BH221" s="53"/>
      <c r="BI221" s="53"/>
      <c r="BJ221" s="83"/>
      <c r="BK221" s="53"/>
      <c r="BL221" s="53"/>
    </row>
    <row r="222" spans="3:64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MIN(SUM(N222:AZ222),I222)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67" t="e">
        <f>SUMIFS([3]Up!$J:$J,[3]Up!$D:$D,D222)</f>
        <v>#VALUE!</v>
      </c>
      <c r="BB222" s="82"/>
      <c r="BC222" s="82" t="str">
        <f t="shared" ref="BC222:BC285" si="27">IFERROR(IF(C222="Plate",LEFT(E222,FIND("*",E222,1)-1),""),IF(C222="Plate",LEFT(E222,FIND("x",E222,1)-1),""))</f>
        <v/>
      </c>
      <c r="BD222" s="53" t="str">
        <f t="shared" ref="BD222:BD285" si="28">IF(ROUND(SUM(N222:AZ222)-I222,0)&gt;0,"Thừa "&amp;SUM(N222:AZ222)-I222,"")</f>
        <v/>
      </c>
      <c r="BE222" s="53" t="s">
        <v>82</v>
      </c>
      <c r="BF222" s="53"/>
      <c r="BG222" s="53"/>
      <c r="BH222" s="53"/>
      <c r="BI222" s="53"/>
      <c r="BJ222" s="83"/>
      <c r="BK222" s="53"/>
      <c r="BL222" s="53"/>
    </row>
    <row r="223" spans="3:64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67" t="e">
        <f>SUMIFS([3]Up!$J:$J,[3]Up!$D:$D,D223)</f>
        <v>#VALUE!</v>
      </c>
      <c r="BB223" s="82"/>
      <c r="BC223" s="82" t="str">
        <f t="shared" si="27"/>
        <v/>
      </c>
      <c r="BD223" s="53" t="str">
        <f t="shared" si="28"/>
        <v/>
      </c>
      <c r="BE223" s="53" t="s">
        <v>82</v>
      </c>
      <c r="BF223" s="53"/>
      <c r="BG223" s="53"/>
      <c r="BH223" s="53"/>
      <c r="BI223" s="53"/>
      <c r="BJ223" s="83"/>
      <c r="BK223" s="53"/>
      <c r="BL223" s="53"/>
    </row>
    <row r="224" spans="3:64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67" t="e">
        <f>SUMIFS([3]Up!$J:$J,[3]Up!$D:$D,D224)</f>
        <v>#VALUE!</v>
      </c>
      <c r="BB224" s="82"/>
      <c r="BC224" s="82" t="str">
        <f t="shared" si="27"/>
        <v/>
      </c>
      <c r="BD224" s="53" t="str">
        <f t="shared" si="28"/>
        <v/>
      </c>
      <c r="BE224" s="53" t="s">
        <v>82</v>
      </c>
      <c r="BF224" s="53"/>
      <c r="BG224" s="53"/>
      <c r="BH224" s="53"/>
      <c r="BI224" s="53"/>
      <c r="BJ224" s="83"/>
      <c r="BK224" s="53"/>
      <c r="BL224" s="53"/>
    </row>
    <row r="225" spans="3:64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67" t="e">
        <f>SUMIFS([3]Up!$J:$J,[3]Up!$D:$D,D225)</f>
        <v>#VALUE!</v>
      </c>
      <c r="BB225" s="82"/>
      <c r="BC225" s="82" t="str">
        <f t="shared" si="27"/>
        <v>PL12</v>
      </c>
      <c r="BD225" s="53" t="str">
        <f t="shared" si="28"/>
        <v/>
      </c>
      <c r="BE225" s="53" t="s">
        <v>82</v>
      </c>
      <c r="BF225" s="53"/>
      <c r="BG225" s="53"/>
      <c r="BH225" s="53"/>
      <c r="BI225" s="53"/>
      <c r="BJ225" s="83"/>
      <c r="BK225" s="53"/>
      <c r="BL225" s="53"/>
    </row>
    <row r="226" spans="3:64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67" t="e">
        <f>SUMIFS([3]Up!$J:$J,[3]Up!$D:$D,D226)</f>
        <v>#VALUE!</v>
      </c>
      <c r="BB226" s="82"/>
      <c r="BC226" s="82" t="str">
        <f t="shared" si="27"/>
        <v>PL12</v>
      </c>
      <c r="BD226" s="53" t="str">
        <f t="shared" si="28"/>
        <v/>
      </c>
      <c r="BE226" s="53" t="s">
        <v>82</v>
      </c>
      <c r="BF226" s="53"/>
      <c r="BG226" s="53"/>
      <c r="BH226" s="53"/>
      <c r="BI226" s="53"/>
      <c r="BJ226" s="83"/>
      <c r="BK226" s="53"/>
      <c r="BL226" s="53"/>
    </row>
    <row r="227" spans="3:64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67" t="e">
        <f>SUMIFS([3]Up!$J:$J,[3]Up!$D:$D,D227)</f>
        <v>#VALUE!</v>
      </c>
      <c r="BB227" s="82"/>
      <c r="BC227" s="82" t="str">
        <f t="shared" si="27"/>
        <v>PL12</v>
      </c>
      <c r="BD227" s="53" t="str">
        <f t="shared" si="28"/>
        <v/>
      </c>
      <c r="BE227" s="53" t="s">
        <v>82</v>
      </c>
      <c r="BF227" s="53"/>
      <c r="BG227" s="53"/>
      <c r="BH227" s="53"/>
      <c r="BI227" s="53"/>
      <c r="BJ227" s="83"/>
      <c r="BK227" s="53"/>
      <c r="BL227" s="53"/>
    </row>
    <row r="228" spans="3:64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67" t="e">
        <f>SUMIFS([3]Up!$J:$J,[3]Up!$D:$D,D228)</f>
        <v>#VALUE!</v>
      </c>
      <c r="BB228" s="82"/>
      <c r="BC228" s="82" t="str">
        <f t="shared" si="27"/>
        <v>PL12</v>
      </c>
      <c r="BD228" s="53" t="str">
        <f t="shared" si="28"/>
        <v/>
      </c>
      <c r="BE228" s="53" t="s">
        <v>82</v>
      </c>
      <c r="BF228" s="53"/>
      <c r="BG228" s="53"/>
      <c r="BH228" s="53"/>
      <c r="BI228" s="53"/>
      <c r="BJ228" s="83"/>
      <c r="BK228" s="53"/>
      <c r="BL228" s="53"/>
    </row>
    <row r="229" spans="3:64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67" t="e">
        <f>SUMIFS([3]Up!$J:$J,[3]Up!$D:$D,D229)</f>
        <v>#VALUE!</v>
      </c>
      <c r="BB229" s="82"/>
      <c r="BC229" s="82" t="str">
        <f t="shared" si="27"/>
        <v/>
      </c>
      <c r="BD229" s="53" t="str">
        <f t="shared" si="28"/>
        <v/>
      </c>
      <c r="BE229" s="53" t="s">
        <v>82</v>
      </c>
      <c r="BF229" s="53"/>
      <c r="BG229" s="53"/>
      <c r="BH229" s="53"/>
      <c r="BI229" s="53"/>
      <c r="BJ229" s="83"/>
      <c r="BK229" s="53"/>
      <c r="BL229" s="53"/>
    </row>
    <row r="230" spans="3:64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67" t="e">
        <f>SUMIFS([3]Up!$J:$J,[3]Up!$D:$D,D230)</f>
        <v>#VALUE!</v>
      </c>
      <c r="BB230" s="82"/>
      <c r="BC230" s="82" t="str">
        <f t="shared" si="27"/>
        <v/>
      </c>
      <c r="BD230" s="53" t="str">
        <f t="shared" si="28"/>
        <v/>
      </c>
      <c r="BE230" s="53" t="s">
        <v>82</v>
      </c>
      <c r="BF230" s="53"/>
      <c r="BG230" s="53"/>
      <c r="BH230" s="53"/>
      <c r="BI230" s="53"/>
      <c r="BJ230" s="83"/>
      <c r="BK230" s="53"/>
      <c r="BL230" s="53"/>
    </row>
    <row r="231" spans="3:64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67" t="e">
        <f>SUMIFS([3]Up!$J:$J,[3]Up!$D:$D,D231)</f>
        <v>#VALUE!</v>
      </c>
      <c r="BB231" s="82"/>
      <c r="BC231" s="82" t="str">
        <f t="shared" si="27"/>
        <v/>
      </c>
      <c r="BD231" s="53" t="str">
        <f t="shared" si="28"/>
        <v/>
      </c>
      <c r="BE231" s="53" t="s">
        <v>82</v>
      </c>
      <c r="BF231" s="53"/>
      <c r="BG231" s="53"/>
      <c r="BH231" s="53"/>
      <c r="BI231" s="53"/>
      <c r="BJ231" s="83"/>
      <c r="BK231" s="53"/>
      <c r="BL231" s="53"/>
    </row>
    <row r="232" spans="3:64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67" t="e">
        <f>SUMIFS([3]Up!$J:$J,[3]Up!$D:$D,D232)</f>
        <v>#VALUE!</v>
      </c>
      <c r="BB232" s="82"/>
      <c r="BC232" s="82" t="str">
        <f t="shared" si="27"/>
        <v/>
      </c>
      <c r="BD232" s="53" t="str">
        <f t="shared" si="28"/>
        <v/>
      </c>
      <c r="BE232" s="53" t="s">
        <v>82</v>
      </c>
      <c r="BF232" s="53"/>
      <c r="BG232" s="53"/>
      <c r="BH232" s="53"/>
      <c r="BI232" s="53"/>
      <c r="BJ232" s="83"/>
      <c r="BK232" s="53"/>
      <c r="BL232" s="53"/>
    </row>
    <row r="233" spans="3:64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67" t="e">
        <f>SUMIFS([3]Up!$J:$J,[3]Up!$D:$D,D233)</f>
        <v>#VALUE!</v>
      </c>
      <c r="BB233" s="82"/>
      <c r="BC233" s="82" t="str">
        <f t="shared" si="27"/>
        <v>PL12</v>
      </c>
      <c r="BD233" s="53" t="str">
        <f t="shared" si="28"/>
        <v/>
      </c>
      <c r="BE233" s="53" t="s">
        <v>82</v>
      </c>
      <c r="BF233" s="53"/>
      <c r="BG233" s="53"/>
      <c r="BH233" s="53"/>
      <c r="BI233" s="53"/>
      <c r="BJ233" s="83"/>
      <c r="BK233" s="53"/>
      <c r="BL233" s="53"/>
    </row>
    <row r="234" spans="3:64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67" t="e">
        <f>SUMIFS([3]Up!$J:$J,[3]Up!$D:$D,D234)</f>
        <v>#VALUE!</v>
      </c>
      <c r="BB234" s="82"/>
      <c r="BC234" s="82" t="str">
        <f t="shared" si="27"/>
        <v>PL12</v>
      </c>
      <c r="BD234" s="53" t="str">
        <f t="shared" si="28"/>
        <v/>
      </c>
      <c r="BE234" s="53" t="s">
        <v>82</v>
      </c>
      <c r="BF234" s="53"/>
      <c r="BG234" s="53"/>
      <c r="BH234" s="53"/>
      <c r="BI234" s="53"/>
      <c r="BJ234" s="83"/>
      <c r="BK234" s="53"/>
      <c r="BL234" s="53"/>
    </row>
    <row r="235" spans="3:64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26"/>
      <c r="BA235" s="67" t="e">
        <f>SUMIFS([3]Up!$J:$J,[3]Up!$D:$D,D235)</f>
        <v>#VALUE!</v>
      </c>
      <c r="BB235" s="82"/>
      <c r="BC235" s="82" t="str">
        <f t="shared" si="27"/>
        <v>PL12</v>
      </c>
      <c r="BD235" s="53" t="str">
        <f t="shared" si="28"/>
        <v/>
      </c>
      <c r="BE235" s="53" t="s">
        <v>82</v>
      </c>
      <c r="BF235" s="53"/>
      <c r="BG235" s="53"/>
      <c r="BH235" s="53"/>
      <c r="BI235" s="53"/>
      <c r="BJ235" s="83"/>
      <c r="BK235" s="53"/>
      <c r="BL235" s="53"/>
    </row>
    <row r="236" spans="3:64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67" t="e">
        <f>SUMIFS([3]Up!$J:$J,[3]Up!$D:$D,D236)</f>
        <v>#VALUE!</v>
      </c>
      <c r="BB236" s="82"/>
      <c r="BC236" s="82" t="str">
        <f t="shared" si="27"/>
        <v/>
      </c>
      <c r="BD236" s="53" t="str">
        <f t="shared" si="28"/>
        <v/>
      </c>
      <c r="BE236" s="53" t="s">
        <v>82</v>
      </c>
      <c r="BF236" s="53"/>
      <c r="BG236" s="53"/>
      <c r="BH236" s="53"/>
      <c r="BI236" s="53"/>
      <c r="BJ236" s="83"/>
      <c r="BK236" s="53"/>
      <c r="BL236" s="53"/>
    </row>
    <row r="237" spans="3:64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67" t="e">
        <f>SUMIFS([3]Up!$J:$J,[3]Up!$D:$D,D237)</f>
        <v>#VALUE!</v>
      </c>
      <c r="BB237" s="82"/>
      <c r="BC237" s="82" t="str">
        <f t="shared" si="27"/>
        <v/>
      </c>
      <c r="BD237" s="53" t="str">
        <f t="shared" si="28"/>
        <v/>
      </c>
      <c r="BE237" s="53" t="s">
        <v>82</v>
      </c>
      <c r="BF237" s="53"/>
      <c r="BG237" s="53"/>
      <c r="BH237" s="53"/>
      <c r="BI237" s="53"/>
      <c r="BJ237" s="83"/>
      <c r="BK237" s="53"/>
      <c r="BL237" s="53"/>
    </row>
    <row r="238" spans="3:64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67" t="e">
        <f>SUMIFS([3]Up!$J:$J,[3]Up!$D:$D,D238)</f>
        <v>#VALUE!</v>
      </c>
      <c r="BB238" s="82"/>
      <c r="BC238" s="82" t="str">
        <f t="shared" si="27"/>
        <v/>
      </c>
      <c r="BD238" s="53" t="str">
        <f t="shared" si="28"/>
        <v/>
      </c>
      <c r="BE238" s="53" t="s">
        <v>82</v>
      </c>
      <c r="BF238" s="53"/>
      <c r="BG238" s="53"/>
      <c r="BH238" s="53"/>
      <c r="BI238" s="53"/>
      <c r="BJ238" s="83"/>
      <c r="BK238" s="53"/>
      <c r="BL238" s="53"/>
    </row>
    <row r="239" spans="3:64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67" t="e">
        <f>SUMIFS([3]Up!$J:$J,[3]Up!$D:$D,D239)</f>
        <v>#VALUE!</v>
      </c>
      <c r="BB239" s="82"/>
      <c r="BC239" s="82" t="str">
        <f t="shared" si="27"/>
        <v/>
      </c>
      <c r="BD239" s="53" t="str">
        <f t="shared" si="28"/>
        <v/>
      </c>
      <c r="BE239" s="53" t="s">
        <v>82</v>
      </c>
      <c r="BF239" s="53"/>
      <c r="BG239" s="53"/>
      <c r="BH239" s="53"/>
      <c r="BI239" s="53"/>
      <c r="BJ239" s="83"/>
      <c r="BK239" s="53"/>
      <c r="BL239" s="53"/>
    </row>
    <row r="240" spans="3:64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67" t="e">
        <f>SUMIFS([3]Up!$J:$J,[3]Up!$D:$D,D240)</f>
        <v>#VALUE!</v>
      </c>
      <c r="BB240" s="82"/>
      <c r="BC240" s="82" t="str">
        <f t="shared" si="27"/>
        <v>PL10</v>
      </c>
      <c r="BD240" s="53" t="str">
        <f t="shared" si="28"/>
        <v/>
      </c>
      <c r="BE240" s="53" t="s">
        <v>50</v>
      </c>
      <c r="BF240" s="53"/>
      <c r="BG240" s="53"/>
      <c r="BH240" s="53"/>
      <c r="BI240" s="53"/>
      <c r="BJ240" s="83"/>
      <c r="BK240" s="53"/>
      <c r="BL240" s="53"/>
    </row>
    <row r="241" spans="3:64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67" t="e">
        <f>SUMIFS([3]Up!$J:$J,[3]Up!$D:$D,D241)</f>
        <v>#VALUE!</v>
      </c>
      <c r="BB241" s="82"/>
      <c r="BC241" s="82" t="str">
        <f t="shared" si="27"/>
        <v>PL12</v>
      </c>
      <c r="BD241" s="53" t="str">
        <f t="shared" si="28"/>
        <v/>
      </c>
      <c r="BE241" s="53" t="s">
        <v>82</v>
      </c>
      <c r="BF241" s="53"/>
      <c r="BG241" s="53"/>
      <c r="BH241" s="53"/>
      <c r="BI241" s="53"/>
      <c r="BJ241" s="83"/>
      <c r="BK241" s="53"/>
      <c r="BL241" s="53"/>
    </row>
    <row r="242" spans="3:64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67" t="e">
        <f>SUMIFS([3]Up!$J:$J,[3]Up!$D:$D,D242)</f>
        <v>#VALUE!</v>
      </c>
      <c r="BB242" s="82"/>
      <c r="BC242" s="82" t="str">
        <f t="shared" si="27"/>
        <v>PL12</v>
      </c>
      <c r="BD242" s="53" t="str">
        <f t="shared" si="28"/>
        <v/>
      </c>
      <c r="BE242" s="53" t="s">
        <v>82</v>
      </c>
      <c r="BF242" s="53"/>
      <c r="BG242" s="53"/>
      <c r="BH242" s="53"/>
      <c r="BI242" s="53"/>
      <c r="BJ242" s="83"/>
      <c r="BK242" s="53"/>
      <c r="BL242" s="53"/>
    </row>
    <row r="243" spans="3:64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67" t="e">
        <f>SUMIFS([3]Up!$J:$J,[3]Up!$D:$D,D243)</f>
        <v>#VALUE!</v>
      </c>
      <c r="BB243" s="82"/>
      <c r="BC243" s="82" t="str">
        <f t="shared" si="27"/>
        <v>PL12</v>
      </c>
      <c r="BD243" s="53" t="str">
        <f t="shared" si="28"/>
        <v/>
      </c>
      <c r="BE243" s="53" t="s">
        <v>82</v>
      </c>
      <c r="BF243" s="53"/>
      <c r="BG243" s="53"/>
      <c r="BH243" s="53"/>
      <c r="BI243" s="53"/>
      <c r="BJ243" s="83"/>
      <c r="BK243" s="53"/>
      <c r="BL243" s="53"/>
    </row>
    <row r="244" spans="3:64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67" t="e">
        <f>SUMIFS([3]Up!$J:$J,[3]Up!$D:$D,D244)</f>
        <v>#VALUE!</v>
      </c>
      <c r="BB244" s="82"/>
      <c r="BC244" s="82" t="str">
        <f t="shared" si="27"/>
        <v>PL12</v>
      </c>
      <c r="BD244" s="53" t="str">
        <f t="shared" si="28"/>
        <v/>
      </c>
      <c r="BE244" s="53" t="s">
        <v>82</v>
      </c>
      <c r="BF244" s="53"/>
      <c r="BG244" s="53"/>
      <c r="BH244" s="53"/>
      <c r="BI244" s="53"/>
      <c r="BJ244" s="83"/>
      <c r="BK244" s="53"/>
      <c r="BL244" s="53"/>
    </row>
    <row r="245" spans="3:64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67" t="e">
        <f>SUMIFS([3]Up!$J:$J,[3]Up!$D:$D,D245)</f>
        <v>#VALUE!</v>
      </c>
      <c r="BB245" s="82"/>
      <c r="BC245" s="82" t="str">
        <f t="shared" si="27"/>
        <v/>
      </c>
      <c r="BD245" s="53" t="str">
        <f t="shared" si="28"/>
        <v/>
      </c>
      <c r="BE245" s="53" t="s">
        <v>82</v>
      </c>
      <c r="BF245" s="53"/>
      <c r="BG245" s="53"/>
      <c r="BH245" s="53"/>
      <c r="BI245" s="53"/>
      <c r="BJ245" s="83"/>
      <c r="BK245" s="53"/>
      <c r="BL245" s="53"/>
    </row>
    <row r="246" spans="3:64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67" t="e">
        <f>SUMIFS([3]Up!$J:$J,[3]Up!$D:$D,D246)</f>
        <v>#VALUE!</v>
      </c>
      <c r="BB246" s="82"/>
      <c r="BC246" s="82" t="str">
        <f t="shared" si="27"/>
        <v/>
      </c>
      <c r="BD246" s="53" t="str">
        <f t="shared" si="28"/>
        <v/>
      </c>
      <c r="BE246" s="53" t="s">
        <v>82</v>
      </c>
      <c r="BF246" s="53"/>
      <c r="BG246" s="53"/>
      <c r="BH246" s="53"/>
      <c r="BI246" s="53"/>
      <c r="BJ246" s="83"/>
      <c r="BK246" s="53"/>
      <c r="BL246" s="53"/>
    </row>
    <row r="247" spans="3:64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67" t="e">
        <f>SUMIFS([3]Up!$J:$J,[3]Up!$D:$D,D247)</f>
        <v>#VALUE!</v>
      </c>
      <c r="BB247" s="82"/>
      <c r="BC247" s="82" t="str">
        <f t="shared" si="27"/>
        <v/>
      </c>
      <c r="BD247" s="53" t="str">
        <f t="shared" si="28"/>
        <v/>
      </c>
      <c r="BE247" s="53" t="s">
        <v>82</v>
      </c>
      <c r="BF247" s="53"/>
      <c r="BG247" s="53"/>
      <c r="BH247" s="53"/>
      <c r="BI247" s="53"/>
      <c r="BJ247" s="83"/>
      <c r="BK247" s="53"/>
      <c r="BL247" s="53"/>
    </row>
    <row r="248" spans="3:64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67" t="e">
        <f>SUMIFS([3]Up!$J:$J,[3]Up!$D:$D,D248)</f>
        <v>#VALUE!</v>
      </c>
      <c r="BB248" s="82"/>
      <c r="BC248" s="82" t="str">
        <f t="shared" si="27"/>
        <v/>
      </c>
      <c r="BD248" s="53" t="str">
        <f t="shared" si="28"/>
        <v/>
      </c>
      <c r="BE248" s="53" t="s">
        <v>82</v>
      </c>
      <c r="BF248" s="53"/>
      <c r="BG248" s="53"/>
      <c r="BH248" s="53"/>
      <c r="BI248" s="53"/>
      <c r="BJ248" s="83"/>
      <c r="BK248" s="53"/>
      <c r="BL248" s="53"/>
    </row>
    <row r="249" spans="3:64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67" t="e">
        <f>SUMIFS([3]Up!$J:$J,[3]Up!$D:$D,D249)</f>
        <v>#VALUE!</v>
      </c>
      <c r="BB249" s="82"/>
      <c r="BC249" s="82" t="str">
        <f t="shared" si="27"/>
        <v>PL12</v>
      </c>
      <c r="BD249" s="53" t="str">
        <f t="shared" si="28"/>
        <v/>
      </c>
      <c r="BE249" s="53" t="s">
        <v>82</v>
      </c>
      <c r="BF249" s="53"/>
      <c r="BG249" s="53"/>
      <c r="BH249" s="53"/>
      <c r="BI249" s="53"/>
      <c r="BJ249" s="83"/>
      <c r="BK249" s="53"/>
      <c r="BL249" s="53"/>
    </row>
    <row r="250" spans="3:64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26"/>
      <c r="BA250" s="67" t="e">
        <f>SUMIFS([3]Up!$J:$J,[3]Up!$D:$D,D250)</f>
        <v>#VALUE!</v>
      </c>
      <c r="BB250" s="82"/>
      <c r="BC250" s="82" t="str">
        <f t="shared" si="27"/>
        <v>PL12</v>
      </c>
      <c r="BD250" s="53" t="str">
        <f t="shared" si="28"/>
        <v/>
      </c>
      <c r="BE250" s="53" t="s">
        <v>82</v>
      </c>
      <c r="BF250" s="53"/>
      <c r="BG250" s="53"/>
      <c r="BH250" s="53"/>
      <c r="BI250" s="53"/>
      <c r="BJ250" s="83"/>
      <c r="BK250" s="53"/>
      <c r="BL250" s="53"/>
    </row>
    <row r="251" spans="3:64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67" t="e">
        <f>SUMIFS([3]Up!$J:$J,[3]Up!$D:$D,D251)</f>
        <v>#VALUE!</v>
      </c>
      <c r="BB251" s="82"/>
      <c r="BC251" s="82" t="str">
        <f t="shared" si="27"/>
        <v>PL12</v>
      </c>
      <c r="BD251" s="53" t="str">
        <f t="shared" si="28"/>
        <v/>
      </c>
      <c r="BE251" s="53" t="s">
        <v>82</v>
      </c>
      <c r="BF251" s="53"/>
      <c r="BG251" s="53"/>
      <c r="BH251" s="53"/>
      <c r="BI251" s="53"/>
      <c r="BJ251" s="83"/>
      <c r="BK251" s="53"/>
      <c r="BL251" s="53"/>
    </row>
    <row r="252" spans="3:64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67" t="e">
        <f>SUMIFS([3]Up!$J:$J,[3]Up!$D:$D,D252)</f>
        <v>#VALUE!</v>
      </c>
      <c r="BB252" s="82"/>
      <c r="BC252" s="82" t="str">
        <f t="shared" si="27"/>
        <v/>
      </c>
      <c r="BD252" s="53" t="str">
        <f t="shared" si="28"/>
        <v/>
      </c>
      <c r="BE252" s="53" t="s">
        <v>82</v>
      </c>
      <c r="BF252" s="53"/>
      <c r="BG252" s="53"/>
      <c r="BH252" s="53"/>
      <c r="BI252" s="53"/>
      <c r="BJ252" s="83"/>
      <c r="BK252" s="53"/>
      <c r="BL252" s="53"/>
    </row>
    <row r="253" spans="3:64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67" t="e">
        <f>SUMIFS([3]Up!$J:$J,[3]Up!$D:$D,D253)</f>
        <v>#VALUE!</v>
      </c>
      <c r="BB253" s="82"/>
      <c r="BC253" s="82" t="str">
        <f t="shared" si="27"/>
        <v/>
      </c>
      <c r="BD253" s="53" t="str">
        <f t="shared" si="28"/>
        <v/>
      </c>
      <c r="BE253" s="53" t="s">
        <v>82</v>
      </c>
      <c r="BF253" s="53"/>
      <c r="BG253" s="53"/>
      <c r="BH253" s="53"/>
      <c r="BI253" s="53"/>
      <c r="BJ253" s="83"/>
      <c r="BK253" s="53"/>
      <c r="BL253" s="53"/>
    </row>
    <row r="254" spans="3:64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67" t="e">
        <f>SUMIFS([3]Up!$J:$J,[3]Up!$D:$D,D254)</f>
        <v>#VALUE!</v>
      </c>
      <c r="BB254" s="82"/>
      <c r="BC254" s="82" t="str">
        <f t="shared" si="27"/>
        <v/>
      </c>
      <c r="BD254" s="53" t="str">
        <f t="shared" si="28"/>
        <v/>
      </c>
      <c r="BE254" s="53" t="s">
        <v>82</v>
      </c>
      <c r="BF254" s="53"/>
      <c r="BG254" s="53"/>
      <c r="BH254" s="53"/>
      <c r="BI254" s="53"/>
      <c r="BJ254" s="83"/>
      <c r="BK254" s="53"/>
      <c r="BL254" s="53"/>
    </row>
    <row r="255" spans="3:64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67" t="e">
        <f>SUMIFS([3]Up!$J:$J,[3]Up!$D:$D,D255)</f>
        <v>#VALUE!</v>
      </c>
      <c r="BB255" s="82"/>
      <c r="BC255" s="82" t="str">
        <f t="shared" si="27"/>
        <v/>
      </c>
      <c r="BD255" s="53" t="str">
        <f t="shared" si="28"/>
        <v/>
      </c>
      <c r="BE255" s="53" t="s">
        <v>82</v>
      </c>
      <c r="BF255" s="53"/>
      <c r="BG255" s="53"/>
      <c r="BH255" s="53"/>
      <c r="BI255" s="53"/>
      <c r="BJ255" s="83"/>
      <c r="BK255" s="53"/>
      <c r="BL255" s="53"/>
    </row>
    <row r="256" spans="3:64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67" t="e">
        <f>SUMIFS([3]Up!$J:$J,[3]Up!$D:$D,D256)</f>
        <v>#VALUE!</v>
      </c>
      <c r="BB256" s="82"/>
      <c r="BC256" s="82" t="str">
        <f t="shared" si="27"/>
        <v>PL10</v>
      </c>
      <c r="BD256" s="53" t="str">
        <f t="shared" si="28"/>
        <v/>
      </c>
      <c r="BE256" s="53" t="s">
        <v>50</v>
      </c>
      <c r="BF256" s="53"/>
      <c r="BG256" s="53"/>
      <c r="BH256" s="53"/>
      <c r="BI256" s="53"/>
      <c r="BJ256" s="83"/>
      <c r="BK256" s="53"/>
      <c r="BL256" s="53"/>
    </row>
    <row r="257" spans="3:64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26"/>
      <c r="BA257" s="67" t="e">
        <f>SUMIFS([3]Up!$J:$J,[3]Up!$D:$D,D257)</f>
        <v>#VALUE!</v>
      </c>
      <c r="BB257" s="82"/>
      <c r="BC257" s="82" t="str">
        <f t="shared" si="27"/>
        <v>PL12</v>
      </c>
      <c r="BD257" s="53" t="str">
        <f t="shared" si="28"/>
        <v/>
      </c>
      <c r="BE257" s="53" t="s">
        <v>82</v>
      </c>
      <c r="BF257" s="53"/>
      <c r="BG257" s="53"/>
      <c r="BH257" s="53"/>
      <c r="BI257" s="53"/>
      <c r="BJ257" s="83"/>
      <c r="BK257" s="53"/>
      <c r="BL257" s="53"/>
    </row>
    <row r="258" spans="3:64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67" t="e">
        <f>SUMIFS([3]Up!$J:$J,[3]Up!$D:$D,D258)</f>
        <v>#VALUE!</v>
      </c>
      <c r="BB258" s="82"/>
      <c r="BC258" s="82" t="str">
        <f t="shared" si="27"/>
        <v>PL12</v>
      </c>
      <c r="BD258" s="53" t="str">
        <f t="shared" si="28"/>
        <v/>
      </c>
      <c r="BE258" s="53" t="s">
        <v>82</v>
      </c>
      <c r="BF258" s="53"/>
      <c r="BG258" s="53"/>
      <c r="BH258" s="53"/>
      <c r="BI258" s="53"/>
      <c r="BJ258" s="83"/>
      <c r="BK258" s="53"/>
      <c r="BL258" s="53"/>
    </row>
    <row r="259" spans="3:64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67" t="e">
        <f>SUMIFS([3]Up!$J:$J,[3]Up!$D:$D,D259)</f>
        <v>#VALUE!</v>
      </c>
      <c r="BB259" s="82"/>
      <c r="BC259" s="82" t="str">
        <f t="shared" si="27"/>
        <v>PL12</v>
      </c>
      <c r="BD259" s="53" t="str">
        <f t="shared" si="28"/>
        <v/>
      </c>
      <c r="BE259" s="53" t="s">
        <v>82</v>
      </c>
      <c r="BF259" s="53"/>
      <c r="BG259" s="53"/>
      <c r="BH259" s="53"/>
      <c r="BI259" s="53"/>
      <c r="BJ259" s="83"/>
      <c r="BK259" s="53"/>
      <c r="BL259" s="53"/>
    </row>
    <row r="260" spans="3:64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67" t="e">
        <f>SUMIFS([3]Up!$J:$J,[3]Up!$D:$D,D260)</f>
        <v>#VALUE!</v>
      </c>
      <c r="BB260" s="82"/>
      <c r="BC260" s="82" t="str">
        <f t="shared" si="27"/>
        <v>PL12</v>
      </c>
      <c r="BD260" s="53" t="str">
        <f t="shared" si="28"/>
        <v/>
      </c>
      <c r="BE260" s="53" t="s">
        <v>82</v>
      </c>
      <c r="BF260" s="53"/>
      <c r="BG260" s="53"/>
      <c r="BH260" s="53"/>
      <c r="BI260" s="53"/>
      <c r="BJ260" s="83"/>
      <c r="BK260" s="53"/>
      <c r="BL260" s="53"/>
    </row>
    <row r="261" spans="3:64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67" t="e">
        <f>SUMIFS([3]Up!$J:$J,[3]Up!$D:$D,D261)</f>
        <v>#VALUE!</v>
      </c>
      <c r="BB261" s="82"/>
      <c r="BC261" s="82" t="str">
        <f t="shared" si="27"/>
        <v/>
      </c>
      <c r="BD261" s="53" t="str">
        <f t="shared" si="28"/>
        <v/>
      </c>
      <c r="BE261" s="53" t="s">
        <v>82</v>
      </c>
      <c r="BF261" s="53"/>
      <c r="BG261" s="53"/>
      <c r="BH261" s="53"/>
      <c r="BI261" s="53"/>
      <c r="BJ261" s="83"/>
      <c r="BK261" s="53"/>
      <c r="BL261" s="53"/>
    </row>
    <row r="262" spans="3:64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67" t="e">
        <f>SUMIFS([3]Up!$J:$J,[3]Up!$D:$D,D262)</f>
        <v>#VALUE!</v>
      </c>
      <c r="BB262" s="82"/>
      <c r="BC262" s="82" t="str">
        <f t="shared" si="27"/>
        <v/>
      </c>
      <c r="BD262" s="53" t="str">
        <f t="shared" si="28"/>
        <v/>
      </c>
      <c r="BE262" s="53" t="s">
        <v>82</v>
      </c>
      <c r="BF262" s="53"/>
      <c r="BG262" s="53"/>
      <c r="BH262" s="53"/>
      <c r="BI262" s="53"/>
      <c r="BJ262" s="83"/>
      <c r="BK262" s="53"/>
      <c r="BL262" s="53"/>
    </row>
    <row r="263" spans="3:64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67" t="e">
        <f>SUMIFS([3]Up!$J:$J,[3]Up!$D:$D,D263)</f>
        <v>#VALUE!</v>
      </c>
      <c r="BB263" s="82"/>
      <c r="BC263" s="82" t="str">
        <f t="shared" si="27"/>
        <v/>
      </c>
      <c r="BD263" s="53" t="str">
        <f t="shared" si="28"/>
        <v/>
      </c>
      <c r="BE263" s="53" t="s">
        <v>82</v>
      </c>
      <c r="BF263" s="53"/>
      <c r="BG263" s="53"/>
      <c r="BH263" s="53"/>
      <c r="BI263" s="53"/>
      <c r="BJ263" s="83"/>
      <c r="BK263" s="53"/>
      <c r="BL263" s="53"/>
    </row>
    <row r="264" spans="3:64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67" t="e">
        <f>SUMIFS([3]Up!$J:$J,[3]Up!$D:$D,D264)</f>
        <v>#VALUE!</v>
      </c>
      <c r="BB264" s="82"/>
      <c r="BC264" s="82" t="str">
        <f t="shared" si="27"/>
        <v>PL10</v>
      </c>
      <c r="BD264" s="53" t="str">
        <f t="shared" si="28"/>
        <v/>
      </c>
      <c r="BE264" s="53" t="s">
        <v>82</v>
      </c>
      <c r="BF264" s="53"/>
      <c r="BG264" s="53"/>
      <c r="BH264" s="53"/>
      <c r="BI264" s="53"/>
      <c r="BJ264" s="83"/>
      <c r="BK264" s="53"/>
      <c r="BL264" s="53"/>
    </row>
    <row r="265" spans="3:64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26"/>
      <c r="BA265" s="67" t="e">
        <f>SUMIFS([3]Up!$J:$J,[3]Up!$D:$D,D265)</f>
        <v>#VALUE!</v>
      </c>
      <c r="BB265" s="82"/>
      <c r="BC265" s="82" t="str">
        <f t="shared" si="27"/>
        <v>PL10</v>
      </c>
      <c r="BD265" s="53" t="str">
        <f t="shared" si="28"/>
        <v/>
      </c>
      <c r="BE265" s="53" t="s">
        <v>82</v>
      </c>
      <c r="BF265" s="53"/>
      <c r="BG265" s="53"/>
      <c r="BH265" s="53"/>
      <c r="BI265" s="53"/>
      <c r="BJ265" s="83"/>
      <c r="BK265" s="53"/>
      <c r="BL265" s="53"/>
    </row>
    <row r="266" spans="3:64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67" t="e">
        <f>SUMIFS([3]Up!$J:$J,[3]Up!$D:$D,D266)</f>
        <v>#VALUE!</v>
      </c>
      <c r="BB266" s="82"/>
      <c r="BC266" s="82" t="str">
        <f t="shared" si="27"/>
        <v>PL10</v>
      </c>
      <c r="BD266" s="53" t="str">
        <f t="shared" si="28"/>
        <v/>
      </c>
      <c r="BE266" s="53" t="s">
        <v>82</v>
      </c>
      <c r="BF266" s="53"/>
      <c r="BG266" s="53"/>
      <c r="BH266" s="53"/>
      <c r="BI266" s="53"/>
      <c r="BJ266" s="83"/>
      <c r="BK266" s="53"/>
      <c r="BL266" s="53"/>
    </row>
    <row r="267" spans="3:64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67" t="e">
        <f>SUMIFS([3]Up!$J:$J,[3]Up!$D:$D,D267)</f>
        <v>#VALUE!</v>
      </c>
      <c r="BB267" s="82"/>
      <c r="BC267" s="82" t="str">
        <f t="shared" si="27"/>
        <v>PL10</v>
      </c>
      <c r="BD267" s="53" t="str">
        <f t="shared" si="28"/>
        <v/>
      </c>
      <c r="BE267" s="53" t="s">
        <v>82</v>
      </c>
      <c r="BF267" s="53"/>
      <c r="BG267" s="53"/>
      <c r="BH267" s="53"/>
      <c r="BI267" s="53"/>
      <c r="BJ267" s="83"/>
      <c r="BK267" s="53"/>
      <c r="BL267" s="53"/>
    </row>
    <row r="268" spans="3:64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67" t="e">
        <f>SUMIFS([3]Up!$J:$J,[3]Up!$D:$D,D268)</f>
        <v>#VALUE!</v>
      </c>
      <c r="BB268" s="82"/>
      <c r="BC268" s="82" t="str">
        <f t="shared" si="27"/>
        <v/>
      </c>
      <c r="BD268" s="53" t="str">
        <f t="shared" si="28"/>
        <v/>
      </c>
      <c r="BE268" s="53" t="s">
        <v>82</v>
      </c>
      <c r="BF268" s="53"/>
      <c r="BG268" s="53"/>
      <c r="BH268" s="53"/>
      <c r="BI268" s="53"/>
      <c r="BJ268" s="83"/>
      <c r="BK268" s="53"/>
      <c r="BL268" s="53"/>
    </row>
    <row r="269" spans="3:64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67" t="e">
        <f>SUMIFS([3]Up!$J:$J,[3]Up!$D:$D,D269)</f>
        <v>#VALUE!</v>
      </c>
      <c r="BB269" s="82"/>
      <c r="BC269" s="82" t="str">
        <f t="shared" si="27"/>
        <v/>
      </c>
      <c r="BD269" s="53" t="str">
        <f t="shared" si="28"/>
        <v/>
      </c>
      <c r="BE269" s="53" t="s">
        <v>82</v>
      </c>
      <c r="BF269" s="53"/>
      <c r="BG269" s="53"/>
      <c r="BH269" s="53"/>
      <c r="BI269" s="53"/>
      <c r="BJ269" s="83"/>
      <c r="BK269" s="53"/>
      <c r="BL269" s="53"/>
    </row>
    <row r="270" spans="3:64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67" t="e">
        <f>SUMIFS([3]Up!$J:$J,[3]Up!$D:$D,D270)</f>
        <v>#VALUE!</v>
      </c>
      <c r="BB270" s="82"/>
      <c r="BC270" s="82" t="str">
        <f t="shared" si="27"/>
        <v/>
      </c>
      <c r="BD270" s="53" t="str">
        <f t="shared" si="28"/>
        <v/>
      </c>
      <c r="BE270" s="53" t="s">
        <v>82</v>
      </c>
      <c r="BF270" s="53"/>
      <c r="BG270" s="53"/>
      <c r="BH270" s="53"/>
      <c r="BI270" s="53"/>
      <c r="BJ270" s="83"/>
      <c r="BK270" s="53"/>
      <c r="BL270" s="53"/>
    </row>
    <row r="271" spans="3:64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67" t="e">
        <f>SUMIFS([3]Up!$J:$J,[3]Up!$D:$D,D271)</f>
        <v>#VALUE!</v>
      </c>
      <c r="BB271" s="82"/>
      <c r="BC271" s="82" t="str">
        <f t="shared" si="27"/>
        <v/>
      </c>
      <c r="BD271" s="53" t="str">
        <f t="shared" si="28"/>
        <v/>
      </c>
      <c r="BE271" s="53" t="s">
        <v>82</v>
      </c>
      <c r="BF271" s="53"/>
      <c r="BG271" s="53"/>
      <c r="BH271" s="53"/>
      <c r="BI271" s="53"/>
      <c r="BJ271" s="83"/>
      <c r="BK271" s="53"/>
      <c r="BL271" s="53"/>
    </row>
    <row r="272" spans="3:64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67" t="e">
        <f>SUMIFS([3]Up!$J:$J,[3]Up!$D:$D,D272)</f>
        <v>#VALUE!</v>
      </c>
      <c r="BB272" s="82"/>
      <c r="BC272" s="82" t="str">
        <f t="shared" si="27"/>
        <v>PL10</v>
      </c>
      <c r="BD272" s="53" t="str">
        <f t="shared" si="28"/>
        <v/>
      </c>
      <c r="BE272" s="53" t="s">
        <v>50</v>
      </c>
      <c r="BF272" s="53"/>
      <c r="BG272" s="53"/>
      <c r="BH272" s="53"/>
      <c r="BI272" s="53"/>
      <c r="BJ272" s="83"/>
      <c r="BK272" s="53"/>
      <c r="BL272" s="53"/>
    </row>
    <row r="273" spans="3:64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67" t="e">
        <f>SUMIFS([3]Up!$J:$J,[3]Up!$D:$D,D273)</f>
        <v>#VALUE!</v>
      </c>
      <c r="BB273" s="82"/>
      <c r="BC273" s="82" t="str">
        <f t="shared" si="27"/>
        <v>PL10</v>
      </c>
      <c r="BD273" s="53" t="str">
        <f t="shared" si="28"/>
        <v/>
      </c>
      <c r="BE273" s="53" t="s">
        <v>82</v>
      </c>
      <c r="BF273" s="53"/>
      <c r="BG273" s="53"/>
      <c r="BH273" s="53"/>
      <c r="BI273" s="53"/>
      <c r="BJ273" s="83"/>
      <c r="BK273" s="53"/>
      <c r="BL273" s="53"/>
    </row>
    <row r="274" spans="3:64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26"/>
      <c r="BA274" s="67" t="e">
        <f>SUMIFS([3]Up!$J:$J,[3]Up!$D:$D,D274)</f>
        <v>#VALUE!</v>
      </c>
      <c r="BB274" s="82"/>
      <c r="BC274" s="82" t="str">
        <f t="shared" si="27"/>
        <v>PL10</v>
      </c>
      <c r="BD274" s="53" t="str">
        <f t="shared" si="28"/>
        <v/>
      </c>
      <c r="BE274" s="53" t="s">
        <v>82</v>
      </c>
      <c r="BF274" s="53"/>
      <c r="BG274" s="53"/>
      <c r="BH274" s="53"/>
      <c r="BI274" s="53"/>
      <c r="BJ274" s="83"/>
      <c r="BK274" s="53"/>
      <c r="BL274" s="53"/>
    </row>
    <row r="275" spans="3:64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26"/>
      <c r="BA275" s="67" t="e">
        <f>SUMIFS([3]Up!$J:$J,[3]Up!$D:$D,D275)</f>
        <v>#VALUE!</v>
      </c>
      <c r="BB275" s="82"/>
      <c r="BC275" s="82" t="str">
        <f t="shared" si="27"/>
        <v>PL10</v>
      </c>
      <c r="BD275" s="53" t="str">
        <f t="shared" si="28"/>
        <v/>
      </c>
      <c r="BE275" s="53" t="s">
        <v>82</v>
      </c>
      <c r="BF275" s="53"/>
      <c r="BG275" s="53"/>
      <c r="BH275" s="53"/>
      <c r="BI275" s="53"/>
      <c r="BJ275" s="83"/>
      <c r="BK275" s="53"/>
      <c r="BL275" s="53"/>
    </row>
    <row r="276" spans="3:64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67" t="e">
        <f>SUMIFS([3]Up!$J:$J,[3]Up!$D:$D,D276)</f>
        <v>#VALUE!</v>
      </c>
      <c r="BB276" s="82"/>
      <c r="BC276" s="82" t="str">
        <f t="shared" si="27"/>
        <v>PL10</v>
      </c>
      <c r="BD276" s="53" t="str">
        <f t="shared" si="28"/>
        <v/>
      </c>
      <c r="BE276" s="53" t="s">
        <v>82</v>
      </c>
      <c r="BF276" s="53"/>
      <c r="BG276" s="53"/>
      <c r="BH276" s="53"/>
      <c r="BI276" s="53"/>
      <c r="BJ276" s="83"/>
      <c r="BK276" s="53"/>
      <c r="BL276" s="53"/>
    </row>
    <row r="277" spans="3:64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67" t="e">
        <f>SUMIFS([3]Up!$J:$J,[3]Up!$D:$D,D277)</f>
        <v>#VALUE!</v>
      </c>
      <c r="BB277" s="82"/>
      <c r="BC277" s="82" t="str">
        <f t="shared" si="27"/>
        <v>PL10</v>
      </c>
      <c r="BD277" s="53" t="str">
        <f t="shared" si="28"/>
        <v/>
      </c>
      <c r="BE277" s="53" t="s">
        <v>82</v>
      </c>
      <c r="BF277" s="53"/>
      <c r="BG277" s="53"/>
      <c r="BH277" s="53"/>
      <c r="BI277" s="53"/>
      <c r="BJ277" s="83"/>
      <c r="BK277" s="53"/>
      <c r="BL277" s="53"/>
    </row>
    <row r="278" spans="3:64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26"/>
      <c r="BA278" s="67" t="e">
        <f>SUMIFS([3]Up!$J:$J,[3]Up!$D:$D,D278)</f>
        <v>#VALUE!</v>
      </c>
      <c r="BB278" s="82"/>
      <c r="BC278" s="82" t="str">
        <f t="shared" si="27"/>
        <v>PL10</v>
      </c>
      <c r="BD278" s="53" t="str">
        <f t="shared" si="28"/>
        <v/>
      </c>
      <c r="BE278" s="53" t="s">
        <v>82</v>
      </c>
      <c r="BF278" s="53"/>
      <c r="BG278" s="53"/>
      <c r="BH278" s="53"/>
      <c r="BI278" s="53"/>
      <c r="BJ278" s="83"/>
      <c r="BK278" s="53"/>
      <c r="BL278" s="53"/>
    </row>
    <row r="279" spans="3:64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67" t="e">
        <f>SUMIFS([3]Up!$J:$J,[3]Up!$D:$D,D279)</f>
        <v>#VALUE!</v>
      </c>
      <c r="BB279" s="82"/>
      <c r="BC279" s="82" t="str">
        <f t="shared" si="27"/>
        <v/>
      </c>
      <c r="BD279" s="53" t="str">
        <f t="shared" si="28"/>
        <v/>
      </c>
      <c r="BE279" s="53" t="s">
        <v>82</v>
      </c>
      <c r="BF279" s="53"/>
      <c r="BG279" s="53"/>
      <c r="BH279" s="53"/>
      <c r="BI279" s="53"/>
      <c r="BJ279" s="83"/>
      <c r="BK279" s="53"/>
      <c r="BL279" s="53"/>
    </row>
    <row r="280" spans="3:64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67" t="e">
        <f>SUMIFS([3]Up!$J:$J,[3]Up!$D:$D,D280)</f>
        <v>#VALUE!</v>
      </c>
      <c r="BB280" s="82"/>
      <c r="BC280" s="82" t="str">
        <f t="shared" si="27"/>
        <v/>
      </c>
      <c r="BD280" s="53" t="str">
        <f t="shared" si="28"/>
        <v/>
      </c>
      <c r="BE280" s="53" t="s">
        <v>82</v>
      </c>
      <c r="BF280" s="53"/>
      <c r="BG280" s="53"/>
      <c r="BH280" s="53"/>
      <c r="BI280" s="53"/>
      <c r="BJ280" s="83"/>
      <c r="BK280" s="53"/>
      <c r="BL280" s="53"/>
    </row>
    <row r="281" spans="3:64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67" t="e">
        <f>SUMIFS([3]Up!$J:$J,[3]Up!$D:$D,D281)</f>
        <v>#VALUE!</v>
      </c>
      <c r="BB281" s="82"/>
      <c r="BC281" s="82" t="str">
        <f t="shared" si="27"/>
        <v/>
      </c>
      <c r="BD281" s="53" t="str">
        <f t="shared" si="28"/>
        <v/>
      </c>
      <c r="BE281" s="53" t="s">
        <v>82</v>
      </c>
      <c r="BF281" s="53"/>
      <c r="BG281" s="53"/>
      <c r="BH281" s="53"/>
      <c r="BI281" s="53"/>
      <c r="BJ281" s="83"/>
      <c r="BK281" s="53"/>
      <c r="BL281" s="53"/>
    </row>
    <row r="282" spans="3:64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67" t="e">
        <f>SUMIFS([3]Up!$J:$J,[3]Up!$D:$D,D282)</f>
        <v>#VALUE!</v>
      </c>
      <c r="BB282" s="82"/>
      <c r="BC282" s="82" t="str">
        <f t="shared" si="27"/>
        <v>PL10</v>
      </c>
      <c r="BD282" s="53" t="str">
        <f t="shared" si="28"/>
        <v/>
      </c>
      <c r="BE282" s="53" t="s">
        <v>82</v>
      </c>
      <c r="BF282" s="53"/>
      <c r="BG282" s="53"/>
      <c r="BH282" s="53"/>
      <c r="BI282" s="53"/>
      <c r="BJ282" s="83"/>
      <c r="BK282" s="53"/>
      <c r="BL282" s="53"/>
    </row>
    <row r="283" spans="3:64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26"/>
      <c r="BA283" s="67" t="e">
        <f>SUMIFS([3]Up!$J:$J,[3]Up!$D:$D,D283)</f>
        <v>#VALUE!</v>
      </c>
      <c r="BB283" s="82"/>
      <c r="BC283" s="82" t="str">
        <f t="shared" si="27"/>
        <v>PL10</v>
      </c>
      <c r="BD283" s="53" t="str">
        <f t="shared" si="28"/>
        <v/>
      </c>
      <c r="BE283" s="53" t="s">
        <v>82</v>
      </c>
      <c r="BF283" s="53"/>
      <c r="BG283" s="53"/>
      <c r="BH283" s="53"/>
      <c r="BI283" s="53"/>
      <c r="BJ283" s="83"/>
      <c r="BK283" s="53"/>
      <c r="BL283" s="53"/>
    </row>
    <row r="284" spans="3:64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26"/>
      <c r="BA284" s="67" t="e">
        <f>SUMIFS([3]Up!$J:$J,[3]Up!$D:$D,D284)</f>
        <v>#VALUE!</v>
      </c>
      <c r="BB284" s="82"/>
      <c r="BC284" s="82" t="str">
        <f t="shared" si="27"/>
        <v>PL10</v>
      </c>
      <c r="BD284" s="53" t="str">
        <f t="shared" si="28"/>
        <v/>
      </c>
      <c r="BE284" s="53" t="s">
        <v>82</v>
      </c>
      <c r="BF284" s="53"/>
      <c r="BG284" s="53"/>
      <c r="BH284" s="53"/>
      <c r="BI284" s="53"/>
      <c r="BJ284" s="83"/>
      <c r="BK284" s="53"/>
      <c r="BL284" s="53"/>
    </row>
    <row r="285" spans="3:64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26"/>
      <c r="BA285" s="67" t="e">
        <f>SUMIFS([3]Up!$J:$J,[3]Up!$D:$D,D285)</f>
        <v>#VALUE!</v>
      </c>
      <c r="BB285" s="82"/>
      <c r="BC285" s="82" t="str">
        <f t="shared" si="27"/>
        <v>PL10</v>
      </c>
      <c r="BD285" s="53" t="str">
        <f t="shared" si="28"/>
        <v/>
      </c>
      <c r="BE285" s="53" t="s">
        <v>82</v>
      </c>
      <c r="BF285" s="53"/>
      <c r="BG285" s="53"/>
      <c r="BH285" s="53"/>
      <c r="BI285" s="53"/>
      <c r="BJ285" s="83"/>
      <c r="BK285" s="53"/>
      <c r="BL285" s="53"/>
    </row>
    <row r="286" spans="3:64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MIN(SUM(N286:AZ286),I286)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67" t="e">
        <f>SUMIFS([3]Up!$J:$J,[3]Up!$D:$D,D286)</f>
        <v>#VALUE!</v>
      </c>
      <c r="BB286" s="82"/>
      <c r="BC286" s="82" t="str">
        <f t="shared" ref="BC286:BC349" si="31">IFERROR(IF(C286="Plate",LEFT(E286,FIND("*",E286,1)-1),""),IF(C286="Plate",LEFT(E286,FIND("x",E286,1)-1),""))</f>
        <v/>
      </c>
      <c r="BD286" s="53" t="str">
        <f t="shared" ref="BD286:BD349" si="32">IF(ROUND(SUM(N286:AZ286)-I286,0)&gt;0,"Thừa "&amp;SUM(N286:AZ286)-I286,"")</f>
        <v/>
      </c>
      <c r="BE286" s="53" t="s">
        <v>82</v>
      </c>
      <c r="BF286" s="53"/>
      <c r="BG286" s="53"/>
      <c r="BH286" s="53"/>
      <c r="BI286" s="53"/>
      <c r="BJ286" s="83"/>
      <c r="BK286" s="53"/>
      <c r="BL286" s="53"/>
    </row>
    <row r="287" spans="3:64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67" t="e">
        <f>SUMIFS([3]Up!$J:$J,[3]Up!$D:$D,D287)</f>
        <v>#VALUE!</v>
      </c>
      <c r="BB287" s="82"/>
      <c r="BC287" s="82" t="str">
        <f t="shared" si="31"/>
        <v/>
      </c>
      <c r="BD287" s="53" t="str">
        <f t="shared" si="32"/>
        <v/>
      </c>
      <c r="BE287" s="53" t="s">
        <v>82</v>
      </c>
      <c r="BF287" s="53"/>
      <c r="BG287" s="53"/>
      <c r="BH287" s="53"/>
      <c r="BI287" s="53"/>
      <c r="BJ287" s="83"/>
      <c r="BK287" s="53"/>
      <c r="BL287" s="53"/>
    </row>
    <row r="288" spans="3:64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67" t="e">
        <f>SUMIFS([3]Up!$J:$J,[3]Up!$D:$D,D288)</f>
        <v>#VALUE!</v>
      </c>
      <c r="BB288" s="82"/>
      <c r="BC288" s="82" t="str">
        <f t="shared" si="31"/>
        <v/>
      </c>
      <c r="BD288" s="53" t="str">
        <f t="shared" si="32"/>
        <v/>
      </c>
      <c r="BE288" s="53" t="s">
        <v>82</v>
      </c>
      <c r="BF288" s="53"/>
      <c r="BG288" s="53"/>
      <c r="BH288" s="53"/>
      <c r="BI288" s="53"/>
      <c r="BJ288" s="83"/>
      <c r="BK288" s="53"/>
      <c r="BL288" s="53"/>
    </row>
    <row r="289" spans="3:64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67" t="e">
        <f>SUMIFS([3]Up!$J:$J,[3]Up!$D:$D,D289)</f>
        <v>#VALUE!</v>
      </c>
      <c r="BB289" s="82"/>
      <c r="BC289" s="82" t="str">
        <f t="shared" si="31"/>
        <v/>
      </c>
      <c r="BD289" s="53" t="str">
        <f t="shared" si="32"/>
        <v/>
      </c>
      <c r="BE289" s="53" t="s">
        <v>82</v>
      </c>
      <c r="BF289" s="53"/>
      <c r="BG289" s="53"/>
      <c r="BH289" s="53"/>
      <c r="BI289" s="53"/>
      <c r="BJ289" s="83"/>
      <c r="BK289" s="53"/>
      <c r="BL289" s="53"/>
    </row>
    <row r="290" spans="3:64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67" t="e">
        <f>SUMIFS([3]Up!$J:$J,[3]Up!$D:$D,D290)</f>
        <v>#VALUE!</v>
      </c>
      <c r="BB290" s="82"/>
      <c r="BC290" s="82" t="str">
        <f t="shared" si="31"/>
        <v>PL10</v>
      </c>
      <c r="BD290" s="53" t="str">
        <f t="shared" si="32"/>
        <v/>
      </c>
      <c r="BE290" s="53" t="s">
        <v>50</v>
      </c>
      <c r="BF290" s="53"/>
      <c r="BG290" s="53"/>
      <c r="BH290" s="53"/>
      <c r="BI290" s="53"/>
      <c r="BJ290" s="83"/>
      <c r="BK290" s="53"/>
      <c r="BL290" s="53"/>
    </row>
    <row r="291" spans="3:64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26"/>
      <c r="BA291" s="67" t="e">
        <f>SUMIFS([3]Up!$J:$J,[3]Up!$D:$D,D291)</f>
        <v>#VALUE!</v>
      </c>
      <c r="BB291" s="82"/>
      <c r="BC291" s="82" t="str">
        <f t="shared" si="31"/>
        <v>PL10</v>
      </c>
      <c r="BD291" s="53" t="str">
        <f t="shared" si="32"/>
        <v/>
      </c>
      <c r="BE291" s="53" t="s">
        <v>82</v>
      </c>
      <c r="BF291" s="53"/>
      <c r="BG291" s="53"/>
      <c r="BH291" s="53"/>
      <c r="BI291" s="53"/>
      <c r="BJ291" s="83"/>
      <c r="BK291" s="53"/>
      <c r="BL291" s="53"/>
    </row>
    <row r="292" spans="3:64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26"/>
      <c r="BA292" s="67" t="e">
        <f>SUMIFS([3]Up!$J:$J,[3]Up!$D:$D,D292)</f>
        <v>#VALUE!</v>
      </c>
      <c r="BB292" s="82"/>
      <c r="BC292" s="82" t="str">
        <f t="shared" si="31"/>
        <v>PL10</v>
      </c>
      <c r="BD292" s="53" t="str">
        <f t="shared" si="32"/>
        <v/>
      </c>
      <c r="BE292" s="53" t="s">
        <v>82</v>
      </c>
      <c r="BF292" s="53"/>
      <c r="BG292" s="53"/>
      <c r="BH292" s="53"/>
      <c r="BI292" s="53"/>
      <c r="BJ292" s="83"/>
      <c r="BK292" s="53"/>
      <c r="BL292" s="53"/>
    </row>
    <row r="293" spans="3:64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26"/>
      <c r="BA293" s="67" t="e">
        <f>SUMIFS([3]Up!$J:$J,[3]Up!$D:$D,D293)</f>
        <v>#VALUE!</v>
      </c>
      <c r="BB293" s="82"/>
      <c r="BC293" s="82" t="str">
        <f t="shared" si="31"/>
        <v>PL10</v>
      </c>
      <c r="BD293" s="53" t="str">
        <f t="shared" si="32"/>
        <v/>
      </c>
      <c r="BE293" s="53" t="s">
        <v>82</v>
      </c>
      <c r="BF293" s="53"/>
      <c r="BG293" s="53"/>
      <c r="BH293" s="53"/>
      <c r="BI293" s="53"/>
      <c r="BJ293" s="83"/>
      <c r="BK293" s="53"/>
      <c r="BL293" s="53"/>
    </row>
    <row r="294" spans="3:64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26"/>
      <c r="BA294" s="67" t="e">
        <f>SUMIFS([3]Up!$J:$J,[3]Up!$D:$D,D294)</f>
        <v>#VALUE!</v>
      </c>
      <c r="BB294" s="82"/>
      <c r="BC294" s="82" t="str">
        <f t="shared" si="31"/>
        <v>PL10</v>
      </c>
      <c r="BD294" s="53" t="str">
        <f t="shared" si="32"/>
        <v/>
      </c>
      <c r="BE294" s="53" t="s">
        <v>82</v>
      </c>
      <c r="BF294" s="53"/>
      <c r="BG294" s="53"/>
      <c r="BH294" s="53"/>
      <c r="BI294" s="53"/>
      <c r="BJ294" s="83"/>
      <c r="BK294" s="53"/>
      <c r="BL294" s="53"/>
    </row>
    <row r="295" spans="3:64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67" t="e">
        <f>SUMIFS([3]Up!$J:$J,[3]Up!$D:$D,D295)</f>
        <v>#VALUE!</v>
      </c>
      <c r="BB295" s="82"/>
      <c r="BC295" s="82" t="str">
        <f t="shared" si="31"/>
        <v>PL10</v>
      </c>
      <c r="BD295" s="53" t="str">
        <f t="shared" si="32"/>
        <v/>
      </c>
      <c r="BE295" s="53" t="s">
        <v>82</v>
      </c>
      <c r="BF295" s="53"/>
      <c r="BG295" s="53"/>
      <c r="BH295" s="53"/>
      <c r="BI295" s="53"/>
      <c r="BJ295" s="83"/>
      <c r="BK295" s="53"/>
      <c r="BL295" s="53"/>
    </row>
    <row r="296" spans="3:64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26"/>
      <c r="BA296" s="67" t="e">
        <f>SUMIFS([3]Up!$J:$J,[3]Up!$D:$D,D296)</f>
        <v>#VALUE!</v>
      </c>
      <c r="BB296" s="82"/>
      <c r="BC296" s="82" t="str">
        <f t="shared" si="31"/>
        <v>PL10</v>
      </c>
      <c r="BD296" s="53" t="str">
        <f t="shared" si="32"/>
        <v/>
      </c>
      <c r="BE296" s="53" t="s">
        <v>82</v>
      </c>
      <c r="BF296" s="53"/>
      <c r="BG296" s="53"/>
      <c r="BH296" s="53"/>
      <c r="BI296" s="53"/>
      <c r="BJ296" s="83"/>
      <c r="BK296" s="53"/>
      <c r="BL296" s="53"/>
    </row>
    <row r="297" spans="3:64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67" t="e">
        <f>SUMIFS([3]Up!$J:$J,[3]Up!$D:$D,D297)</f>
        <v>#VALUE!</v>
      </c>
      <c r="BB297" s="82"/>
      <c r="BC297" s="82" t="str">
        <f t="shared" si="31"/>
        <v/>
      </c>
      <c r="BD297" s="53" t="str">
        <f t="shared" si="32"/>
        <v/>
      </c>
      <c r="BE297" s="53" t="s">
        <v>50</v>
      </c>
      <c r="BF297" s="53"/>
      <c r="BG297" s="53"/>
      <c r="BH297" s="53"/>
      <c r="BI297" s="53"/>
      <c r="BJ297" s="83"/>
      <c r="BK297" s="53"/>
      <c r="BL297" s="53"/>
    </row>
    <row r="298" spans="3:64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67" t="e">
        <f>SUMIFS([3]Up!$J:$J,[3]Up!$D:$D,D298)</f>
        <v>#VALUE!</v>
      </c>
      <c r="BB298" s="82"/>
      <c r="BC298" s="82" t="str">
        <f t="shared" si="31"/>
        <v/>
      </c>
      <c r="BD298" s="53" t="str">
        <f t="shared" si="32"/>
        <v/>
      </c>
      <c r="BE298" s="53" t="s">
        <v>82</v>
      </c>
      <c r="BF298" s="53"/>
      <c r="BG298" s="53"/>
      <c r="BH298" s="53"/>
      <c r="BI298" s="53"/>
      <c r="BJ298" s="83"/>
      <c r="BK298" s="53"/>
      <c r="BL298" s="53"/>
    </row>
    <row r="299" spans="3:64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67" t="e">
        <f>SUMIFS([3]Up!$J:$J,[3]Up!$D:$D,D299)</f>
        <v>#VALUE!</v>
      </c>
      <c r="BB299" s="82"/>
      <c r="BC299" s="82" t="str">
        <f t="shared" si="31"/>
        <v/>
      </c>
      <c r="BD299" s="53" t="str">
        <f t="shared" si="32"/>
        <v/>
      </c>
      <c r="BE299" s="53" t="s">
        <v>82</v>
      </c>
      <c r="BF299" s="53"/>
      <c r="BG299" s="53"/>
      <c r="BH299" s="53"/>
      <c r="BI299" s="53"/>
      <c r="BJ299" s="83"/>
      <c r="BK299" s="53"/>
      <c r="BL299" s="53"/>
    </row>
    <row r="300" spans="3:64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67" t="e">
        <f>SUMIFS([3]Up!$J:$J,[3]Up!$D:$D,D300)</f>
        <v>#VALUE!</v>
      </c>
      <c r="BB300" s="82"/>
      <c r="BC300" s="82" t="str">
        <f t="shared" si="31"/>
        <v/>
      </c>
      <c r="BD300" s="53" t="str">
        <f t="shared" si="32"/>
        <v/>
      </c>
      <c r="BE300" s="53" t="s">
        <v>82</v>
      </c>
      <c r="BF300" s="53"/>
      <c r="BG300" s="53"/>
      <c r="BH300" s="53"/>
      <c r="BI300" s="53"/>
      <c r="BJ300" s="83"/>
      <c r="BK300" s="53"/>
      <c r="BL300" s="53"/>
    </row>
    <row r="301" spans="3:64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67" t="e">
        <f>SUMIFS([3]Up!$J:$J,[3]Up!$D:$D,D301)</f>
        <v>#VALUE!</v>
      </c>
      <c r="BB301" s="82"/>
      <c r="BC301" s="82" t="str">
        <f t="shared" si="31"/>
        <v/>
      </c>
      <c r="BD301" s="53" t="str">
        <f t="shared" si="32"/>
        <v/>
      </c>
      <c r="BE301" s="53" t="s">
        <v>82</v>
      </c>
      <c r="BF301" s="53"/>
      <c r="BG301" s="53"/>
      <c r="BH301" s="53"/>
      <c r="BI301" s="53"/>
      <c r="BJ301" s="83"/>
      <c r="BK301" s="53"/>
      <c r="BL301" s="53"/>
    </row>
    <row r="302" spans="3:64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67" t="e">
        <f>SUMIFS([3]Up!$J:$J,[3]Up!$D:$D,D302)</f>
        <v>#VALUE!</v>
      </c>
      <c r="BB302" s="82"/>
      <c r="BC302" s="82" t="str">
        <f t="shared" si="31"/>
        <v/>
      </c>
      <c r="BD302" s="53" t="str">
        <f t="shared" si="32"/>
        <v/>
      </c>
      <c r="BE302" s="53" t="s">
        <v>82</v>
      </c>
      <c r="BF302" s="53"/>
      <c r="BG302" s="53"/>
      <c r="BH302" s="53"/>
      <c r="BI302" s="53"/>
      <c r="BJ302" s="83"/>
      <c r="BK302" s="53"/>
      <c r="BL302" s="53"/>
    </row>
    <row r="303" spans="3:64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67" t="e">
        <f>SUMIFS([3]Up!$J:$J,[3]Up!$D:$D,D303)</f>
        <v>#VALUE!</v>
      </c>
      <c r="BB303" s="82"/>
      <c r="BC303" s="82" t="str">
        <f t="shared" si="31"/>
        <v/>
      </c>
      <c r="BD303" s="53" t="str">
        <f t="shared" si="32"/>
        <v/>
      </c>
      <c r="BE303" s="53" t="s">
        <v>82</v>
      </c>
      <c r="BF303" s="53"/>
      <c r="BG303" s="53"/>
      <c r="BH303" s="53"/>
      <c r="BI303" s="53"/>
      <c r="BJ303" s="83"/>
      <c r="BK303" s="53"/>
      <c r="BL303" s="53"/>
    </row>
    <row r="304" spans="3:64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26"/>
      <c r="BA304" s="67" t="e">
        <f>SUMIFS([3]Up!$J:$J,[3]Up!$D:$D,D304)</f>
        <v>#VALUE!</v>
      </c>
      <c r="BB304" s="82"/>
      <c r="BC304" s="82" t="str">
        <f t="shared" si="31"/>
        <v>PL55</v>
      </c>
      <c r="BD304" s="53" t="str">
        <f t="shared" si="32"/>
        <v/>
      </c>
      <c r="BE304" s="53" t="s">
        <v>50</v>
      </c>
      <c r="BF304" s="53"/>
      <c r="BG304" s="53"/>
      <c r="BH304" s="53"/>
      <c r="BI304" s="53"/>
      <c r="BJ304" s="83"/>
      <c r="BK304" s="53"/>
      <c r="BL304" s="53"/>
    </row>
    <row r="305" spans="3:64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67" t="e">
        <f>SUMIFS([3]Up!$J:$J,[3]Up!$D:$D,D305)</f>
        <v>#VALUE!</v>
      </c>
      <c r="BB305" s="82"/>
      <c r="BC305" s="82" t="str">
        <f t="shared" si="31"/>
        <v>PL10</v>
      </c>
      <c r="BD305" s="53" t="str">
        <f t="shared" si="32"/>
        <v>Thừa 1</v>
      </c>
      <c r="BE305" s="53" t="s">
        <v>50</v>
      </c>
      <c r="BF305" s="53"/>
      <c r="BG305" s="53"/>
      <c r="BH305" s="53"/>
      <c r="BI305" s="53"/>
      <c r="BJ305" s="83"/>
      <c r="BK305" s="53"/>
      <c r="BL305" s="53"/>
    </row>
    <row r="306" spans="3:64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67" t="e">
        <f>SUMIFS([3]Up!$J:$J,[3]Up!$D:$D,D306)</f>
        <v>#VALUE!</v>
      </c>
      <c r="BB306" s="82"/>
      <c r="BC306" s="82" t="str">
        <f t="shared" si="31"/>
        <v>PL10</v>
      </c>
      <c r="BD306" s="53" t="str">
        <f t="shared" si="32"/>
        <v>Thừa 1</v>
      </c>
      <c r="BE306" s="53" t="s">
        <v>50</v>
      </c>
      <c r="BF306" s="53"/>
      <c r="BG306" s="53"/>
      <c r="BH306" s="53"/>
      <c r="BI306" s="53"/>
      <c r="BJ306" s="83"/>
      <c r="BK306" s="53"/>
      <c r="BL306" s="53"/>
    </row>
    <row r="307" spans="3:64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67" t="e">
        <f>SUMIFS([3]Up!$J:$J,[3]Up!$D:$D,D307)</f>
        <v>#VALUE!</v>
      </c>
      <c r="BB307" s="82"/>
      <c r="BC307" s="82" t="str">
        <f t="shared" si="31"/>
        <v>PL10</v>
      </c>
      <c r="BD307" s="53" t="str">
        <f t="shared" si="32"/>
        <v/>
      </c>
      <c r="BE307" s="53" t="s">
        <v>50</v>
      </c>
      <c r="BF307" s="53"/>
      <c r="BG307" s="53"/>
      <c r="BH307" s="53"/>
      <c r="BI307" s="53"/>
      <c r="BJ307" s="83"/>
      <c r="BK307" s="53"/>
      <c r="BL307" s="53"/>
    </row>
    <row r="308" spans="3:64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67" t="e">
        <f>SUMIFS([3]Up!$J:$J,[3]Up!$D:$D,D308)</f>
        <v>#VALUE!</v>
      </c>
      <c r="BB308" s="82"/>
      <c r="BC308" s="82" t="str">
        <f t="shared" si="31"/>
        <v>PL10</v>
      </c>
      <c r="BD308" s="53" t="str">
        <f t="shared" si="32"/>
        <v/>
      </c>
      <c r="BE308" s="53" t="s">
        <v>50</v>
      </c>
      <c r="BF308" s="53"/>
      <c r="BG308" s="53"/>
      <c r="BH308" s="53"/>
      <c r="BI308" s="53"/>
      <c r="BJ308" s="83"/>
      <c r="BK308" s="53"/>
      <c r="BL308" s="53"/>
    </row>
    <row r="309" spans="3:64" ht="14.25" hidden="1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12</v>
      </c>
      <c r="M309" s="26">
        <f t="shared" si="30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>
        <v>12</v>
      </c>
      <c r="BA309" s="67" t="e">
        <f>SUMIFS([3]Up!$J:$J,[3]Up!$D:$D,D309)</f>
        <v>#VALUE!</v>
      </c>
      <c r="BB309" s="82"/>
      <c r="BC309" s="82" t="str">
        <f t="shared" si="31"/>
        <v>PL6</v>
      </c>
      <c r="BD309" s="53" t="str">
        <f t="shared" si="32"/>
        <v/>
      </c>
      <c r="BE309" s="53" t="s">
        <v>50</v>
      </c>
      <c r="BF309" s="53"/>
      <c r="BG309" s="53"/>
      <c r="BH309" s="53"/>
      <c r="BI309" s="53"/>
      <c r="BJ309" s="83"/>
      <c r="BK309" s="53"/>
      <c r="BL309" s="53"/>
    </row>
    <row r="310" spans="3:64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67" t="e">
        <f>SUMIFS([3]Up!$J:$J,[3]Up!$D:$D,D310)</f>
        <v>#VALUE!</v>
      </c>
      <c r="BB310" s="82"/>
      <c r="BC310" s="82" t="str">
        <f t="shared" si="31"/>
        <v>PL12</v>
      </c>
      <c r="BD310" s="53" t="str">
        <f t="shared" si="32"/>
        <v/>
      </c>
      <c r="BE310" s="53" t="s">
        <v>82</v>
      </c>
      <c r="BF310" s="53"/>
      <c r="BG310" s="53"/>
      <c r="BH310" s="53"/>
      <c r="BI310" s="53"/>
      <c r="BJ310" s="83"/>
      <c r="BK310" s="53"/>
      <c r="BL310" s="53"/>
    </row>
    <row r="311" spans="3:64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67" t="e">
        <f>SUMIFS([3]Up!$J:$J,[3]Up!$D:$D,D311)</f>
        <v>#VALUE!</v>
      </c>
      <c r="BB311" s="82"/>
      <c r="BC311" s="82" t="str">
        <f t="shared" si="31"/>
        <v>PL8</v>
      </c>
      <c r="BD311" s="53" t="str">
        <f t="shared" si="32"/>
        <v/>
      </c>
      <c r="BE311" s="53" t="s">
        <v>82</v>
      </c>
      <c r="BF311" s="53"/>
      <c r="BG311" s="53"/>
      <c r="BH311" s="53"/>
      <c r="BI311" s="53"/>
      <c r="BJ311" s="83"/>
      <c r="BK311" s="53"/>
      <c r="BL311" s="53"/>
    </row>
    <row r="312" spans="3:64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67" t="e">
        <f>SUMIFS([3]Up!$J:$J,[3]Up!$D:$D,D312)</f>
        <v>#VALUE!</v>
      </c>
      <c r="BB312" s="82"/>
      <c r="BC312" s="82" t="str">
        <f t="shared" si="31"/>
        <v>PL8</v>
      </c>
      <c r="BD312" s="53" t="str">
        <f t="shared" si="32"/>
        <v/>
      </c>
      <c r="BE312" s="53" t="s">
        <v>82</v>
      </c>
      <c r="BF312" s="53"/>
      <c r="BG312" s="53"/>
      <c r="BH312" s="53"/>
      <c r="BI312" s="53"/>
      <c r="BJ312" s="83"/>
      <c r="BK312" s="53"/>
      <c r="BL312" s="53"/>
    </row>
    <row r="313" spans="3:64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67" t="e">
        <f>SUMIFS([3]Up!$J:$J,[3]Up!$D:$D,D313)</f>
        <v>#VALUE!</v>
      </c>
      <c r="BB313" s="82"/>
      <c r="BC313" s="82" t="str">
        <f t="shared" si="31"/>
        <v>PL8</v>
      </c>
      <c r="BD313" s="53" t="str">
        <f t="shared" si="32"/>
        <v/>
      </c>
      <c r="BE313" s="53" t="s">
        <v>82</v>
      </c>
      <c r="BF313" s="53"/>
      <c r="BG313" s="53"/>
      <c r="BH313" s="53"/>
      <c r="BI313" s="53"/>
      <c r="BJ313" s="83"/>
      <c r="BK313" s="53"/>
      <c r="BL313" s="53"/>
    </row>
    <row r="314" spans="3:64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67" t="e">
        <f>SUMIFS([3]Up!$J:$J,[3]Up!$D:$D,D314)</f>
        <v>#VALUE!</v>
      </c>
      <c r="BB314" s="82"/>
      <c r="BC314" s="82" t="str">
        <f t="shared" si="31"/>
        <v>PL8</v>
      </c>
      <c r="BD314" s="53" t="str">
        <f t="shared" si="32"/>
        <v/>
      </c>
      <c r="BE314" s="53" t="s">
        <v>82</v>
      </c>
      <c r="BF314" s="53"/>
      <c r="BG314" s="53"/>
      <c r="BH314" s="53"/>
      <c r="BI314" s="53"/>
      <c r="BJ314" s="83"/>
      <c r="BK314" s="53"/>
      <c r="BL314" s="53"/>
    </row>
    <row r="315" spans="3:64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67" t="e">
        <f>SUMIFS([3]Up!$J:$J,[3]Up!$D:$D,D315)</f>
        <v>#VALUE!</v>
      </c>
      <c r="BB315" s="82"/>
      <c r="BC315" s="82" t="str">
        <f t="shared" si="31"/>
        <v/>
      </c>
      <c r="BD315" s="53" t="str">
        <f t="shared" si="32"/>
        <v/>
      </c>
      <c r="BE315" s="53" t="s">
        <v>50</v>
      </c>
      <c r="BF315" s="53"/>
      <c r="BG315" s="53"/>
      <c r="BH315" s="53"/>
      <c r="BI315" s="53"/>
      <c r="BJ315" s="83"/>
      <c r="BK315" s="53"/>
      <c r="BL315" s="53"/>
    </row>
    <row r="316" spans="3:64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26"/>
      <c r="BA316" s="67" t="e">
        <f>SUMIFS([3]Up!$J:$J,[3]Up!$D:$D,D316)</f>
        <v>#VALUE!</v>
      </c>
      <c r="BB316" s="82"/>
      <c r="BC316" s="82" t="str">
        <f t="shared" si="31"/>
        <v/>
      </c>
      <c r="BD316" s="53" t="str">
        <f t="shared" si="32"/>
        <v/>
      </c>
      <c r="BE316" s="53" t="s">
        <v>82</v>
      </c>
      <c r="BF316" s="53"/>
      <c r="BG316" s="53"/>
      <c r="BH316" s="53"/>
      <c r="BI316" s="53"/>
      <c r="BJ316" s="83"/>
      <c r="BK316" s="53"/>
      <c r="BL316" s="53"/>
    </row>
    <row r="317" spans="3:64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67" t="e">
        <f>SUMIFS([3]Up!$J:$J,[3]Up!$D:$D,D317)</f>
        <v>#VALUE!</v>
      </c>
      <c r="BB317" s="82"/>
      <c r="BC317" s="82" t="str">
        <f t="shared" si="31"/>
        <v/>
      </c>
      <c r="BD317" s="53" t="str">
        <f t="shared" si="32"/>
        <v/>
      </c>
      <c r="BE317" s="53" t="s">
        <v>82</v>
      </c>
      <c r="BF317" s="53"/>
      <c r="BG317" s="53"/>
      <c r="BH317" s="53"/>
      <c r="BI317" s="53"/>
      <c r="BJ317" s="83"/>
      <c r="BK317" s="53"/>
      <c r="BL317" s="53"/>
    </row>
    <row r="318" spans="3:64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67" t="e">
        <f>SUMIFS([3]Up!$J:$J,[3]Up!$D:$D,D318)</f>
        <v>#VALUE!</v>
      </c>
      <c r="BB318" s="82"/>
      <c r="BC318" s="82" t="str">
        <f t="shared" si="31"/>
        <v/>
      </c>
      <c r="BD318" s="53" t="str">
        <f t="shared" si="32"/>
        <v/>
      </c>
      <c r="BE318" s="53" t="s">
        <v>82</v>
      </c>
      <c r="BF318" s="53"/>
      <c r="BG318" s="53"/>
      <c r="BH318" s="53"/>
      <c r="BI318" s="53"/>
      <c r="BJ318" s="83"/>
      <c r="BK318" s="53"/>
      <c r="BL318" s="53"/>
    </row>
    <row r="319" spans="3:64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67" t="e">
        <f>SUMIFS([3]Up!$J:$J,[3]Up!$D:$D,D319)</f>
        <v>#VALUE!</v>
      </c>
      <c r="BB319" s="82"/>
      <c r="BC319" s="82" t="str">
        <f t="shared" si="31"/>
        <v/>
      </c>
      <c r="BD319" s="53" t="str">
        <f t="shared" si="32"/>
        <v/>
      </c>
      <c r="BE319" s="53" t="s">
        <v>82</v>
      </c>
      <c r="BF319" s="53"/>
      <c r="BG319" s="53"/>
      <c r="BH319" s="53"/>
      <c r="BI319" s="53"/>
      <c r="BJ319" s="83"/>
      <c r="BK319" s="53"/>
      <c r="BL319" s="53"/>
    </row>
    <row r="320" spans="3:64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67" t="e">
        <f>SUMIFS([3]Up!$J:$J,[3]Up!$D:$D,D320)</f>
        <v>#VALUE!</v>
      </c>
      <c r="BB320" s="82"/>
      <c r="BC320" s="82" t="str">
        <f t="shared" si="31"/>
        <v/>
      </c>
      <c r="BD320" s="53" t="str">
        <f t="shared" si="32"/>
        <v/>
      </c>
      <c r="BE320" s="53" t="s">
        <v>82</v>
      </c>
      <c r="BF320" s="53"/>
      <c r="BG320" s="53"/>
      <c r="BH320" s="53"/>
      <c r="BI320" s="53"/>
      <c r="BJ320" s="83"/>
      <c r="BK320" s="53"/>
      <c r="BL320" s="53"/>
    </row>
    <row r="321" spans="3:64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67" t="e">
        <f>SUMIFS([3]Up!$J:$J,[3]Up!$D:$D,D321)</f>
        <v>#VALUE!</v>
      </c>
      <c r="BB321" s="82"/>
      <c r="BC321" s="82" t="str">
        <f t="shared" si="31"/>
        <v>PL10</v>
      </c>
      <c r="BD321" s="53" t="str">
        <f t="shared" si="32"/>
        <v>Thừa 1</v>
      </c>
      <c r="BE321" s="53" t="s">
        <v>50</v>
      </c>
      <c r="BF321" s="53"/>
      <c r="BG321" s="53"/>
      <c r="BH321" s="53"/>
      <c r="BI321" s="53"/>
      <c r="BJ321" s="83"/>
      <c r="BK321" s="53"/>
      <c r="BL321" s="53"/>
    </row>
    <row r="322" spans="3:64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67" t="e">
        <f>SUMIFS([3]Up!$J:$J,[3]Up!$D:$D,D322)</f>
        <v>#VALUE!</v>
      </c>
      <c r="BB322" s="82"/>
      <c r="BC322" s="82" t="str">
        <f t="shared" si="31"/>
        <v>PL10</v>
      </c>
      <c r="BD322" s="53" t="str">
        <f t="shared" si="32"/>
        <v/>
      </c>
      <c r="BE322" s="53" t="s">
        <v>50</v>
      </c>
      <c r="BF322" s="53"/>
      <c r="BG322" s="53"/>
      <c r="BH322" s="53"/>
      <c r="BI322" s="53"/>
      <c r="BJ322" s="83"/>
      <c r="BK322" s="53"/>
      <c r="BL322" s="53"/>
    </row>
    <row r="323" spans="3:64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26"/>
      <c r="BA323" s="67" t="e">
        <f>SUMIFS([3]Up!$J:$J,[3]Up!$D:$D,D323)</f>
        <v>#VALUE!</v>
      </c>
      <c r="BB323" s="82"/>
      <c r="BC323" s="82" t="str">
        <f t="shared" si="31"/>
        <v>PL10</v>
      </c>
      <c r="BD323" s="53" t="str">
        <f t="shared" si="32"/>
        <v/>
      </c>
      <c r="BE323" s="53" t="s">
        <v>50</v>
      </c>
      <c r="BF323" s="53"/>
      <c r="BG323" s="53"/>
      <c r="BH323" s="53"/>
      <c r="BI323" s="53"/>
      <c r="BJ323" s="83"/>
      <c r="BK323" s="53"/>
      <c r="BL323" s="53"/>
    </row>
    <row r="324" spans="3:64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67" t="e">
        <f>SUMIFS([3]Up!$J:$J,[3]Up!$D:$D,D324)</f>
        <v>#VALUE!</v>
      </c>
      <c r="BB324" s="82"/>
      <c r="BC324" s="82" t="str">
        <f t="shared" si="31"/>
        <v>PL10</v>
      </c>
      <c r="BD324" s="53" t="str">
        <f t="shared" si="32"/>
        <v/>
      </c>
      <c r="BE324" s="53" t="s">
        <v>50</v>
      </c>
      <c r="BF324" s="53"/>
      <c r="BG324" s="53"/>
      <c r="BH324" s="53"/>
      <c r="BI324" s="53"/>
      <c r="BJ324" s="83"/>
      <c r="BK324" s="53"/>
      <c r="BL324" s="53"/>
    </row>
    <row r="325" spans="3:64" ht="14.25" hidden="1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12</v>
      </c>
      <c r="M325" s="26">
        <f t="shared" si="30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>
        <v>12</v>
      </c>
      <c r="BA325" s="67" t="e">
        <f>SUMIFS([3]Up!$J:$J,[3]Up!$D:$D,D325)</f>
        <v>#VALUE!</v>
      </c>
      <c r="BB325" s="82"/>
      <c r="BC325" s="82" t="str">
        <f t="shared" si="31"/>
        <v>PL6</v>
      </c>
      <c r="BD325" s="53" t="str">
        <f t="shared" si="32"/>
        <v/>
      </c>
      <c r="BE325" s="53" t="s">
        <v>50</v>
      </c>
      <c r="BF325" s="53"/>
      <c r="BG325" s="53"/>
      <c r="BH325" s="53"/>
      <c r="BI325" s="53"/>
      <c r="BJ325" s="83"/>
      <c r="BK325" s="53"/>
      <c r="BL325" s="53"/>
    </row>
    <row r="326" spans="3:64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67" t="e">
        <f>SUMIFS([3]Up!$J:$J,[3]Up!$D:$D,D326)</f>
        <v>#VALUE!</v>
      </c>
      <c r="BB326" s="82"/>
      <c r="BC326" s="82" t="str">
        <f t="shared" si="31"/>
        <v>PL8</v>
      </c>
      <c r="BD326" s="53" t="str">
        <f t="shared" si="32"/>
        <v/>
      </c>
      <c r="BE326" s="53" t="s">
        <v>82</v>
      </c>
      <c r="BF326" s="53"/>
      <c r="BG326" s="53"/>
      <c r="BH326" s="53"/>
      <c r="BI326" s="53"/>
      <c r="BJ326" s="83"/>
      <c r="BK326" s="53"/>
      <c r="BL326" s="53"/>
    </row>
    <row r="327" spans="3:64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67" t="e">
        <f>SUMIFS([3]Up!$J:$J,[3]Up!$D:$D,D327)</f>
        <v>#VALUE!</v>
      </c>
      <c r="BB327" s="82"/>
      <c r="BC327" s="82" t="str">
        <f t="shared" si="31"/>
        <v>PL8</v>
      </c>
      <c r="BD327" s="53" t="str">
        <f t="shared" si="32"/>
        <v/>
      </c>
      <c r="BE327" s="53" t="s">
        <v>82</v>
      </c>
      <c r="BF327" s="53"/>
      <c r="BG327" s="53"/>
      <c r="BH327" s="53"/>
      <c r="BI327" s="53"/>
      <c r="BJ327" s="83"/>
      <c r="BK327" s="53"/>
      <c r="BL327" s="53"/>
    </row>
    <row r="328" spans="3:64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67" t="e">
        <f>SUMIFS([3]Up!$J:$J,[3]Up!$D:$D,D328)</f>
        <v>#VALUE!</v>
      </c>
      <c r="BB328" s="82"/>
      <c r="BC328" s="82" t="str">
        <f t="shared" si="31"/>
        <v>PL8</v>
      </c>
      <c r="BD328" s="53" t="str">
        <f t="shared" si="32"/>
        <v/>
      </c>
      <c r="BE328" s="53" t="s">
        <v>82</v>
      </c>
      <c r="BF328" s="53"/>
      <c r="BG328" s="53"/>
      <c r="BH328" s="53"/>
      <c r="BI328" s="53"/>
      <c r="BJ328" s="83"/>
      <c r="BK328" s="53"/>
      <c r="BL328" s="53"/>
    </row>
    <row r="329" spans="3:64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67" t="e">
        <f>SUMIFS([3]Up!$J:$J,[3]Up!$D:$D,D329)</f>
        <v>#VALUE!</v>
      </c>
      <c r="BB329" s="82"/>
      <c r="BC329" s="82" t="str">
        <f t="shared" si="31"/>
        <v>PL8</v>
      </c>
      <c r="BD329" s="53" t="str">
        <f t="shared" si="32"/>
        <v/>
      </c>
      <c r="BE329" s="53" t="s">
        <v>82</v>
      </c>
      <c r="BF329" s="53"/>
      <c r="BG329" s="53"/>
      <c r="BH329" s="53"/>
      <c r="BI329" s="53"/>
      <c r="BJ329" s="83"/>
      <c r="BK329" s="53"/>
      <c r="BL329" s="53"/>
    </row>
    <row r="330" spans="3:64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67" t="e">
        <f>SUMIFS([3]Up!$J:$J,[3]Up!$D:$D,D330)</f>
        <v>#VALUE!</v>
      </c>
      <c r="BB330" s="82"/>
      <c r="BC330" s="82" t="str">
        <f t="shared" si="31"/>
        <v>PL8</v>
      </c>
      <c r="BD330" s="53" t="str">
        <f t="shared" si="32"/>
        <v/>
      </c>
      <c r="BE330" s="53" t="s">
        <v>82</v>
      </c>
      <c r="BF330" s="53"/>
      <c r="BG330" s="53"/>
      <c r="BH330" s="53"/>
      <c r="BI330" s="53"/>
      <c r="BJ330" s="83"/>
      <c r="BK330" s="53"/>
      <c r="BL330" s="53"/>
    </row>
    <row r="331" spans="3:64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67" t="e">
        <f>SUMIFS([3]Up!$J:$J,[3]Up!$D:$D,D331)</f>
        <v>#VALUE!</v>
      </c>
      <c r="BB331" s="82"/>
      <c r="BC331" s="82" t="str">
        <f t="shared" si="31"/>
        <v/>
      </c>
      <c r="BD331" s="53" t="str">
        <f t="shared" si="32"/>
        <v/>
      </c>
      <c r="BE331" s="53" t="s">
        <v>50</v>
      </c>
      <c r="BF331" s="53"/>
      <c r="BG331" s="53"/>
      <c r="BH331" s="53"/>
      <c r="BI331" s="53"/>
      <c r="BJ331" s="83"/>
      <c r="BK331" s="53"/>
      <c r="BL331" s="53"/>
    </row>
    <row r="332" spans="3:64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67" t="e">
        <f>SUMIFS([3]Up!$J:$J,[3]Up!$D:$D,D332)</f>
        <v>#VALUE!</v>
      </c>
      <c r="BB332" s="82"/>
      <c r="BC332" s="82" t="str">
        <f t="shared" si="31"/>
        <v/>
      </c>
      <c r="BD332" s="53" t="str">
        <f t="shared" si="32"/>
        <v/>
      </c>
      <c r="BE332" s="53" t="s">
        <v>82</v>
      </c>
      <c r="BF332" s="53"/>
      <c r="BG332" s="53"/>
      <c r="BH332" s="53"/>
      <c r="BI332" s="53"/>
      <c r="BJ332" s="83"/>
      <c r="BK332" s="53"/>
      <c r="BL332" s="53"/>
    </row>
    <row r="333" spans="3:64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67" t="e">
        <f>SUMIFS([3]Up!$J:$J,[3]Up!$D:$D,D333)</f>
        <v>#VALUE!</v>
      </c>
      <c r="BB333" s="82"/>
      <c r="BC333" s="82" t="str">
        <f t="shared" si="31"/>
        <v/>
      </c>
      <c r="BD333" s="53" t="str">
        <f t="shared" si="32"/>
        <v/>
      </c>
      <c r="BE333" s="53" t="s">
        <v>82</v>
      </c>
      <c r="BF333" s="53"/>
      <c r="BG333" s="53"/>
      <c r="BH333" s="53"/>
      <c r="BI333" s="53"/>
      <c r="BJ333" s="83"/>
      <c r="BK333" s="53"/>
      <c r="BL333" s="53"/>
    </row>
    <row r="334" spans="3:64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67" t="e">
        <f>SUMIFS([3]Up!$J:$J,[3]Up!$D:$D,D334)</f>
        <v>#VALUE!</v>
      </c>
      <c r="BB334" s="82"/>
      <c r="BC334" s="82" t="str">
        <f t="shared" si="31"/>
        <v/>
      </c>
      <c r="BD334" s="53" t="str">
        <f t="shared" si="32"/>
        <v/>
      </c>
      <c r="BE334" s="53" t="s">
        <v>82</v>
      </c>
      <c r="BF334" s="53"/>
      <c r="BG334" s="53"/>
      <c r="BH334" s="53"/>
      <c r="BI334" s="53"/>
      <c r="BJ334" s="83"/>
      <c r="BK334" s="53"/>
      <c r="BL334" s="53"/>
    </row>
    <row r="335" spans="3:64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67" t="e">
        <f>SUMIFS([3]Up!$J:$J,[3]Up!$D:$D,D335)</f>
        <v>#VALUE!</v>
      </c>
      <c r="BB335" s="82"/>
      <c r="BC335" s="82" t="str">
        <f t="shared" si="31"/>
        <v>PL10</v>
      </c>
      <c r="BD335" s="53" t="str">
        <f t="shared" si="32"/>
        <v>Thừa 2</v>
      </c>
      <c r="BE335" s="53" t="s">
        <v>50</v>
      </c>
      <c r="BF335" s="53"/>
      <c r="BG335" s="53"/>
      <c r="BH335" s="53"/>
      <c r="BI335" s="53"/>
      <c r="BJ335" s="83"/>
      <c r="BK335" s="53"/>
      <c r="BL335" s="53"/>
    </row>
    <row r="336" spans="3:64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67" t="e">
        <f>SUMIFS([3]Up!$J:$J,[3]Up!$D:$D,D336)</f>
        <v>#VALUE!</v>
      </c>
      <c r="BB336" s="82"/>
      <c r="BC336" s="82" t="str">
        <f t="shared" si="31"/>
        <v>PL10</v>
      </c>
      <c r="BD336" s="53" t="str">
        <f t="shared" si="32"/>
        <v/>
      </c>
      <c r="BE336" s="53" t="s">
        <v>50</v>
      </c>
      <c r="BF336" s="53"/>
      <c r="BG336" s="53"/>
      <c r="BH336" s="53"/>
      <c r="BI336" s="53"/>
      <c r="BJ336" s="83"/>
      <c r="BK336" s="53"/>
      <c r="BL336" s="53"/>
    </row>
    <row r="337" spans="3:64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67" t="e">
        <f>SUMIFS([3]Up!$J:$J,[3]Up!$D:$D,D337)</f>
        <v>#VALUE!</v>
      </c>
      <c r="BB337" s="82"/>
      <c r="BC337" s="82" t="str">
        <f t="shared" si="31"/>
        <v>PL10</v>
      </c>
      <c r="BD337" s="53" t="str">
        <f t="shared" si="32"/>
        <v/>
      </c>
      <c r="BE337" s="53" t="s">
        <v>50</v>
      </c>
      <c r="BF337" s="53"/>
      <c r="BG337" s="53"/>
      <c r="BH337" s="53"/>
      <c r="BI337" s="53"/>
      <c r="BJ337" s="83"/>
      <c r="BK337" s="53"/>
      <c r="BL337" s="53"/>
    </row>
    <row r="338" spans="3:64" ht="14.25" hidden="1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12</v>
      </c>
      <c r="M338" s="26">
        <f t="shared" si="30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>
        <v>12</v>
      </c>
      <c r="BA338" s="67" t="e">
        <f>SUMIFS([3]Up!$J:$J,[3]Up!$D:$D,D338)</f>
        <v>#VALUE!</v>
      </c>
      <c r="BB338" s="82"/>
      <c r="BC338" s="82" t="str">
        <f t="shared" si="31"/>
        <v>PL6</v>
      </c>
      <c r="BD338" s="53" t="str">
        <f t="shared" si="32"/>
        <v/>
      </c>
      <c r="BE338" s="53" t="s">
        <v>50</v>
      </c>
      <c r="BF338" s="53"/>
      <c r="BG338" s="53"/>
      <c r="BH338" s="53"/>
      <c r="BI338" s="53"/>
      <c r="BJ338" s="83"/>
      <c r="BK338" s="53"/>
      <c r="BL338" s="53"/>
    </row>
    <row r="339" spans="3:64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67" t="e">
        <f>SUMIFS([3]Up!$J:$J,[3]Up!$D:$D,D339)</f>
        <v>#VALUE!</v>
      </c>
      <c r="BB339" s="82"/>
      <c r="BC339" s="82" t="str">
        <f t="shared" si="31"/>
        <v>PL8</v>
      </c>
      <c r="BD339" s="53" t="str">
        <f t="shared" si="32"/>
        <v/>
      </c>
      <c r="BE339" s="53" t="s">
        <v>82</v>
      </c>
      <c r="BF339" s="53"/>
      <c r="BG339" s="53"/>
      <c r="BH339" s="53"/>
      <c r="BI339" s="53"/>
      <c r="BJ339" s="83"/>
      <c r="BK339" s="53"/>
      <c r="BL339" s="53"/>
    </row>
    <row r="340" spans="3:64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67" t="e">
        <f>SUMIFS([3]Up!$J:$J,[3]Up!$D:$D,D340)</f>
        <v>#VALUE!</v>
      </c>
      <c r="BB340" s="82"/>
      <c r="BC340" s="82" t="str">
        <f t="shared" si="31"/>
        <v>PL8</v>
      </c>
      <c r="BD340" s="53" t="str">
        <f t="shared" si="32"/>
        <v/>
      </c>
      <c r="BE340" s="53" t="s">
        <v>82</v>
      </c>
      <c r="BF340" s="53"/>
      <c r="BG340" s="53"/>
      <c r="BH340" s="53"/>
      <c r="BI340" s="53"/>
      <c r="BJ340" s="83"/>
      <c r="BK340" s="53"/>
      <c r="BL340" s="53"/>
    </row>
    <row r="341" spans="3:64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67" t="e">
        <f>SUMIFS([3]Up!$J:$J,[3]Up!$D:$D,D341)</f>
        <v>#VALUE!</v>
      </c>
      <c r="BB341" s="82"/>
      <c r="BC341" s="82" t="str">
        <f t="shared" si="31"/>
        <v/>
      </c>
      <c r="BD341" s="53" t="str">
        <f t="shared" si="32"/>
        <v/>
      </c>
      <c r="BE341" s="53" t="s">
        <v>50</v>
      </c>
      <c r="BF341" s="53"/>
      <c r="BG341" s="53"/>
      <c r="BH341" s="53"/>
      <c r="BI341" s="53"/>
      <c r="BJ341" s="83"/>
      <c r="BK341" s="53"/>
      <c r="BL341" s="53"/>
    </row>
    <row r="342" spans="3:64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67" t="e">
        <f>SUMIFS([3]Up!$J:$J,[3]Up!$D:$D,D342)</f>
        <v>#VALUE!</v>
      </c>
      <c r="BB342" s="82"/>
      <c r="BC342" s="82" t="str">
        <f t="shared" si="31"/>
        <v/>
      </c>
      <c r="BD342" s="53" t="str">
        <f t="shared" si="32"/>
        <v/>
      </c>
      <c r="BE342" s="53" t="s">
        <v>82</v>
      </c>
      <c r="BF342" s="53"/>
      <c r="BG342" s="53"/>
      <c r="BH342" s="53"/>
      <c r="BI342" s="53"/>
      <c r="BJ342" s="83"/>
      <c r="BK342" s="53"/>
      <c r="BL342" s="53"/>
    </row>
    <row r="343" spans="3:64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67" t="e">
        <f>SUMIFS([3]Up!$J:$J,[3]Up!$D:$D,D343)</f>
        <v>#VALUE!</v>
      </c>
      <c r="BB343" s="82"/>
      <c r="BC343" s="82" t="str">
        <f t="shared" si="31"/>
        <v/>
      </c>
      <c r="BD343" s="53" t="str">
        <f t="shared" si="32"/>
        <v/>
      </c>
      <c r="BE343" s="53" t="s">
        <v>82</v>
      </c>
      <c r="BF343" s="53"/>
      <c r="BG343" s="53"/>
      <c r="BH343" s="53"/>
      <c r="BI343" s="53"/>
      <c r="BJ343" s="83"/>
      <c r="BK343" s="53"/>
      <c r="BL343" s="53"/>
    </row>
    <row r="344" spans="3:64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67" t="e">
        <f>SUMIFS([3]Up!$J:$J,[3]Up!$D:$D,D344)</f>
        <v>#VALUE!</v>
      </c>
      <c r="BB344" s="82"/>
      <c r="BC344" s="82" t="str">
        <f t="shared" si="31"/>
        <v/>
      </c>
      <c r="BD344" s="53" t="str">
        <f t="shared" si="32"/>
        <v/>
      </c>
      <c r="BE344" s="53" t="s">
        <v>82</v>
      </c>
      <c r="BF344" s="53"/>
      <c r="BG344" s="53"/>
      <c r="BH344" s="53"/>
      <c r="BI344" s="53"/>
      <c r="BJ344" s="83"/>
      <c r="BK344" s="53"/>
      <c r="BL344" s="53"/>
    </row>
    <row r="345" spans="3:64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67" t="e">
        <f>SUMIFS([3]Up!$J:$J,[3]Up!$D:$D,D345)</f>
        <v>#VALUE!</v>
      </c>
      <c r="BB345" s="82"/>
      <c r="BC345" s="82" t="str">
        <f t="shared" si="31"/>
        <v/>
      </c>
      <c r="BD345" s="53" t="str">
        <f t="shared" si="32"/>
        <v/>
      </c>
      <c r="BE345" s="53" t="s">
        <v>82</v>
      </c>
      <c r="BF345" s="53"/>
      <c r="BG345" s="53"/>
      <c r="BH345" s="53"/>
      <c r="BI345" s="53"/>
      <c r="BJ345" s="83"/>
      <c r="BK345" s="53"/>
      <c r="BL345" s="53"/>
    </row>
    <row r="346" spans="3:64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67" t="e">
        <f>SUMIFS([3]Up!$J:$J,[3]Up!$D:$D,D346)</f>
        <v>#VALUE!</v>
      </c>
      <c r="BB346" s="82"/>
      <c r="BC346" s="82" t="str">
        <f t="shared" si="31"/>
        <v/>
      </c>
      <c r="BD346" s="53" t="str">
        <f t="shared" si="32"/>
        <v/>
      </c>
      <c r="BE346" s="53" t="s">
        <v>82</v>
      </c>
      <c r="BF346" s="53"/>
      <c r="BG346" s="53"/>
      <c r="BH346" s="53"/>
      <c r="BI346" s="53"/>
      <c r="BJ346" s="83"/>
      <c r="BK346" s="53"/>
      <c r="BL346" s="53"/>
    </row>
    <row r="347" spans="3:64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67" t="e">
        <f>SUMIFS([3]Up!$J:$J,[3]Up!$D:$D,D347)</f>
        <v>#VALUE!</v>
      </c>
      <c r="BB347" s="82"/>
      <c r="BC347" s="82" t="str">
        <f t="shared" si="31"/>
        <v>PL10</v>
      </c>
      <c r="BD347" s="53" t="str">
        <f t="shared" si="32"/>
        <v>Thừa 1</v>
      </c>
      <c r="BE347" s="53" t="s">
        <v>50</v>
      </c>
      <c r="BF347" s="53"/>
      <c r="BG347" s="53"/>
      <c r="BH347" s="53"/>
      <c r="BI347" s="53"/>
      <c r="BJ347" s="83"/>
      <c r="BK347" s="53"/>
      <c r="BL347" s="53"/>
    </row>
    <row r="348" spans="3:64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67" t="e">
        <f>SUMIFS([3]Up!$J:$J,[3]Up!$D:$D,D348)</f>
        <v>#VALUE!</v>
      </c>
      <c r="BB348" s="82"/>
      <c r="BC348" s="82" t="str">
        <f t="shared" si="31"/>
        <v>PL10</v>
      </c>
      <c r="BD348" s="53" t="str">
        <f t="shared" si="32"/>
        <v/>
      </c>
      <c r="BE348" s="53" t="s">
        <v>50</v>
      </c>
      <c r="BF348" s="53"/>
      <c r="BG348" s="53"/>
      <c r="BH348" s="53"/>
      <c r="BI348" s="53"/>
      <c r="BJ348" s="83"/>
      <c r="BK348" s="53"/>
      <c r="BL348" s="53"/>
    </row>
    <row r="349" spans="3:64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26"/>
      <c r="BA349" s="67" t="e">
        <f>SUMIFS([3]Up!$J:$J,[3]Up!$D:$D,D349)</f>
        <v>#VALUE!</v>
      </c>
      <c r="BB349" s="82"/>
      <c r="BC349" s="82" t="str">
        <f t="shared" si="31"/>
        <v>PL10</v>
      </c>
      <c r="BD349" s="53" t="str">
        <f t="shared" si="32"/>
        <v/>
      </c>
      <c r="BE349" s="53" t="s">
        <v>50</v>
      </c>
      <c r="BF349" s="53"/>
      <c r="BG349" s="53"/>
      <c r="BH349" s="53"/>
      <c r="BI349" s="53"/>
      <c r="BJ349" s="83"/>
      <c r="BK349" s="53"/>
      <c r="BL349" s="53"/>
    </row>
    <row r="350" spans="3:64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MIN(SUM(N350:AZ350),I350)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67" t="e">
        <f>SUMIFS([3]Up!$J:$J,[3]Up!$D:$D,D350)</f>
        <v>#VALUE!</v>
      </c>
      <c r="BB350" s="82"/>
      <c r="BC350" s="82" t="str">
        <f t="shared" ref="BC350:BC413" si="35">IFERROR(IF(C350="Plate",LEFT(E350,FIND("*",E350,1)-1),""),IF(C350="Plate",LEFT(E350,FIND("x",E350,1)-1),""))</f>
        <v>PL10</v>
      </c>
      <c r="BD350" s="53" t="str">
        <f t="shared" ref="BD350:BD413" si="36">IF(ROUND(SUM(N350:AZ350)-I350,0)&gt;0,"Thừa "&amp;SUM(N350:AZ350)-I350,"")</f>
        <v/>
      </c>
      <c r="BE350" s="53" t="s">
        <v>50</v>
      </c>
      <c r="BF350" s="53"/>
      <c r="BG350" s="53"/>
      <c r="BH350" s="53"/>
      <c r="BI350" s="53"/>
      <c r="BJ350" s="83"/>
      <c r="BK350" s="53"/>
      <c r="BL350" s="53"/>
    </row>
    <row r="351" spans="3:64" ht="14.25" hidden="1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12</v>
      </c>
      <c r="M351" s="26">
        <f t="shared" si="34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>
        <v>12</v>
      </c>
      <c r="BA351" s="67" t="e">
        <f>SUMIFS([3]Up!$J:$J,[3]Up!$D:$D,D351)</f>
        <v>#VALUE!</v>
      </c>
      <c r="BB351" s="82"/>
      <c r="BC351" s="82" t="str">
        <f t="shared" si="35"/>
        <v>PL6</v>
      </c>
      <c r="BD351" s="53" t="str">
        <f t="shared" si="36"/>
        <v/>
      </c>
      <c r="BE351" s="53" t="s">
        <v>50</v>
      </c>
      <c r="BF351" s="53"/>
      <c r="BG351" s="53"/>
      <c r="BH351" s="53"/>
      <c r="BI351" s="53"/>
      <c r="BJ351" s="83"/>
      <c r="BK351" s="53"/>
      <c r="BL351" s="53"/>
    </row>
    <row r="352" spans="3:64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67" t="e">
        <f>SUMIFS([3]Up!$J:$J,[3]Up!$D:$D,D352)</f>
        <v>#VALUE!</v>
      </c>
      <c r="BB352" s="82"/>
      <c r="BC352" s="82" t="str">
        <f t="shared" si="35"/>
        <v>PL8</v>
      </c>
      <c r="BD352" s="53" t="str">
        <f t="shared" si="36"/>
        <v/>
      </c>
      <c r="BE352" s="53" t="s">
        <v>82</v>
      </c>
      <c r="BF352" s="53"/>
      <c r="BG352" s="53"/>
      <c r="BH352" s="53"/>
      <c r="BI352" s="53"/>
      <c r="BJ352" s="83"/>
      <c r="BK352" s="53"/>
      <c r="BL352" s="53"/>
    </row>
    <row r="353" spans="3:64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67" t="e">
        <f>SUMIFS([3]Up!$J:$J,[3]Up!$D:$D,D353)</f>
        <v>#VALUE!</v>
      </c>
      <c r="BB353" s="82"/>
      <c r="BC353" s="82" t="str">
        <f t="shared" si="35"/>
        <v>PL8</v>
      </c>
      <c r="BD353" s="53" t="str">
        <f t="shared" si="36"/>
        <v/>
      </c>
      <c r="BE353" s="53" t="s">
        <v>82</v>
      </c>
      <c r="BF353" s="53"/>
      <c r="BG353" s="53"/>
      <c r="BH353" s="53"/>
      <c r="BI353" s="53"/>
      <c r="BJ353" s="83"/>
      <c r="BK353" s="53"/>
      <c r="BL353" s="53"/>
    </row>
    <row r="354" spans="3:64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67" t="e">
        <f>SUMIFS([3]Up!$J:$J,[3]Up!$D:$D,D354)</f>
        <v>#VALUE!</v>
      </c>
      <c r="BB354" s="82"/>
      <c r="BC354" s="82" t="str">
        <f t="shared" si="35"/>
        <v>PL8</v>
      </c>
      <c r="BD354" s="53" t="str">
        <f t="shared" si="36"/>
        <v/>
      </c>
      <c r="BE354" s="53" t="s">
        <v>82</v>
      </c>
      <c r="BF354" s="53"/>
      <c r="BG354" s="53"/>
      <c r="BH354" s="53"/>
      <c r="BI354" s="53"/>
      <c r="BJ354" s="83"/>
      <c r="BK354" s="53"/>
      <c r="BL354" s="53"/>
    </row>
    <row r="355" spans="3:64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67" t="e">
        <f>SUMIFS([3]Up!$J:$J,[3]Up!$D:$D,D355)</f>
        <v>#VALUE!</v>
      </c>
      <c r="BB355" s="82"/>
      <c r="BC355" s="82" t="str">
        <f t="shared" si="35"/>
        <v>PL8</v>
      </c>
      <c r="BD355" s="53" t="str">
        <f t="shared" si="36"/>
        <v/>
      </c>
      <c r="BE355" s="53" t="s">
        <v>82</v>
      </c>
      <c r="BF355" s="53"/>
      <c r="BG355" s="53"/>
      <c r="BH355" s="53"/>
      <c r="BI355" s="53"/>
      <c r="BJ355" s="83"/>
      <c r="BK355" s="53"/>
      <c r="BL355" s="53"/>
    </row>
    <row r="356" spans="3:64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67" t="e">
        <f>SUMIFS([3]Up!$J:$J,[3]Up!$D:$D,D356)</f>
        <v>#VALUE!</v>
      </c>
      <c r="BB356" s="82"/>
      <c r="BC356" s="82" t="str">
        <f t="shared" si="35"/>
        <v/>
      </c>
      <c r="BD356" s="53" t="str">
        <f t="shared" si="36"/>
        <v/>
      </c>
      <c r="BE356" s="53" t="s">
        <v>50</v>
      </c>
      <c r="BF356" s="53"/>
      <c r="BG356" s="53"/>
      <c r="BH356" s="53"/>
      <c r="BI356" s="53"/>
      <c r="BJ356" s="83"/>
      <c r="BK356" s="53"/>
      <c r="BL356" s="53"/>
    </row>
    <row r="357" spans="3:64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67" t="e">
        <f>SUMIFS([3]Up!$J:$J,[3]Up!$D:$D,D357)</f>
        <v>#VALUE!</v>
      </c>
      <c r="BB357" s="82"/>
      <c r="BC357" s="82" t="str">
        <f t="shared" si="35"/>
        <v/>
      </c>
      <c r="BD357" s="53" t="str">
        <f t="shared" si="36"/>
        <v/>
      </c>
      <c r="BE357" s="53" t="s">
        <v>82</v>
      </c>
      <c r="BF357" s="53"/>
      <c r="BG357" s="53"/>
      <c r="BH357" s="53"/>
      <c r="BI357" s="53"/>
      <c r="BJ357" s="83"/>
      <c r="BK357" s="53"/>
      <c r="BL357" s="53"/>
    </row>
    <row r="358" spans="3:64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67" t="e">
        <f>SUMIFS([3]Up!$J:$J,[3]Up!$D:$D,D358)</f>
        <v>#VALUE!</v>
      </c>
      <c r="BB358" s="82"/>
      <c r="BC358" s="82" t="str">
        <f t="shared" si="35"/>
        <v/>
      </c>
      <c r="BD358" s="53" t="str">
        <f t="shared" si="36"/>
        <v/>
      </c>
      <c r="BE358" s="53" t="s">
        <v>82</v>
      </c>
      <c r="BF358" s="53"/>
      <c r="BG358" s="53"/>
      <c r="BH358" s="53"/>
      <c r="BI358" s="53"/>
      <c r="BJ358" s="83"/>
      <c r="BK358" s="53"/>
      <c r="BL358" s="53"/>
    </row>
    <row r="359" spans="3:64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67" t="e">
        <f>SUMIFS([3]Up!$J:$J,[3]Up!$D:$D,D359)</f>
        <v>#VALUE!</v>
      </c>
      <c r="BB359" s="82"/>
      <c r="BC359" s="82" t="str">
        <f t="shared" si="35"/>
        <v/>
      </c>
      <c r="BD359" s="53" t="str">
        <f t="shared" si="36"/>
        <v/>
      </c>
      <c r="BE359" s="53" t="s">
        <v>82</v>
      </c>
      <c r="BF359" s="53"/>
      <c r="BG359" s="53"/>
      <c r="BH359" s="53"/>
      <c r="BI359" s="53"/>
      <c r="BJ359" s="83"/>
      <c r="BK359" s="53"/>
      <c r="BL359" s="53"/>
    </row>
    <row r="360" spans="3:64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67" t="e">
        <f>SUMIFS([3]Up!$J:$J,[3]Up!$D:$D,D360)</f>
        <v>#VALUE!</v>
      </c>
      <c r="BB360" s="82"/>
      <c r="BC360" s="82" t="str">
        <f t="shared" si="35"/>
        <v/>
      </c>
      <c r="BD360" s="53" t="str">
        <f t="shared" si="36"/>
        <v/>
      </c>
      <c r="BE360" s="53" t="s">
        <v>82</v>
      </c>
      <c r="BF360" s="53"/>
      <c r="BG360" s="53"/>
      <c r="BH360" s="53"/>
      <c r="BI360" s="53"/>
      <c r="BJ360" s="83"/>
      <c r="BK360" s="53"/>
      <c r="BL360" s="53"/>
    </row>
    <row r="361" spans="3:64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67" t="e">
        <f>SUMIFS([3]Up!$J:$J,[3]Up!$D:$D,D361)</f>
        <v>#VALUE!</v>
      </c>
      <c r="BB361" s="82"/>
      <c r="BC361" s="82" t="str">
        <f t="shared" si="35"/>
        <v/>
      </c>
      <c r="BD361" s="53" t="str">
        <f t="shared" si="36"/>
        <v/>
      </c>
      <c r="BE361" s="53" t="s">
        <v>82</v>
      </c>
      <c r="BF361" s="53"/>
      <c r="BG361" s="53"/>
      <c r="BH361" s="53"/>
      <c r="BI361" s="53"/>
      <c r="BJ361" s="83"/>
      <c r="BK361" s="53"/>
      <c r="BL361" s="53"/>
    </row>
    <row r="362" spans="3:64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67" t="e">
        <f>SUMIFS([3]Up!$J:$J,[3]Up!$D:$D,D362)</f>
        <v>#VALUE!</v>
      </c>
      <c r="BB362" s="82"/>
      <c r="BC362" s="82" t="str">
        <f t="shared" si="35"/>
        <v/>
      </c>
      <c r="BD362" s="53" t="str">
        <f t="shared" si="36"/>
        <v/>
      </c>
      <c r="BE362" s="53" t="s">
        <v>82</v>
      </c>
      <c r="BF362" s="53"/>
      <c r="BG362" s="53"/>
      <c r="BH362" s="53"/>
      <c r="BI362" s="53"/>
      <c r="BJ362" s="83"/>
      <c r="BK362" s="53"/>
      <c r="BL362" s="53"/>
    </row>
    <row r="363" spans="3:64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26"/>
      <c r="BA363" s="67" t="e">
        <f>SUMIFS([3]Up!$J:$J,[3]Up!$D:$D,D363)</f>
        <v>#VALUE!</v>
      </c>
      <c r="BB363" s="82"/>
      <c r="BC363" s="82" t="str">
        <f t="shared" si="35"/>
        <v>PL55</v>
      </c>
      <c r="BD363" s="53" t="str">
        <f t="shared" si="36"/>
        <v/>
      </c>
      <c r="BE363" s="53" t="s">
        <v>50</v>
      </c>
      <c r="BF363" s="53"/>
      <c r="BG363" s="53"/>
      <c r="BH363" s="53"/>
      <c r="BI363" s="53"/>
      <c r="BJ363" s="83"/>
      <c r="BK363" s="53"/>
      <c r="BL363" s="53"/>
    </row>
    <row r="364" spans="3:64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67" t="e">
        <f>SUMIFS([3]Up!$J:$J,[3]Up!$D:$D,D364)</f>
        <v>#VALUE!</v>
      </c>
      <c r="BB364" s="82"/>
      <c r="BC364" s="82" t="str">
        <f t="shared" si="35"/>
        <v>PL10</v>
      </c>
      <c r="BD364" s="53" t="str">
        <f t="shared" si="36"/>
        <v>Thừa 1</v>
      </c>
      <c r="BE364" s="53" t="s">
        <v>50</v>
      </c>
      <c r="BF364" s="53"/>
      <c r="BG364" s="53"/>
      <c r="BH364" s="53"/>
      <c r="BI364" s="53"/>
      <c r="BJ364" s="83"/>
      <c r="BK364" s="53"/>
      <c r="BL364" s="53"/>
    </row>
    <row r="365" spans="3:64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67" t="e">
        <f>SUMIFS([3]Up!$J:$J,[3]Up!$D:$D,D365)</f>
        <v>#VALUE!</v>
      </c>
      <c r="BB365" s="82"/>
      <c r="BC365" s="82" t="str">
        <f t="shared" si="35"/>
        <v>PL10</v>
      </c>
      <c r="BD365" s="53" t="str">
        <f t="shared" si="36"/>
        <v>Thừa 1</v>
      </c>
      <c r="BE365" s="53" t="s">
        <v>50</v>
      </c>
      <c r="BF365" s="53"/>
      <c r="BG365" s="53"/>
      <c r="BH365" s="53"/>
      <c r="BI365" s="53"/>
      <c r="BJ365" s="83"/>
      <c r="BK365" s="53"/>
      <c r="BL365" s="53"/>
    </row>
    <row r="366" spans="3:64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67" t="e">
        <f>SUMIFS([3]Up!$J:$J,[3]Up!$D:$D,D366)</f>
        <v>#VALUE!</v>
      </c>
      <c r="BB366" s="82"/>
      <c r="BC366" s="82" t="str">
        <f t="shared" si="35"/>
        <v>PL10</v>
      </c>
      <c r="BD366" s="53" t="str">
        <f t="shared" si="36"/>
        <v/>
      </c>
      <c r="BE366" s="53" t="s">
        <v>50</v>
      </c>
      <c r="BF366" s="53"/>
      <c r="BG366" s="53"/>
      <c r="BH366" s="53"/>
      <c r="BI366" s="53"/>
      <c r="BJ366" s="83"/>
      <c r="BK366" s="53"/>
      <c r="BL366" s="53"/>
    </row>
    <row r="367" spans="3:64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67" t="e">
        <f>SUMIFS([3]Up!$J:$J,[3]Up!$D:$D,D367)</f>
        <v>#VALUE!</v>
      </c>
      <c r="BB367" s="82"/>
      <c r="BC367" s="82" t="str">
        <f t="shared" si="35"/>
        <v>PL10</v>
      </c>
      <c r="BD367" s="53" t="str">
        <f t="shared" si="36"/>
        <v/>
      </c>
      <c r="BE367" s="53" t="s">
        <v>50</v>
      </c>
      <c r="BF367" s="53"/>
      <c r="BG367" s="53"/>
      <c r="BH367" s="53"/>
      <c r="BI367" s="53"/>
      <c r="BJ367" s="83"/>
      <c r="BK367" s="53"/>
      <c r="BL367" s="53"/>
    </row>
    <row r="368" spans="3:64" ht="14.25" hidden="1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12</v>
      </c>
      <c r="M368" s="26">
        <f t="shared" si="34"/>
        <v>0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>
        <v>12</v>
      </c>
      <c r="BA368" s="67" t="e">
        <f>SUMIFS([3]Up!$J:$J,[3]Up!$D:$D,D368)</f>
        <v>#VALUE!</v>
      </c>
      <c r="BB368" s="82"/>
      <c r="BC368" s="82" t="str">
        <f t="shared" si="35"/>
        <v>PL6</v>
      </c>
      <c r="BD368" s="53" t="str">
        <f t="shared" si="36"/>
        <v/>
      </c>
      <c r="BE368" s="53" t="s">
        <v>50</v>
      </c>
      <c r="BF368" s="53"/>
      <c r="BG368" s="53"/>
      <c r="BH368" s="53"/>
      <c r="BI368" s="53"/>
      <c r="BJ368" s="83"/>
      <c r="BK368" s="53"/>
      <c r="BL368" s="53"/>
    </row>
    <row r="369" spans="3:64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67" t="e">
        <f>SUMIFS([3]Up!$J:$J,[3]Up!$D:$D,D369)</f>
        <v>#VALUE!</v>
      </c>
      <c r="BB369" s="82"/>
      <c r="BC369" s="82" t="str">
        <f t="shared" si="35"/>
        <v>PL12</v>
      </c>
      <c r="BD369" s="53" t="str">
        <f t="shared" si="36"/>
        <v/>
      </c>
      <c r="BE369" s="53" t="s">
        <v>82</v>
      </c>
      <c r="BF369" s="53"/>
      <c r="BG369" s="53"/>
      <c r="BH369" s="53"/>
      <c r="BI369" s="53"/>
      <c r="BJ369" s="83"/>
      <c r="BK369" s="53"/>
      <c r="BL369" s="53"/>
    </row>
    <row r="370" spans="3:64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67" t="e">
        <f>SUMIFS([3]Up!$J:$J,[3]Up!$D:$D,D370)</f>
        <v>#VALUE!</v>
      </c>
      <c r="BB370" s="82"/>
      <c r="BC370" s="82" t="str">
        <f t="shared" si="35"/>
        <v>PL8</v>
      </c>
      <c r="BD370" s="53" t="str">
        <f t="shared" si="36"/>
        <v/>
      </c>
      <c r="BE370" s="53" t="s">
        <v>82</v>
      </c>
      <c r="BF370" s="53"/>
      <c r="BG370" s="53"/>
      <c r="BH370" s="53"/>
      <c r="BI370" s="53"/>
      <c r="BJ370" s="83"/>
      <c r="BK370" s="53"/>
      <c r="BL370" s="53"/>
    </row>
    <row r="371" spans="3:64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67" t="e">
        <f>SUMIFS([3]Up!$J:$J,[3]Up!$D:$D,D371)</f>
        <v>#VALUE!</v>
      </c>
      <c r="BB371" s="82"/>
      <c r="BC371" s="82" t="str">
        <f t="shared" si="35"/>
        <v>PL8</v>
      </c>
      <c r="BD371" s="53" t="str">
        <f t="shared" si="36"/>
        <v/>
      </c>
      <c r="BE371" s="53" t="s">
        <v>82</v>
      </c>
      <c r="BF371" s="53"/>
      <c r="BG371" s="53"/>
      <c r="BH371" s="53"/>
      <c r="BI371" s="53"/>
      <c r="BJ371" s="83"/>
      <c r="BK371" s="53"/>
      <c r="BL371" s="53"/>
    </row>
    <row r="372" spans="3:64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67" t="e">
        <f>SUMIFS([3]Up!$J:$J,[3]Up!$D:$D,D372)</f>
        <v>#VALUE!</v>
      </c>
      <c r="BB372" s="82"/>
      <c r="BC372" s="82" t="str">
        <f t="shared" si="35"/>
        <v>PL8</v>
      </c>
      <c r="BD372" s="53" t="str">
        <f t="shared" si="36"/>
        <v/>
      </c>
      <c r="BE372" s="53" t="s">
        <v>82</v>
      </c>
      <c r="BF372" s="53"/>
      <c r="BG372" s="53"/>
      <c r="BH372" s="53"/>
      <c r="BI372" s="53"/>
      <c r="BJ372" s="83"/>
      <c r="BK372" s="53"/>
      <c r="BL372" s="53"/>
    </row>
    <row r="373" spans="3:64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67" t="e">
        <f>SUMIFS([3]Up!$J:$J,[3]Up!$D:$D,D373)</f>
        <v>#VALUE!</v>
      </c>
      <c r="BB373" s="82"/>
      <c r="BC373" s="82" t="str">
        <f t="shared" si="35"/>
        <v>PL8</v>
      </c>
      <c r="BD373" s="53" t="str">
        <f t="shared" si="36"/>
        <v/>
      </c>
      <c r="BE373" s="53" t="s">
        <v>82</v>
      </c>
      <c r="BF373" s="53"/>
      <c r="BG373" s="53"/>
      <c r="BH373" s="53"/>
      <c r="BI373" s="53"/>
      <c r="BJ373" s="83"/>
      <c r="BK373" s="53"/>
      <c r="BL373" s="53"/>
    </row>
    <row r="374" spans="3:64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67" t="e">
        <f>SUMIFS([3]Up!$J:$J,[3]Up!$D:$D,D374)</f>
        <v>#VALUE!</v>
      </c>
      <c r="BB374" s="82"/>
      <c r="BC374" s="82" t="str">
        <f t="shared" si="35"/>
        <v>PL8</v>
      </c>
      <c r="BD374" s="53" t="str">
        <f t="shared" si="36"/>
        <v/>
      </c>
      <c r="BE374" s="53" t="s">
        <v>82</v>
      </c>
      <c r="BF374" s="53"/>
      <c r="BG374" s="53"/>
      <c r="BH374" s="53"/>
      <c r="BI374" s="53"/>
      <c r="BJ374" s="83"/>
      <c r="BK374" s="53"/>
      <c r="BL374" s="53"/>
    </row>
    <row r="375" spans="3:64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67" t="e">
        <f>SUMIFS([3]Up!$J:$J,[3]Up!$D:$D,D375)</f>
        <v>#VALUE!</v>
      </c>
      <c r="BB375" s="82"/>
      <c r="BC375" s="82" t="str">
        <f t="shared" si="35"/>
        <v/>
      </c>
      <c r="BD375" s="53" t="str">
        <f t="shared" si="36"/>
        <v/>
      </c>
      <c r="BE375" s="53" t="s">
        <v>82</v>
      </c>
      <c r="BF375" s="53"/>
      <c r="BG375" s="53"/>
      <c r="BH375" s="53"/>
      <c r="BI375" s="53"/>
      <c r="BJ375" s="83"/>
      <c r="BK375" s="53"/>
      <c r="BL375" s="53"/>
    </row>
    <row r="376" spans="3:64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67" t="e">
        <f>SUMIFS([3]Up!$J:$J,[3]Up!$D:$D,D376)</f>
        <v>#VALUE!</v>
      </c>
      <c r="BB376" s="82"/>
      <c r="BC376" s="82" t="str">
        <f t="shared" si="35"/>
        <v>PL6</v>
      </c>
      <c r="BD376" s="53" t="str">
        <f t="shared" si="36"/>
        <v/>
      </c>
      <c r="BE376" s="53" t="s">
        <v>82</v>
      </c>
      <c r="BF376" s="53"/>
      <c r="BG376" s="53"/>
      <c r="BH376" s="53"/>
      <c r="BI376" s="53"/>
      <c r="BJ376" s="83"/>
      <c r="BK376" s="53"/>
      <c r="BL376" s="53"/>
    </row>
    <row r="377" spans="3:64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67" t="e">
        <f>SUMIFS([3]Up!$J:$J,[3]Up!$D:$D,D377)</f>
        <v>#VALUE!</v>
      </c>
      <c r="BB377" s="82"/>
      <c r="BC377" s="82" t="str">
        <f t="shared" si="35"/>
        <v>PL6</v>
      </c>
      <c r="BD377" s="53" t="str">
        <f t="shared" si="36"/>
        <v/>
      </c>
      <c r="BE377" s="53" t="s">
        <v>82</v>
      </c>
      <c r="BF377" s="53"/>
      <c r="BG377" s="53"/>
      <c r="BH377" s="53"/>
      <c r="BI377" s="53"/>
      <c r="BJ377" s="83"/>
      <c r="BK377" s="53"/>
      <c r="BL377" s="53"/>
    </row>
    <row r="378" spans="3:64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67" t="e">
        <f>SUMIFS([3]Up!$J:$J,[3]Up!$D:$D,D378)</f>
        <v>#VALUE!</v>
      </c>
      <c r="BB378" s="82"/>
      <c r="BC378" s="82" t="str">
        <f t="shared" si="35"/>
        <v>PL6</v>
      </c>
      <c r="BD378" s="53" t="str">
        <f t="shared" si="36"/>
        <v/>
      </c>
      <c r="BE378" s="53" t="s">
        <v>82</v>
      </c>
      <c r="BF378" s="53"/>
      <c r="BG378" s="53"/>
      <c r="BH378" s="53"/>
      <c r="BI378" s="53"/>
      <c r="BJ378" s="83"/>
      <c r="BK378" s="53"/>
      <c r="BL378" s="53"/>
    </row>
    <row r="379" spans="3:64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67" t="e">
        <f>SUMIFS([3]Up!$J:$J,[3]Up!$D:$D,D379)</f>
        <v>#VALUE!</v>
      </c>
      <c r="BB379" s="82"/>
      <c r="BC379" s="82" t="str">
        <f t="shared" si="35"/>
        <v>PL6</v>
      </c>
      <c r="BD379" s="53" t="str">
        <f t="shared" si="36"/>
        <v/>
      </c>
      <c r="BE379" s="53" t="s">
        <v>82</v>
      </c>
      <c r="BF379" s="53"/>
      <c r="BG379" s="53"/>
      <c r="BH379" s="53"/>
      <c r="BI379" s="53"/>
      <c r="BJ379" s="83"/>
      <c r="BK379" s="53"/>
      <c r="BL379" s="53"/>
    </row>
    <row r="380" spans="3:64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67" t="e">
        <f>SUMIFS([3]Up!$J:$J,[3]Up!$D:$D,D380)</f>
        <v>#VALUE!</v>
      </c>
      <c r="BB380" s="82"/>
      <c r="BC380" s="82" t="str">
        <f t="shared" si="35"/>
        <v/>
      </c>
      <c r="BD380" s="53" t="str">
        <f t="shared" si="36"/>
        <v/>
      </c>
      <c r="BE380" s="53" t="s">
        <v>82</v>
      </c>
      <c r="BF380" s="53"/>
      <c r="BG380" s="53"/>
      <c r="BH380" s="53"/>
      <c r="BI380" s="53"/>
      <c r="BJ380" s="83"/>
      <c r="BK380" s="53"/>
      <c r="BL380" s="53"/>
    </row>
    <row r="381" spans="3:64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67" t="e">
        <f>SUMIFS([3]Up!$J:$J,[3]Up!$D:$D,D381)</f>
        <v>#VALUE!</v>
      </c>
      <c r="BB381" s="82"/>
      <c r="BC381" s="82" t="str">
        <f t="shared" si="35"/>
        <v>PL6</v>
      </c>
      <c r="BD381" s="53" t="str">
        <f t="shared" si="36"/>
        <v/>
      </c>
      <c r="BE381" s="53" t="s">
        <v>82</v>
      </c>
      <c r="BF381" s="53"/>
      <c r="BG381" s="53"/>
      <c r="BH381" s="53"/>
      <c r="BI381" s="53"/>
      <c r="BJ381" s="83"/>
      <c r="BK381" s="53"/>
      <c r="BL381" s="53"/>
    </row>
    <row r="382" spans="3:64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67" t="e">
        <f>SUMIFS([3]Up!$J:$J,[3]Up!$D:$D,D382)</f>
        <v>#VALUE!</v>
      </c>
      <c r="BB382" s="82"/>
      <c r="BC382" s="82" t="str">
        <f t="shared" si="35"/>
        <v>PL6</v>
      </c>
      <c r="BD382" s="53" t="str">
        <f t="shared" si="36"/>
        <v/>
      </c>
      <c r="BE382" s="53" t="s">
        <v>82</v>
      </c>
      <c r="BF382" s="53"/>
      <c r="BG382" s="53"/>
      <c r="BH382" s="53"/>
      <c r="BI382" s="53"/>
      <c r="BJ382" s="83"/>
      <c r="BK382" s="53"/>
      <c r="BL382" s="53"/>
    </row>
    <row r="383" spans="3:64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67" t="e">
        <f>SUMIFS([3]Up!$J:$J,[3]Up!$D:$D,D383)</f>
        <v>#VALUE!</v>
      </c>
      <c r="BB383" s="82"/>
      <c r="BC383" s="82" t="str">
        <f t="shared" si="35"/>
        <v>PL6</v>
      </c>
      <c r="BD383" s="53" t="str">
        <f t="shared" si="36"/>
        <v/>
      </c>
      <c r="BE383" s="53" t="s">
        <v>82</v>
      </c>
      <c r="BF383" s="53"/>
      <c r="BG383" s="53"/>
      <c r="BH383" s="53"/>
      <c r="BI383" s="53"/>
      <c r="BJ383" s="83"/>
      <c r="BK383" s="53"/>
      <c r="BL383" s="53"/>
    </row>
    <row r="384" spans="3:64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67" t="e">
        <f>SUMIFS([3]Up!$J:$J,[3]Up!$D:$D,D384)</f>
        <v>#VALUE!</v>
      </c>
      <c r="BB384" s="82"/>
      <c r="BC384" s="82" t="str">
        <f t="shared" si="35"/>
        <v/>
      </c>
      <c r="BD384" s="53" t="str">
        <f t="shared" si="36"/>
        <v/>
      </c>
      <c r="BE384" s="53" t="s">
        <v>82</v>
      </c>
      <c r="BF384" s="53"/>
      <c r="BG384" s="53"/>
      <c r="BH384" s="53"/>
      <c r="BI384" s="53"/>
      <c r="BJ384" s="83"/>
      <c r="BK384" s="53"/>
      <c r="BL384" s="53"/>
    </row>
    <row r="385" spans="3:64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67" t="e">
        <f>SUMIFS([3]Up!$J:$J,[3]Up!$D:$D,D385)</f>
        <v>#VALUE!</v>
      </c>
      <c r="BB385" s="82"/>
      <c r="BC385" s="82" t="str">
        <f t="shared" si="35"/>
        <v>PL6</v>
      </c>
      <c r="BD385" s="53" t="str">
        <f t="shared" si="36"/>
        <v/>
      </c>
      <c r="BE385" s="53" t="s">
        <v>82</v>
      </c>
      <c r="BF385" s="53"/>
      <c r="BG385" s="53"/>
      <c r="BH385" s="53"/>
      <c r="BI385" s="53"/>
      <c r="BJ385" s="83"/>
      <c r="BK385" s="53"/>
      <c r="BL385" s="53"/>
    </row>
    <row r="386" spans="3:64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67" t="e">
        <f>SUMIFS([3]Up!$J:$J,[3]Up!$D:$D,D386)</f>
        <v>#VALUE!</v>
      </c>
      <c r="BB386" s="82"/>
      <c r="BC386" s="82" t="str">
        <f t="shared" si="35"/>
        <v>PL6</v>
      </c>
      <c r="BD386" s="53" t="str">
        <f t="shared" si="36"/>
        <v/>
      </c>
      <c r="BE386" s="53" t="s">
        <v>82</v>
      </c>
      <c r="BF386" s="53"/>
      <c r="BG386" s="53"/>
      <c r="BH386" s="53"/>
      <c r="BI386" s="53"/>
      <c r="BJ386" s="83"/>
      <c r="BK386" s="53"/>
      <c r="BL386" s="53"/>
    </row>
    <row r="387" spans="3:64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67" t="e">
        <f>SUMIFS([3]Up!$J:$J,[3]Up!$D:$D,D387)</f>
        <v>#VALUE!</v>
      </c>
      <c r="BB387" s="82"/>
      <c r="BC387" s="82" t="str">
        <f t="shared" si="35"/>
        <v>PL6</v>
      </c>
      <c r="BD387" s="53" t="str">
        <f t="shared" si="36"/>
        <v/>
      </c>
      <c r="BE387" s="53" t="s">
        <v>82</v>
      </c>
      <c r="BF387" s="53"/>
      <c r="BG387" s="53"/>
      <c r="BH387" s="53"/>
      <c r="BI387" s="53"/>
      <c r="BJ387" s="83"/>
      <c r="BK387" s="53"/>
      <c r="BL387" s="53"/>
    </row>
    <row r="388" spans="3:64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67" t="e">
        <f>SUMIFS([3]Up!$J:$J,[3]Up!$D:$D,D388)</f>
        <v>#VALUE!</v>
      </c>
      <c r="BB388" s="82"/>
      <c r="BC388" s="82" t="str">
        <f t="shared" si="35"/>
        <v>PL6</v>
      </c>
      <c r="BD388" s="53" t="str">
        <f t="shared" si="36"/>
        <v/>
      </c>
      <c r="BE388" s="53" t="s">
        <v>82</v>
      </c>
      <c r="BF388" s="53"/>
      <c r="BG388" s="53"/>
      <c r="BH388" s="53"/>
      <c r="BI388" s="53"/>
      <c r="BJ388" s="83"/>
      <c r="BK388" s="53"/>
      <c r="BL388" s="53"/>
    </row>
    <row r="389" spans="3:64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67" t="e">
        <f>SUMIFS([3]Up!$J:$J,[3]Up!$D:$D,D389)</f>
        <v>#VALUE!</v>
      </c>
      <c r="BB389" s="82"/>
      <c r="BC389" s="82" t="str">
        <f t="shared" si="35"/>
        <v/>
      </c>
      <c r="BD389" s="53" t="str">
        <f t="shared" si="36"/>
        <v/>
      </c>
      <c r="BE389" s="53" t="s">
        <v>50</v>
      </c>
      <c r="BF389" s="53"/>
      <c r="BG389" s="53"/>
      <c r="BH389" s="53"/>
      <c r="BI389" s="53"/>
      <c r="BJ389" s="83"/>
      <c r="BK389" s="53"/>
      <c r="BL389" s="53"/>
    </row>
    <row r="390" spans="3:64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67" t="e">
        <f>SUMIFS([3]Up!$J:$J,[3]Up!$D:$D,D390)</f>
        <v>#VALUE!</v>
      </c>
      <c r="BB390" s="82"/>
      <c r="BC390" s="82" t="str">
        <f t="shared" si="35"/>
        <v/>
      </c>
      <c r="BD390" s="53" t="str">
        <f t="shared" si="36"/>
        <v/>
      </c>
      <c r="BE390" s="53" t="s">
        <v>50</v>
      </c>
      <c r="BF390" s="53"/>
      <c r="BG390" s="53"/>
      <c r="BH390" s="53"/>
      <c r="BI390" s="53"/>
      <c r="BJ390" s="83"/>
      <c r="BK390" s="53"/>
      <c r="BL390" s="53"/>
    </row>
    <row r="391" spans="3:64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67" t="e">
        <f>SUMIFS([3]Up!$J:$J,[3]Up!$D:$D,D391)</f>
        <v>#VALUE!</v>
      </c>
      <c r="BB391" s="82"/>
      <c r="BC391" s="82" t="str">
        <f t="shared" si="35"/>
        <v/>
      </c>
      <c r="BD391" s="53" t="str">
        <f t="shared" si="36"/>
        <v/>
      </c>
      <c r="BE391" s="53" t="s">
        <v>50</v>
      </c>
      <c r="BF391" s="53"/>
      <c r="BG391" s="53"/>
      <c r="BH391" s="53"/>
      <c r="BI391" s="53"/>
      <c r="BJ391" s="83"/>
      <c r="BK391" s="53"/>
      <c r="BL391" s="53"/>
    </row>
    <row r="392" spans="3:64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67" t="e">
        <f>SUMIFS([3]Up!$J:$J,[3]Up!$D:$D,D392)</f>
        <v>#VALUE!</v>
      </c>
      <c r="BB392" s="82"/>
      <c r="BC392" s="82" t="str">
        <f t="shared" si="35"/>
        <v/>
      </c>
      <c r="BD392" s="53" t="str">
        <f t="shared" si="36"/>
        <v/>
      </c>
      <c r="BE392" s="53" t="s">
        <v>50</v>
      </c>
      <c r="BF392" s="53"/>
      <c r="BG392" s="53"/>
      <c r="BH392" s="53"/>
      <c r="BI392" s="53"/>
      <c r="BJ392" s="83"/>
      <c r="BK392" s="53"/>
      <c r="BL392" s="53"/>
    </row>
    <row r="393" spans="3:64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67" t="e">
        <f>SUMIFS([3]Up!$J:$J,[3]Up!$D:$D,D393)</f>
        <v>#VALUE!</v>
      </c>
      <c r="BB393" s="82"/>
      <c r="BC393" s="82" t="str">
        <f t="shared" si="35"/>
        <v/>
      </c>
      <c r="BD393" s="53" t="str">
        <f t="shared" si="36"/>
        <v/>
      </c>
      <c r="BE393" s="53" t="s">
        <v>50</v>
      </c>
      <c r="BF393" s="53"/>
      <c r="BG393" s="53"/>
      <c r="BH393" s="53"/>
      <c r="BI393" s="53"/>
      <c r="BJ393" s="83"/>
      <c r="BK393" s="53"/>
      <c r="BL393" s="53"/>
    </row>
    <row r="394" spans="3:64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67" t="e">
        <f>SUMIFS([3]Up!$J:$J,[3]Up!$D:$D,D394)</f>
        <v>#VALUE!</v>
      </c>
      <c r="BB394" s="82"/>
      <c r="BC394" s="82" t="str">
        <f t="shared" si="35"/>
        <v/>
      </c>
      <c r="BD394" s="53" t="str">
        <f t="shared" si="36"/>
        <v/>
      </c>
      <c r="BE394" s="53" t="s">
        <v>50</v>
      </c>
      <c r="BF394" s="53"/>
      <c r="BG394" s="53"/>
      <c r="BH394" s="53"/>
      <c r="BI394" s="53"/>
      <c r="BJ394" s="83"/>
      <c r="BK394" s="53"/>
      <c r="BL394" s="53"/>
    </row>
    <row r="395" spans="3:64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67" t="e">
        <f>SUMIFS([3]Up!$J:$J,[3]Up!$D:$D,D395)</f>
        <v>#VALUE!</v>
      </c>
      <c r="BB395" s="82"/>
      <c r="BC395" s="82" t="str">
        <f t="shared" si="35"/>
        <v/>
      </c>
      <c r="BD395" s="53" t="str">
        <f t="shared" si="36"/>
        <v/>
      </c>
      <c r="BE395" s="53" t="s">
        <v>50</v>
      </c>
      <c r="BF395" s="53"/>
      <c r="BG395" s="53"/>
      <c r="BH395" s="53"/>
      <c r="BI395" s="53"/>
      <c r="BJ395" s="83"/>
      <c r="BK395" s="53"/>
      <c r="BL395" s="53"/>
    </row>
    <row r="396" spans="3:64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67" t="e">
        <f>SUMIFS([3]Up!$J:$J,[3]Up!$D:$D,D396)</f>
        <v>#VALUE!</v>
      </c>
      <c r="BB396" s="82"/>
      <c r="BC396" s="82" t="str">
        <f t="shared" si="35"/>
        <v/>
      </c>
      <c r="BD396" s="53" t="str">
        <f t="shared" si="36"/>
        <v/>
      </c>
      <c r="BE396" s="53" t="s">
        <v>50</v>
      </c>
      <c r="BF396" s="53"/>
      <c r="BG396" s="53"/>
      <c r="BH396" s="53"/>
      <c r="BI396" s="53"/>
      <c r="BJ396" s="83"/>
      <c r="BK396" s="53"/>
      <c r="BL396" s="53"/>
    </row>
    <row r="397" spans="3:64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67" t="e">
        <f>SUMIFS([3]Up!$J:$J,[3]Up!$D:$D,D397)</f>
        <v>#VALUE!</v>
      </c>
      <c r="BB397" s="82"/>
      <c r="BC397" s="82" t="str">
        <f t="shared" si="35"/>
        <v/>
      </c>
      <c r="BD397" s="53" t="str">
        <f t="shared" si="36"/>
        <v/>
      </c>
      <c r="BE397" s="53" t="s">
        <v>50</v>
      </c>
      <c r="BF397" s="53"/>
      <c r="BG397" s="53"/>
      <c r="BH397" s="53"/>
      <c r="BI397" s="53"/>
      <c r="BJ397" s="83"/>
      <c r="BK397" s="53"/>
      <c r="BL397" s="53"/>
    </row>
    <row r="398" spans="3:64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67" t="e">
        <f>SUMIFS([3]Up!$J:$J,[3]Up!$D:$D,D398)</f>
        <v>#VALUE!</v>
      </c>
      <c r="BB398" s="82"/>
      <c r="BC398" s="82" t="str">
        <f t="shared" si="35"/>
        <v/>
      </c>
      <c r="BD398" s="53" t="str">
        <f t="shared" si="36"/>
        <v/>
      </c>
      <c r="BE398" s="53" t="s">
        <v>50</v>
      </c>
      <c r="BF398" s="53"/>
      <c r="BG398" s="53"/>
      <c r="BH398" s="53"/>
      <c r="BI398" s="53"/>
      <c r="BJ398" s="83"/>
      <c r="BK398" s="53"/>
      <c r="BL398" s="53"/>
    </row>
    <row r="399" spans="3:64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26"/>
      <c r="BA399" s="67" t="e">
        <f>SUMIFS([3]Up!$J:$J,[3]Up!$D:$D,D399)</f>
        <v>#VALUE!</v>
      </c>
      <c r="BB399" s="82"/>
      <c r="BC399" s="82" t="str">
        <f t="shared" si="35"/>
        <v/>
      </c>
      <c r="BD399" s="53" t="str">
        <f t="shared" si="36"/>
        <v/>
      </c>
      <c r="BE399" s="53" t="s">
        <v>82</v>
      </c>
      <c r="BF399" s="53"/>
      <c r="BG399" s="53"/>
      <c r="BH399" s="53"/>
      <c r="BI399" s="53"/>
      <c r="BJ399" s="83"/>
      <c r="BK399" s="53"/>
      <c r="BL399" s="53"/>
    </row>
    <row r="400" spans="3:64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67" t="e">
        <f>SUMIFS([3]Up!$J:$J,[3]Up!$D:$D,D400)</f>
        <v>#VALUE!</v>
      </c>
      <c r="BB400" s="82"/>
      <c r="BC400" s="82" t="str">
        <f t="shared" si="35"/>
        <v/>
      </c>
      <c r="BD400" s="53" t="str">
        <f t="shared" si="36"/>
        <v/>
      </c>
      <c r="BE400" s="53" t="s">
        <v>82</v>
      </c>
      <c r="BF400" s="53"/>
      <c r="BG400" s="53"/>
      <c r="BH400" s="53"/>
      <c r="BI400" s="53"/>
      <c r="BJ400" s="83"/>
      <c r="BK400" s="53"/>
      <c r="BL400" s="53"/>
    </row>
    <row r="401" spans="3:64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67" t="e">
        <f>SUMIFS([3]Up!$J:$J,[3]Up!$D:$D,D401)</f>
        <v>#VALUE!</v>
      </c>
      <c r="BB401" s="82"/>
      <c r="BC401" s="82" t="str">
        <f t="shared" si="35"/>
        <v/>
      </c>
      <c r="BD401" s="53" t="str">
        <f t="shared" si="36"/>
        <v/>
      </c>
      <c r="BE401" s="53" t="s">
        <v>82</v>
      </c>
      <c r="BF401" s="53"/>
      <c r="BG401" s="53"/>
      <c r="BH401" s="53"/>
      <c r="BI401" s="53"/>
      <c r="BJ401" s="83"/>
      <c r="BK401" s="53"/>
      <c r="BL401" s="53"/>
    </row>
    <row r="402" spans="3:64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67" t="e">
        <f>SUMIFS([3]Up!$J:$J,[3]Up!$D:$D,D402)</f>
        <v>#VALUE!</v>
      </c>
      <c r="BB402" s="82"/>
      <c r="BC402" s="82" t="str">
        <f t="shared" si="35"/>
        <v>PL10</v>
      </c>
      <c r="BD402" s="53" t="str">
        <f t="shared" si="36"/>
        <v/>
      </c>
      <c r="BE402" s="53" t="s">
        <v>50</v>
      </c>
      <c r="BF402" s="53"/>
      <c r="BG402" s="53"/>
      <c r="BH402" s="53"/>
      <c r="BI402" s="53"/>
      <c r="BJ402" s="83"/>
      <c r="BK402" s="53"/>
      <c r="BL402" s="53"/>
    </row>
    <row r="403" spans="3:64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67" t="e">
        <f>SUMIFS([3]Up!$J:$J,[3]Up!$D:$D,D403)</f>
        <v>#VALUE!</v>
      </c>
      <c r="BB403" s="82"/>
      <c r="BC403" s="82" t="str">
        <f t="shared" si="35"/>
        <v>PL10</v>
      </c>
      <c r="BD403" s="53" t="str">
        <f t="shared" si="36"/>
        <v>Thừa 4</v>
      </c>
      <c r="BE403" s="53" t="s">
        <v>50</v>
      </c>
      <c r="BF403" s="53"/>
      <c r="BG403" s="53"/>
      <c r="BH403" s="53"/>
      <c r="BI403" s="53"/>
      <c r="BJ403" s="83"/>
      <c r="BK403" s="53"/>
      <c r="BL403" s="53"/>
    </row>
    <row r="404" spans="3:64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67" t="e">
        <f>SUMIFS([3]Up!$J:$J,[3]Up!$D:$D,D404)</f>
        <v>#VALUE!</v>
      </c>
      <c r="BB404" s="82"/>
      <c r="BC404" s="82" t="str">
        <f t="shared" si="35"/>
        <v>PL10</v>
      </c>
      <c r="BD404" s="53" t="str">
        <f t="shared" si="36"/>
        <v/>
      </c>
      <c r="BE404" s="53" t="s">
        <v>50</v>
      </c>
      <c r="BF404" s="53"/>
      <c r="BG404" s="53"/>
      <c r="BH404" s="53"/>
      <c r="BI404" s="53"/>
      <c r="BJ404" s="83"/>
      <c r="BK404" s="53"/>
      <c r="BL404" s="53"/>
    </row>
    <row r="405" spans="3:64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67" t="e">
        <f>SUMIFS([3]Up!$J:$J,[3]Up!$D:$D,D405)</f>
        <v>#VALUE!</v>
      </c>
      <c r="BB405" s="82"/>
      <c r="BC405" s="82" t="str">
        <f t="shared" si="35"/>
        <v>PL10</v>
      </c>
      <c r="BD405" s="53" t="str">
        <f t="shared" si="36"/>
        <v/>
      </c>
      <c r="BE405" s="53" t="s">
        <v>50</v>
      </c>
      <c r="BF405" s="53"/>
      <c r="BG405" s="53"/>
      <c r="BH405" s="53"/>
      <c r="BI405" s="53"/>
      <c r="BJ405" s="83"/>
      <c r="BK405" s="53"/>
      <c r="BL405" s="53"/>
    </row>
    <row r="406" spans="3:64" ht="14.25" hidden="1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53</v>
      </c>
      <c r="M406" s="26">
        <f t="shared" si="34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>
        <v>9</v>
      </c>
      <c r="BA406" s="67" t="e">
        <f>SUMIFS([3]Up!$J:$J,[3]Up!$D:$D,D406)</f>
        <v>#VALUE!</v>
      </c>
      <c r="BB406" s="82"/>
      <c r="BC406" s="82" t="str">
        <f t="shared" si="35"/>
        <v>PL6</v>
      </c>
      <c r="BD406" s="53" t="str">
        <f t="shared" si="36"/>
        <v/>
      </c>
      <c r="BE406" s="53" t="s">
        <v>50</v>
      </c>
      <c r="BF406" s="53"/>
      <c r="BG406" s="53"/>
      <c r="BH406" s="53"/>
      <c r="BI406" s="53"/>
      <c r="BJ406" s="83"/>
      <c r="BK406" s="53"/>
      <c r="BL406" s="53"/>
    </row>
    <row r="407" spans="3:64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67" t="e">
        <f>SUMIFS([3]Up!$J:$J,[3]Up!$D:$D,D407)</f>
        <v>#VALUE!</v>
      </c>
      <c r="BB407" s="82"/>
      <c r="BC407" s="82" t="str">
        <f t="shared" si="35"/>
        <v>PL6</v>
      </c>
      <c r="BD407" s="53" t="str">
        <f t="shared" si="36"/>
        <v/>
      </c>
      <c r="BE407" s="53" t="s">
        <v>82</v>
      </c>
      <c r="BF407" s="53"/>
      <c r="BG407" s="53"/>
      <c r="BH407" s="53"/>
      <c r="BI407" s="53"/>
      <c r="BJ407" s="83"/>
      <c r="BK407" s="53"/>
      <c r="BL407" s="53"/>
    </row>
    <row r="408" spans="3:64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67" t="e">
        <f>SUMIFS([3]Up!$J:$J,[3]Up!$D:$D,D408)</f>
        <v>#VALUE!</v>
      </c>
      <c r="BB408" s="82"/>
      <c r="BC408" s="82" t="str">
        <f t="shared" si="35"/>
        <v>PL6</v>
      </c>
      <c r="BD408" s="53" t="str">
        <f t="shared" si="36"/>
        <v/>
      </c>
      <c r="BE408" s="53" t="s">
        <v>82</v>
      </c>
      <c r="BF408" s="53"/>
      <c r="BG408" s="53"/>
      <c r="BH408" s="53"/>
      <c r="BI408" s="53"/>
      <c r="BJ408" s="83"/>
      <c r="BK408" s="53"/>
      <c r="BL408" s="53"/>
    </row>
    <row r="409" spans="3:64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67" t="e">
        <f>SUMIFS([3]Up!$J:$J,[3]Up!$D:$D,D409)</f>
        <v>#VALUE!</v>
      </c>
      <c r="BB409" s="82"/>
      <c r="BC409" s="82" t="str">
        <f t="shared" si="35"/>
        <v>PL6</v>
      </c>
      <c r="BD409" s="53" t="str">
        <f t="shared" si="36"/>
        <v/>
      </c>
      <c r="BE409" s="53" t="s">
        <v>82</v>
      </c>
      <c r="BF409" s="53"/>
      <c r="BG409" s="53"/>
      <c r="BH409" s="53"/>
      <c r="BI409" s="53"/>
      <c r="BJ409" s="83"/>
      <c r="BK409" s="53"/>
      <c r="BL409" s="53"/>
    </row>
    <row r="410" spans="3:64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67" t="e">
        <f>SUMIFS([3]Up!$J:$J,[3]Up!$D:$D,D410)</f>
        <v>#VALUE!</v>
      </c>
      <c r="BB410" s="82"/>
      <c r="BC410" s="82" t="str">
        <f t="shared" si="35"/>
        <v>PL6</v>
      </c>
      <c r="BD410" s="53" t="str">
        <f t="shared" si="36"/>
        <v/>
      </c>
      <c r="BE410" s="53" t="s">
        <v>82</v>
      </c>
      <c r="BF410" s="53"/>
      <c r="BG410" s="53"/>
      <c r="BH410" s="53"/>
      <c r="BI410" s="53"/>
      <c r="BJ410" s="83"/>
      <c r="BK410" s="53"/>
      <c r="BL410" s="53"/>
    </row>
    <row r="411" spans="3:64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67" t="e">
        <f>SUMIFS([3]Up!$J:$J,[3]Up!$D:$D,D411)</f>
        <v>#VALUE!</v>
      </c>
      <c r="BB411" s="82"/>
      <c r="BC411" s="82" t="str">
        <f t="shared" si="35"/>
        <v/>
      </c>
      <c r="BD411" s="53" t="str">
        <f t="shared" si="36"/>
        <v/>
      </c>
      <c r="BE411" s="53" t="s">
        <v>50</v>
      </c>
      <c r="BF411" s="53"/>
      <c r="BG411" s="53"/>
      <c r="BH411" s="53"/>
      <c r="BI411" s="53"/>
      <c r="BJ411" s="83"/>
      <c r="BK411" s="53"/>
      <c r="BL411" s="53"/>
    </row>
    <row r="412" spans="3:64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67" t="e">
        <f>SUMIFS([3]Up!$J:$J,[3]Up!$D:$D,D412)</f>
        <v>#VALUE!</v>
      </c>
      <c r="BB412" s="82"/>
      <c r="BC412" s="82" t="str">
        <f t="shared" si="35"/>
        <v/>
      </c>
      <c r="BD412" s="53" t="str">
        <f t="shared" si="36"/>
        <v/>
      </c>
      <c r="BE412" s="53" t="s">
        <v>50</v>
      </c>
      <c r="BF412" s="53"/>
      <c r="BG412" s="53"/>
      <c r="BH412" s="53"/>
      <c r="BI412" s="53"/>
      <c r="BJ412" s="83"/>
      <c r="BK412" s="53"/>
      <c r="BL412" s="53"/>
    </row>
    <row r="413" spans="3:64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67" t="e">
        <f>SUMIFS([3]Up!$J:$J,[3]Up!$D:$D,D413)</f>
        <v>#VALUE!</v>
      </c>
      <c r="BB413" s="82"/>
      <c r="BC413" s="82" t="str">
        <f t="shared" si="35"/>
        <v/>
      </c>
      <c r="BD413" s="53" t="str">
        <f t="shared" si="36"/>
        <v/>
      </c>
      <c r="BE413" s="53" t="s">
        <v>50</v>
      </c>
      <c r="BF413" s="53"/>
      <c r="BG413" s="53"/>
      <c r="BH413" s="53"/>
      <c r="BI413" s="53"/>
      <c r="BJ413" s="83"/>
      <c r="BK413" s="53"/>
      <c r="BL413" s="53"/>
    </row>
    <row r="414" spans="3:64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MIN(SUM(N414:AZ414),I414)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67" t="e">
        <f>SUMIFS([3]Up!$J:$J,[3]Up!$D:$D,D414)</f>
        <v>#VALUE!</v>
      </c>
      <c r="BB414" s="82"/>
      <c r="BC414" s="82" t="str">
        <f t="shared" ref="BC414:BC477" si="39">IFERROR(IF(C414="Plate",LEFT(E414,FIND("*",E414,1)-1),""),IF(C414="Plate",LEFT(E414,FIND("x",E414,1)-1),""))</f>
        <v/>
      </c>
      <c r="BD414" s="53" t="str">
        <f t="shared" ref="BD414:BD477" si="40">IF(ROUND(SUM(N414:AZ414)-I414,0)&gt;0,"Thừa "&amp;SUM(N414:AZ414)-I414,"")</f>
        <v/>
      </c>
      <c r="BE414" s="53" t="s">
        <v>82</v>
      </c>
      <c r="BF414" s="53"/>
      <c r="BG414" s="53"/>
      <c r="BH414" s="53"/>
      <c r="BI414" s="53"/>
      <c r="BJ414" s="83"/>
      <c r="BK414" s="53"/>
      <c r="BL414" s="53"/>
    </row>
    <row r="415" spans="3:64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26"/>
      <c r="BA415" s="67" t="e">
        <f>SUMIFS([3]Up!$J:$J,[3]Up!$D:$D,D415)</f>
        <v>#VALUE!</v>
      </c>
      <c r="BB415" s="82"/>
      <c r="BC415" s="82" t="str">
        <f t="shared" si="39"/>
        <v/>
      </c>
      <c r="BD415" s="53" t="str">
        <f t="shared" si="40"/>
        <v/>
      </c>
      <c r="BE415" s="53" t="s">
        <v>82</v>
      </c>
      <c r="BF415" s="53"/>
      <c r="BG415" s="53"/>
      <c r="BH415" s="53"/>
      <c r="BI415" s="53"/>
      <c r="BJ415" s="83"/>
      <c r="BK415" s="53"/>
      <c r="BL415" s="53"/>
    </row>
    <row r="416" spans="3:64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67" t="e">
        <f>SUMIFS([3]Up!$J:$J,[3]Up!$D:$D,D416)</f>
        <v>#VALUE!</v>
      </c>
      <c r="BB416" s="82"/>
      <c r="BC416" s="82" t="str">
        <f t="shared" si="39"/>
        <v/>
      </c>
      <c r="BD416" s="53" t="str">
        <f t="shared" si="40"/>
        <v/>
      </c>
      <c r="BE416" s="53" t="s">
        <v>82</v>
      </c>
      <c r="BF416" s="53"/>
      <c r="BG416" s="53"/>
      <c r="BH416" s="53"/>
      <c r="BI416" s="53"/>
      <c r="BJ416" s="83"/>
      <c r="BK416" s="53"/>
      <c r="BL416" s="53"/>
    </row>
    <row r="417" spans="3:64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67" t="e">
        <f>SUMIFS([3]Up!$J:$J,[3]Up!$D:$D,D417)</f>
        <v>#VALUE!</v>
      </c>
      <c r="BB417" s="82"/>
      <c r="BC417" s="82" t="str">
        <f t="shared" si="39"/>
        <v/>
      </c>
      <c r="BD417" s="53" t="str">
        <f t="shared" si="40"/>
        <v/>
      </c>
      <c r="BE417" s="53" t="s">
        <v>50</v>
      </c>
      <c r="BF417" s="53"/>
      <c r="BG417" s="53"/>
      <c r="BH417" s="53"/>
      <c r="BI417" s="53"/>
      <c r="BJ417" s="83"/>
      <c r="BK417" s="53"/>
      <c r="BL417" s="53"/>
    </row>
    <row r="418" spans="3:64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67" t="e">
        <f>SUMIFS([3]Up!$J:$J,[3]Up!$D:$D,D418)</f>
        <v>#VALUE!</v>
      </c>
      <c r="BB418" s="82"/>
      <c r="BC418" s="82" t="str">
        <f t="shared" si="39"/>
        <v/>
      </c>
      <c r="BD418" s="53" t="str">
        <f t="shared" si="40"/>
        <v/>
      </c>
      <c r="BE418" s="53" t="s">
        <v>88</v>
      </c>
      <c r="BF418" s="53"/>
      <c r="BG418" s="53"/>
      <c r="BH418" s="53"/>
      <c r="BI418" s="53"/>
      <c r="BJ418" s="83"/>
      <c r="BK418" s="53"/>
      <c r="BL418" s="53"/>
    </row>
    <row r="419" spans="3:64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67" t="e">
        <f>SUMIFS([3]Up!$J:$J,[3]Up!$D:$D,D419)</f>
        <v>#VALUE!</v>
      </c>
      <c r="BB419" s="82"/>
      <c r="BC419" s="82" t="str">
        <f t="shared" si="39"/>
        <v/>
      </c>
      <c r="BD419" s="53" t="str">
        <f t="shared" si="40"/>
        <v/>
      </c>
      <c r="BE419" s="53" t="s">
        <v>88</v>
      </c>
      <c r="BF419" s="53"/>
      <c r="BG419" s="53"/>
      <c r="BH419" s="53"/>
      <c r="BI419" s="53"/>
      <c r="BJ419" s="83"/>
      <c r="BK419" s="53"/>
      <c r="BL419" s="53"/>
    </row>
    <row r="420" spans="3:64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26"/>
      <c r="BA420" s="67" t="e">
        <f>SUMIFS([3]Up!$J:$J,[3]Up!$D:$D,D420)</f>
        <v>#VALUE!</v>
      </c>
      <c r="BB420" s="82"/>
      <c r="BC420" s="82" t="str">
        <f t="shared" si="39"/>
        <v>PL55</v>
      </c>
      <c r="BD420" s="53" t="str">
        <f t="shared" si="40"/>
        <v/>
      </c>
      <c r="BE420" s="53" t="s">
        <v>50</v>
      </c>
      <c r="BF420" s="53"/>
      <c r="BG420" s="53"/>
      <c r="BH420" s="53"/>
      <c r="BI420" s="53"/>
      <c r="BJ420" s="83"/>
      <c r="BK420" s="53"/>
      <c r="BL420" s="53"/>
    </row>
    <row r="421" spans="3:64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67" t="e">
        <f>SUMIFS([3]Up!$J:$J,[3]Up!$D:$D,D421)</f>
        <v>#VALUE!</v>
      </c>
      <c r="BB421" s="82"/>
      <c r="BC421" s="82" t="str">
        <f t="shared" si="39"/>
        <v>PL10</v>
      </c>
      <c r="BD421" s="53" t="str">
        <f t="shared" si="40"/>
        <v>Thừa 2</v>
      </c>
      <c r="BE421" s="53" t="s">
        <v>50</v>
      </c>
      <c r="BF421" s="53"/>
      <c r="BG421" s="53"/>
      <c r="BH421" s="53"/>
      <c r="BI421" s="53"/>
      <c r="BJ421" s="83"/>
      <c r="BK421" s="53"/>
      <c r="BL421" s="53"/>
    </row>
    <row r="422" spans="3:64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67" t="e">
        <f>SUMIFS([3]Up!$J:$J,[3]Up!$D:$D,D422)</f>
        <v>#VALUE!</v>
      </c>
      <c r="BB422" s="82"/>
      <c r="BC422" s="82" t="str">
        <f t="shared" si="39"/>
        <v>PL10</v>
      </c>
      <c r="BD422" s="53" t="str">
        <f t="shared" si="40"/>
        <v/>
      </c>
      <c r="BE422" s="53" t="s">
        <v>50</v>
      </c>
      <c r="BF422" s="53"/>
      <c r="BG422" s="53"/>
      <c r="BH422" s="53"/>
      <c r="BI422" s="53"/>
      <c r="BJ422" s="83"/>
      <c r="BK422" s="53"/>
      <c r="BL422" s="53"/>
    </row>
    <row r="423" spans="3:64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67" t="e">
        <f>SUMIFS([3]Up!$J:$J,[3]Up!$D:$D,D423)</f>
        <v>#VALUE!</v>
      </c>
      <c r="BB423" s="82"/>
      <c r="BC423" s="82" t="str">
        <f t="shared" si="39"/>
        <v/>
      </c>
      <c r="BD423" s="53" t="str">
        <f t="shared" si="40"/>
        <v/>
      </c>
      <c r="BE423" s="53" t="s">
        <v>88</v>
      </c>
      <c r="BF423" s="53"/>
      <c r="BG423" s="53"/>
      <c r="BH423" s="53"/>
      <c r="BI423" s="53"/>
      <c r="BJ423" s="83"/>
      <c r="BK423" s="53"/>
      <c r="BL423" s="53"/>
    </row>
    <row r="424" spans="3:64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67" t="e">
        <f>SUMIFS([3]Up!$J:$J,[3]Up!$D:$D,D424)</f>
        <v>#VALUE!</v>
      </c>
      <c r="BB424" s="82"/>
      <c r="BC424" s="82" t="str">
        <f t="shared" si="39"/>
        <v>PL6</v>
      </c>
      <c r="BD424" s="53" t="str">
        <f t="shared" si="40"/>
        <v/>
      </c>
      <c r="BE424" s="53" t="s">
        <v>82</v>
      </c>
      <c r="BF424" s="53"/>
      <c r="BG424" s="53"/>
      <c r="BH424" s="53"/>
      <c r="BI424" s="53"/>
      <c r="BJ424" s="83"/>
      <c r="BK424" s="53"/>
      <c r="BL424" s="53"/>
    </row>
    <row r="425" spans="3:64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67" t="e">
        <f>SUMIFS([3]Up!$J:$J,[3]Up!$D:$D,D425)</f>
        <v>#VALUE!</v>
      </c>
      <c r="BB425" s="82"/>
      <c r="BC425" s="82" t="str">
        <f t="shared" si="39"/>
        <v/>
      </c>
      <c r="BD425" s="53" t="str">
        <f t="shared" si="40"/>
        <v/>
      </c>
      <c r="BE425" s="53" t="s">
        <v>88</v>
      </c>
      <c r="BF425" s="53"/>
      <c r="BG425" s="53"/>
      <c r="BH425" s="53"/>
      <c r="BI425" s="53"/>
      <c r="BJ425" s="83"/>
      <c r="BK425" s="53"/>
      <c r="BL425" s="53"/>
    </row>
    <row r="426" spans="3:64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67" t="e">
        <f>SUMIFS([3]Up!$J:$J,[3]Up!$D:$D,D426)</f>
        <v>#VALUE!</v>
      </c>
      <c r="BB426" s="82"/>
      <c r="BC426" s="82" t="str">
        <f t="shared" si="39"/>
        <v/>
      </c>
      <c r="BD426" s="53" t="str">
        <f t="shared" si="40"/>
        <v/>
      </c>
      <c r="BE426" s="53" t="s">
        <v>88</v>
      </c>
      <c r="BF426" s="53"/>
      <c r="BG426" s="53"/>
      <c r="BH426" s="53"/>
      <c r="BI426" s="53"/>
      <c r="BJ426" s="83"/>
      <c r="BK426" s="53"/>
      <c r="BL426" s="53"/>
    </row>
    <row r="427" spans="3:64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67" t="e">
        <f>SUMIFS([3]Up!$J:$J,[3]Up!$D:$D,D427)</f>
        <v>#VALUE!</v>
      </c>
      <c r="BB427" s="82"/>
      <c r="BC427" s="82" t="str">
        <f t="shared" si="39"/>
        <v>PL6</v>
      </c>
      <c r="BD427" s="53" t="str">
        <f t="shared" si="40"/>
        <v/>
      </c>
      <c r="BE427" s="53" t="s">
        <v>50</v>
      </c>
      <c r="BF427" s="53"/>
      <c r="BG427" s="53"/>
      <c r="BH427" s="53"/>
      <c r="BI427" s="53"/>
      <c r="BJ427" s="83"/>
      <c r="BK427" s="53"/>
      <c r="BL427" s="53"/>
    </row>
    <row r="428" spans="3:64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67" t="e">
        <f>SUMIFS([3]Up!$J:$J,[3]Up!$D:$D,D428)</f>
        <v>#VALUE!</v>
      </c>
      <c r="BB428" s="82"/>
      <c r="BC428" s="82" t="str">
        <f t="shared" si="39"/>
        <v>PL6</v>
      </c>
      <c r="BD428" s="53" t="str">
        <f t="shared" si="40"/>
        <v/>
      </c>
      <c r="BE428" s="53" t="s">
        <v>50</v>
      </c>
      <c r="BF428" s="53"/>
      <c r="BG428" s="53"/>
      <c r="BH428" s="53"/>
      <c r="BI428" s="53"/>
      <c r="BJ428" s="83"/>
      <c r="BK428" s="53"/>
      <c r="BL428" s="53"/>
    </row>
    <row r="429" spans="3:64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67" t="e">
        <f>SUMIFS([3]Up!$J:$J,[3]Up!$D:$D,D429)</f>
        <v>#VALUE!</v>
      </c>
      <c r="BB429" s="82"/>
      <c r="BC429" s="82" t="str">
        <f t="shared" si="39"/>
        <v>PL12</v>
      </c>
      <c r="BD429" s="53" t="str">
        <f t="shared" si="40"/>
        <v/>
      </c>
      <c r="BE429" s="53" t="s">
        <v>82</v>
      </c>
      <c r="BF429" s="53"/>
      <c r="BG429" s="53"/>
      <c r="BH429" s="53"/>
      <c r="BI429" s="53"/>
      <c r="BJ429" s="83"/>
      <c r="BK429" s="53"/>
      <c r="BL429" s="53"/>
    </row>
    <row r="430" spans="3:64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67" t="e">
        <f>SUMIFS([3]Up!$J:$J,[3]Up!$D:$D,D430)</f>
        <v>#VALUE!</v>
      </c>
      <c r="BB430" s="82"/>
      <c r="BC430" s="82" t="str">
        <f t="shared" si="39"/>
        <v>PL6</v>
      </c>
      <c r="BD430" s="53" t="str">
        <f t="shared" si="40"/>
        <v/>
      </c>
      <c r="BE430" s="53" t="s">
        <v>82</v>
      </c>
      <c r="BF430" s="53"/>
      <c r="BG430" s="53"/>
      <c r="BH430" s="53"/>
      <c r="BI430" s="53"/>
      <c r="BJ430" s="83"/>
      <c r="BK430" s="53"/>
      <c r="BL430" s="53"/>
    </row>
    <row r="431" spans="3:64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67" t="e">
        <f>SUMIFS([3]Up!$J:$J,[3]Up!$D:$D,D431)</f>
        <v>#VALUE!</v>
      </c>
      <c r="BB431" s="82"/>
      <c r="BC431" s="82" t="str">
        <f t="shared" si="39"/>
        <v>PL6</v>
      </c>
      <c r="BD431" s="53" t="str">
        <f t="shared" si="40"/>
        <v/>
      </c>
      <c r="BE431" s="53" t="s">
        <v>82</v>
      </c>
      <c r="BF431" s="53"/>
      <c r="BG431" s="53"/>
      <c r="BH431" s="53"/>
      <c r="BI431" s="53"/>
      <c r="BJ431" s="83"/>
      <c r="BK431" s="53"/>
      <c r="BL431" s="53"/>
    </row>
    <row r="432" spans="3:64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67" t="e">
        <f>SUMIFS([3]Up!$J:$J,[3]Up!$D:$D,D432)</f>
        <v>#VALUE!</v>
      </c>
      <c r="BB432" s="82"/>
      <c r="BC432" s="82" t="str">
        <f t="shared" si="39"/>
        <v>PL6</v>
      </c>
      <c r="BD432" s="53" t="str">
        <f t="shared" si="40"/>
        <v/>
      </c>
      <c r="BE432" s="53" t="s">
        <v>82</v>
      </c>
      <c r="BF432" s="53"/>
      <c r="BG432" s="53"/>
      <c r="BH432" s="53"/>
      <c r="BI432" s="53"/>
      <c r="BJ432" s="83"/>
      <c r="BK432" s="53"/>
      <c r="BL432" s="53"/>
    </row>
    <row r="433" spans="3:64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67" t="e">
        <f>SUMIFS([3]Up!$J:$J,[3]Up!$D:$D,D433)</f>
        <v>#VALUE!</v>
      </c>
      <c r="BB433" s="82"/>
      <c r="BC433" s="82" t="str">
        <f t="shared" si="39"/>
        <v>PL6</v>
      </c>
      <c r="BD433" s="53" t="str">
        <f t="shared" si="40"/>
        <v/>
      </c>
      <c r="BE433" s="53" t="s">
        <v>82</v>
      </c>
      <c r="BF433" s="53"/>
      <c r="BG433" s="53"/>
      <c r="BH433" s="53"/>
      <c r="BI433" s="53"/>
      <c r="BJ433" s="83"/>
      <c r="BK433" s="53"/>
      <c r="BL433" s="53"/>
    </row>
    <row r="434" spans="3:64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67" t="e">
        <f>SUMIFS([3]Up!$J:$J,[3]Up!$D:$D,D434)</f>
        <v>#VALUE!</v>
      </c>
      <c r="BB434" s="82"/>
      <c r="BC434" s="82" t="str">
        <f t="shared" si="39"/>
        <v/>
      </c>
      <c r="BD434" s="53" t="str">
        <f t="shared" si="40"/>
        <v/>
      </c>
      <c r="BE434" s="53" t="s">
        <v>50</v>
      </c>
      <c r="BF434" s="53"/>
      <c r="BG434" s="53"/>
      <c r="BH434" s="53"/>
      <c r="BI434" s="53"/>
      <c r="BJ434" s="83"/>
      <c r="BK434" s="53"/>
      <c r="BL434" s="53"/>
    </row>
    <row r="435" spans="3:64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67" t="e">
        <f>SUMIFS([3]Up!$J:$J,[3]Up!$D:$D,D435)</f>
        <v>#VALUE!</v>
      </c>
      <c r="BB435" s="82"/>
      <c r="BC435" s="82" t="str">
        <f t="shared" si="39"/>
        <v/>
      </c>
      <c r="BD435" s="53" t="str">
        <f t="shared" si="40"/>
        <v/>
      </c>
      <c r="BE435" s="53" t="s">
        <v>50</v>
      </c>
      <c r="BF435" s="53"/>
      <c r="BG435" s="53"/>
      <c r="BH435" s="53"/>
      <c r="BI435" s="53"/>
      <c r="BJ435" s="83"/>
      <c r="BK435" s="53"/>
      <c r="BL435" s="53"/>
    </row>
    <row r="436" spans="3:64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67" t="e">
        <f>SUMIFS([3]Up!$J:$J,[3]Up!$D:$D,D436)</f>
        <v>#VALUE!</v>
      </c>
      <c r="BB436" s="82"/>
      <c r="BC436" s="82" t="str">
        <f t="shared" si="39"/>
        <v/>
      </c>
      <c r="BD436" s="53" t="str">
        <f t="shared" si="40"/>
        <v/>
      </c>
      <c r="BE436" s="53" t="s">
        <v>50</v>
      </c>
      <c r="BF436" s="53"/>
      <c r="BG436" s="53"/>
      <c r="BH436" s="53"/>
      <c r="BI436" s="53"/>
      <c r="BJ436" s="83"/>
      <c r="BK436" s="53"/>
      <c r="BL436" s="53"/>
    </row>
    <row r="437" spans="3:64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67" t="e">
        <f>SUMIFS([3]Up!$J:$J,[3]Up!$D:$D,D437)</f>
        <v>#VALUE!</v>
      </c>
      <c r="BB437" s="82"/>
      <c r="BC437" s="82" t="str">
        <f t="shared" si="39"/>
        <v/>
      </c>
      <c r="BD437" s="53" t="str">
        <f t="shared" si="40"/>
        <v/>
      </c>
      <c r="BE437" s="53" t="s">
        <v>50</v>
      </c>
      <c r="BF437" s="53"/>
      <c r="BG437" s="53"/>
      <c r="BH437" s="53"/>
      <c r="BI437" s="53"/>
      <c r="BJ437" s="83"/>
      <c r="BK437" s="53"/>
      <c r="BL437" s="53"/>
    </row>
    <row r="438" spans="3:64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67" t="e">
        <f>SUMIFS([3]Up!$J:$J,[3]Up!$D:$D,D438)</f>
        <v>#VALUE!</v>
      </c>
      <c r="BB438" s="82"/>
      <c r="BC438" s="82" t="str">
        <f t="shared" si="39"/>
        <v/>
      </c>
      <c r="BD438" s="53" t="str">
        <f t="shared" si="40"/>
        <v/>
      </c>
      <c r="BE438" s="53" t="s">
        <v>82</v>
      </c>
      <c r="BF438" s="53"/>
      <c r="BG438" s="53"/>
      <c r="BH438" s="53"/>
      <c r="BI438" s="53"/>
      <c r="BJ438" s="83"/>
      <c r="BK438" s="53"/>
      <c r="BL438" s="53"/>
    </row>
    <row r="439" spans="3:64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67" t="e">
        <f>SUMIFS([3]Up!$J:$J,[3]Up!$D:$D,D439)</f>
        <v>#VALUE!</v>
      </c>
      <c r="BB439" s="82"/>
      <c r="BC439" s="82" t="str">
        <f t="shared" si="39"/>
        <v/>
      </c>
      <c r="BD439" s="53" t="str">
        <f t="shared" si="40"/>
        <v/>
      </c>
      <c r="BE439" s="53" t="s">
        <v>82</v>
      </c>
      <c r="BF439" s="53"/>
      <c r="BG439" s="53"/>
      <c r="BH439" s="53"/>
      <c r="BI439" s="53"/>
      <c r="BJ439" s="83"/>
      <c r="BK439" s="53"/>
      <c r="BL439" s="53"/>
    </row>
    <row r="440" spans="3:64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67" t="e">
        <f>SUMIFS([3]Up!$J:$J,[3]Up!$D:$D,D440)</f>
        <v>#VALUE!</v>
      </c>
      <c r="BB440" s="82"/>
      <c r="BC440" s="82" t="str">
        <f t="shared" si="39"/>
        <v/>
      </c>
      <c r="BD440" s="53" t="str">
        <f t="shared" si="40"/>
        <v/>
      </c>
      <c r="BE440" s="53" t="s">
        <v>82</v>
      </c>
      <c r="BF440" s="53"/>
      <c r="BG440" s="53"/>
      <c r="BH440" s="53"/>
      <c r="BI440" s="53"/>
      <c r="BJ440" s="83"/>
      <c r="BK440" s="53"/>
      <c r="BL440" s="53"/>
    </row>
    <row r="441" spans="3:64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67" t="e">
        <f>SUMIFS([3]Up!$J:$J,[3]Up!$D:$D,D441)</f>
        <v>#VALUE!</v>
      </c>
      <c r="BB441" s="82"/>
      <c r="BC441" s="82" t="str">
        <f t="shared" si="39"/>
        <v/>
      </c>
      <c r="BD441" s="53" t="str">
        <f t="shared" si="40"/>
        <v/>
      </c>
      <c r="BE441" s="53" t="s">
        <v>50</v>
      </c>
      <c r="BF441" s="53"/>
      <c r="BG441" s="53"/>
      <c r="BH441" s="53"/>
      <c r="BI441" s="53"/>
      <c r="BJ441" s="83"/>
      <c r="BK441" s="53"/>
      <c r="BL441" s="53"/>
    </row>
    <row r="442" spans="3:64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26"/>
      <c r="BA442" s="67" t="e">
        <f>SUMIFS([3]Up!$J:$J,[3]Up!$D:$D,D442)</f>
        <v>#VALUE!</v>
      </c>
      <c r="BB442" s="82"/>
      <c r="BC442" s="82" t="str">
        <f t="shared" si="39"/>
        <v/>
      </c>
      <c r="BD442" s="53" t="str">
        <f t="shared" si="40"/>
        <v/>
      </c>
      <c r="BE442" s="53" t="s">
        <v>50</v>
      </c>
      <c r="BF442" s="53"/>
      <c r="BG442" s="53"/>
      <c r="BH442" s="53"/>
      <c r="BI442" s="53"/>
      <c r="BJ442" s="83"/>
      <c r="BK442" s="53"/>
      <c r="BL442" s="53"/>
    </row>
    <row r="443" spans="3:64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67" t="e">
        <f>SUMIFS([3]Up!$J:$J,[3]Up!$D:$D,D443)</f>
        <v>#VALUE!</v>
      </c>
      <c r="BB443" s="82"/>
      <c r="BC443" s="82" t="str">
        <f t="shared" si="39"/>
        <v/>
      </c>
      <c r="BD443" s="53" t="str">
        <f t="shared" si="40"/>
        <v/>
      </c>
      <c r="BE443" s="53" t="s">
        <v>88</v>
      </c>
      <c r="BF443" s="53"/>
      <c r="BG443" s="53"/>
      <c r="BH443" s="53"/>
      <c r="BI443" s="53"/>
      <c r="BJ443" s="83"/>
      <c r="BK443" s="53"/>
      <c r="BL443" s="53"/>
    </row>
    <row r="444" spans="3:64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67" t="e">
        <f>SUMIFS([3]Up!$J:$J,[3]Up!$D:$D,D444)</f>
        <v>#VALUE!</v>
      </c>
      <c r="BB444" s="82"/>
      <c r="BC444" s="82" t="str">
        <f t="shared" si="39"/>
        <v/>
      </c>
      <c r="BD444" s="53" t="str">
        <f t="shared" si="40"/>
        <v/>
      </c>
      <c r="BE444" s="53" t="s">
        <v>88</v>
      </c>
      <c r="BF444" s="53"/>
      <c r="BG444" s="53"/>
      <c r="BH444" s="53"/>
      <c r="BI444" s="53"/>
      <c r="BJ444" s="83"/>
      <c r="BK444" s="53"/>
      <c r="BL444" s="53"/>
    </row>
    <row r="445" spans="3:64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67" t="e">
        <f>SUMIFS([3]Up!$J:$J,[3]Up!$D:$D,D445)</f>
        <v>#VALUE!</v>
      </c>
      <c r="BB445" s="82"/>
      <c r="BC445" s="82" t="str">
        <f t="shared" si="39"/>
        <v/>
      </c>
      <c r="BD445" s="53" t="str">
        <f t="shared" si="40"/>
        <v/>
      </c>
      <c r="BE445" s="53" t="s">
        <v>88</v>
      </c>
      <c r="BF445" s="53"/>
      <c r="BG445" s="53"/>
      <c r="BH445" s="53"/>
      <c r="BI445" s="53"/>
      <c r="BJ445" s="83"/>
      <c r="BK445" s="53"/>
      <c r="BL445" s="53"/>
    </row>
    <row r="446" spans="3:64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67" t="e">
        <f>SUMIFS([3]Up!$J:$J,[3]Up!$D:$D,D446)</f>
        <v>#VALUE!</v>
      </c>
      <c r="BB446" s="82"/>
      <c r="BC446" s="82" t="str">
        <f t="shared" si="39"/>
        <v/>
      </c>
      <c r="BD446" s="53" t="str">
        <f t="shared" si="40"/>
        <v/>
      </c>
      <c r="BE446" s="53" t="s">
        <v>88</v>
      </c>
      <c r="BF446" s="53"/>
      <c r="BG446" s="53"/>
      <c r="BH446" s="53"/>
      <c r="BI446" s="53"/>
      <c r="BJ446" s="83"/>
      <c r="BK446" s="53"/>
      <c r="BL446" s="53"/>
    </row>
    <row r="447" spans="3:64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67" t="e">
        <f>SUMIFS([3]Up!$J:$J,[3]Up!$D:$D,D447)</f>
        <v>#VALUE!</v>
      </c>
      <c r="BB447" s="82"/>
      <c r="BC447" s="82" t="str">
        <f t="shared" si="39"/>
        <v>PL12</v>
      </c>
      <c r="BD447" s="53" t="str">
        <f t="shared" si="40"/>
        <v/>
      </c>
      <c r="BE447" s="53" t="s">
        <v>50</v>
      </c>
      <c r="BF447" s="53"/>
      <c r="BG447" s="53"/>
      <c r="BH447" s="53"/>
      <c r="BI447" s="53"/>
      <c r="BJ447" s="83"/>
      <c r="BK447" s="53"/>
      <c r="BL447" s="53"/>
    </row>
    <row r="448" spans="3:64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67" t="e">
        <f>SUMIFS([3]Up!$J:$J,[3]Up!$D:$D,D448)</f>
        <v>#VALUE!</v>
      </c>
      <c r="BB448" s="82"/>
      <c r="BC448" s="82" t="str">
        <f t="shared" si="39"/>
        <v>PL10</v>
      </c>
      <c r="BD448" s="53" t="str">
        <f t="shared" si="40"/>
        <v>Thừa 2</v>
      </c>
      <c r="BE448" s="53" t="s">
        <v>50</v>
      </c>
      <c r="BF448" s="53"/>
      <c r="BG448" s="53"/>
      <c r="BH448" s="53"/>
      <c r="BI448" s="53"/>
      <c r="BJ448" s="83"/>
      <c r="BK448" s="53"/>
      <c r="BL448" s="53"/>
    </row>
    <row r="449" spans="3:64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67" t="e">
        <f>SUMIFS([3]Up!$J:$J,[3]Up!$D:$D,D449)</f>
        <v>#VALUE!</v>
      </c>
      <c r="BB449" s="82"/>
      <c r="BC449" s="82" t="str">
        <f t="shared" si="39"/>
        <v>PL10</v>
      </c>
      <c r="BD449" s="53" t="str">
        <f t="shared" si="40"/>
        <v/>
      </c>
      <c r="BE449" s="53" t="s">
        <v>50</v>
      </c>
      <c r="BF449" s="53"/>
      <c r="BG449" s="53"/>
      <c r="BH449" s="53"/>
      <c r="BI449" s="53"/>
      <c r="BJ449" s="83"/>
      <c r="BK449" s="53"/>
      <c r="BL449" s="53"/>
    </row>
    <row r="450" spans="3:64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67" t="e">
        <f>SUMIFS([3]Up!$J:$J,[3]Up!$D:$D,D450)</f>
        <v>#VALUE!</v>
      </c>
      <c r="BB450" s="82"/>
      <c r="BC450" s="82" t="str">
        <f t="shared" si="39"/>
        <v/>
      </c>
      <c r="BD450" s="53" t="str">
        <f t="shared" si="40"/>
        <v/>
      </c>
      <c r="BE450" s="53" t="s">
        <v>88</v>
      </c>
      <c r="BF450" s="53"/>
      <c r="BG450" s="53"/>
      <c r="BH450" s="53"/>
      <c r="BI450" s="53"/>
      <c r="BJ450" s="83"/>
      <c r="BK450" s="53"/>
      <c r="BL450" s="53"/>
    </row>
    <row r="451" spans="3:64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67" t="e">
        <f>SUMIFS([3]Up!$J:$J,[3]Up!$D:$D,D451)</f>
        <v>#VALUE!</v>
      </c>
      <c r="BB451" s="82"/>
      <c r="BC451" s="82" t="str">
        <f t="shared" si="39"/>
        <v/>
      </c>
      <c r="BD451" s="53" t="str">
        <f t="shared" si="40"/>
        <v/>
      </c>
      <c r="BE451" s="53" t="s">
        <v>88</v>
      </c>
      <c r="BF451" s="53"/>
      <c r="BG451" s="53"/>
      <c r="BH451" s="53"/>
      <c r="BI451" s="53"/>
      <c r="BJ451" s="83"/>
      <c r="BK451" s="53"/>
      <c r="BL451" s="53"/>
    </row>
    <row r="452" spans="3:64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67" t="e">
        <f>SUMIFS([3]Up!$J:$J,[3]Up!$D:$D,D452)</f>
        <v>#VALUE!</v>
      </c>
      <c r="BB452" s="82"/>
      <c r="BC452" s="82" t="str">
        <f t="shared" si="39"/>
        <v>PL6</v>
      </c>
      <c r="BD452" s="53" t="str">
        <f t="shared" si="40"/>
        <v/>
      </c>
      <c r="BE452" s="53" t="s">
        <v>82</v>
      </c>
      <c r="BF452" s="53"/>
      <c r="BG452" s="53"/>
      <c r="BH452" s="53"/>
      <c r="BI452" s="53"/>
      <c r="BJ452" s="83"/>
      <c r="BK452" s="53"/>
      <c r="BL452" s="53"/>
    </row>
    <row r="453" spans="3:64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67" t="e">
        <f>SUMIFS([3]Up!$J:$J,[3]Up!$D:$D,D453)</f>
        <v>#VALUE!</v>
      </c>
      <c r="BB453" s="82"/>
      <c r="BC453" s="82" t="str">
        <f t="shared" si="39"/>
        <v/>
      </c>
      <c r="BD453" s="53" t="str">
        <f t="shared" si="40"/>
        <v/>
      </c>
      <c r="BE453" s="53" t="s">
        <v>50</v>
      </c>
      <c r="BF453" s="53"/>
      <c r="BG453" s="53"/>
      <c r="BH453" s="53"/>
      <c r="BI453" s="53"/>
      <c r="BJ453" s="83"/>
      <c r="BK453" s="53"/>
      <c r="BL453" s="53"/>
    </row>
    <row r="454" spans="3:64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67" t="e">
        <f>SUMIFS([3]Up!$J:$J,[3]Up!$D:$D,D454)</f>
        <v>#VALUE!</v>
      </c>
      <c r="BB454" s="82"/>
      <c r="BC454" s="82" t="str">
        <f t="shared" si="39"/>
        <v/>
      </c>
      <c r="BD454" s="53" t="str">
        <f t="shared" si="40"/>
        <v/>
      </c>
      <c r="BE454" s="53" t="s">
        <v>88</v>
      </c>
      <c r="BF454" s="53"/>
      <c r="BG454" s="53"/>
      <c r="BH454" s="53"/>
      <c r="BI454" s="53"/>
      <c r="BJ454" s="83"/>
      <c r="BK454" s="53"/>
      <c r="BL454" s="53"/>
    </row>
    <row r="455" spans="3:64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67" t="e">
        <f>SUMIFS([3]Up!$J:$J,[3]Up!$D:$D,D455)</f>
        <v>#VALUE!</v>
      </c>
      <c r="BB455" s="82"/>
      <c r="BC455" s="82" t="str">
        <f t="shared" si="39"/>
        <v/>
      </c>
      <c r="BD455" s="53" t="str">
        <f t="shared" si="40"/>
        <v/>
      </c>
      <c r="BE455" s="53" t="s">
        <v>88</v>
      </c>
      <c r="BF455" s="53"/>
      <c r="BG455" s="53"/>
      <c r="BH455" s="53"/>
      <c r="BI455" s="53"/>
      <c r="BJ455" s="83"/>
      <c r="BK455" s="53"/>
      <c r="BL455" s="53"/>
    </row>
    <row r="456" spans="3:64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67" t="e">
        <f>SUMIFS([3]Up!$J:$J,[3]Up!$D:$D,D456)</f>
        <v>#VALUE!</v>
      </c>
      <c r="BB456" s="82"/>
      <c r="BC456" s="82" t="str">
        <f t="shared" si="39"/>
        <v>PL6</v>
      </c>
      <c r="BD456" s="53" t="str">
        <f t="shared" si="40"/>
        <v/>
      </c>
      <c r="BE456" s="53" t="s">
        <v>50</v>
      </c>
      <c r="BF456" s="53"/>
      <c r="BG456" s="53"/>
      <c r="BH456" s="53"/>
      <c r="BI456" s="53"/>
      <c r="BJ456" s="83"/>
      <c r="BK456" s="53"/>
      <c r="BL456" s="53"/>
    </row>
    <row r="457" spans="3:64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67" t="e">
        <f>SUMIFS([3]Up!$J:$J,[3]Up!$D:$D,D457)</f>
        <v>#VALUE!</v>
      </c>
      <c r="BB457" s="82"/>
      <c r="BC457" s="82" t="str">
        <f t="shared" si="39"/>
        <v>PL6</v>
      </c>
      <c r="BD457" s="53" t="str">
        <f t="shared" si="40"/>
        <v/>
      </c>
      <c r="BE457" s="53" t="s">
        <v>50</v>
      </c>
      <c r="BF457" s="53"/>
      <c r="BG457" s="53"/>
      <c r="BH457" s="53"/>
      <c r="BI457" s="53"/>
      <c r="BJ457" s="83"/>
      <c r="BK457" s="53"/>
      <c r="BL457" s="53"/>
    </row>
    <row r="458" spans="3:64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67" t="e">
        <f>SUMIFS([3]Up!$J:$J,[3]Up!$D:$D,D458)</f>
        <v>#VALUE!</v>
      </c>
      <c r="BB458" s="82"/>
      <c r="BC458" s="82" t="str">
        <f t="shared" si="39"/>
        <v>PL6</v>
      </c>
      <c r="BD458" s="53" t="str">
        <f t="shared" si="40"/>
        <v/>
      </c>
      <c r="BE458" s="53" t="s">
        <v>50</v>
      </c>
      <c r="BF458" s="53"/>
      <c r="BG458" s="53"/>
      <c r="BH458" s="53"/>
      <c r="BI458" s="53"/>
      <c r="BJ458" s="83"/>
      <c r="BK458" s="53"/>
      <c r="BL458" s="53"/>
    </row>
    <row r="459" spans="3:64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67" t="e">
        <f>SUMIFS([3]Up!$J:$J,[3]Up!$D:$D,D459)</f>
        <v>#VALUE!</v>
      </c>
      <c r="BB459" s="82"/>
      <c r="BC459" s="82" t="str">
        <f t="shared" si="39"/>
        <v>PL6</v>
      </c>
      <c r="BD459" s="53" t="str">
        <f t="shared" si="40"/>
        <v/>
      </c>
      <c r="BE459" s="53" t="s">
        <v>82</v>
      </c>
      <c r="BF459" s="53"/>
      <c r="BG459" s="53"/>
      <c r="BH459" s="53"/>
      <c r="BI459" s="53"/>
      <c r="BJ459" s="83"/>
      <c r="BK459" s="53"/>
      <c r="BL459" s="53"/>
    </row>
    <row r="460" spans="3:64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67" t="e">
        <f>SUMIFS([3]Up!$J:$J,[3]Up!$D:$D,D460)</f>
        <v>#VALUE!</v>
      </c>
      <c r="BB460" s="82"/>
      <c r="BC460" s="82" t="str">
        <f t="shared" si="39"/>
        <v>PL6</v>
      </c>
      <c r="BD460" s="53" t="str">
        <f t="shared" si="40"/>
        <v/>
      </c>
      <c r="BE460" s="53" t="s">
        <v>82</v>
      </c>
      <c r="BF460" s="53"/>
      <c r="BG460" s="53"/>
      <c r="BH460" s="53"/>
      <c r="BI460" s="53"/>
      <c r="BJ460" s="83"/>
      <c r="BK460" s="53"/>
      <c r="BL460" s="53"/>
    </row>
    <row r="461" spans="3:64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67" t="e">
        <f>SUMIFS([3]Up!$J:$J,[3]Up!$D:$D,D461)</f>
        <v>#VALUE!</v>
      </c>
      <c r="BB461" s="82"/>
      <c r="BC461" s="82" t="str">
        <f t="shared" si="39"/>
        <v>PL6</v>
      </c>
      <c r="BD461" s="53" t="str">
        <f t="shared" si="40"/>
        <v/>
      </c>
      <c r="BE461" s="53" t="s">
        <v>82</v>
      </c>
      <c r="BF461" s="53"/>
      <c r="BG461" s="53"/>
      <c r="BH461" s="53"/>
      <c r="BI461" s="53"/>
      <c r="BJ461" s="83"/>
      <c r="BK461" s="53"/>
      <c r="BL461" s="53"/>
    </row>
    <row r="462" spans="3:64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67" t="e">
        <f>SUMIFS([3]Up!$J:$J,[3]Up!$D:$D,D462)</f>
        <v>#VALUE!</v>
      </c>
      <c r="BB462" s="82"/>
      <c r="BC462" s="82" t="str">
        <f t="shared" si="39"/>
        <v>PL6</v>
      </c>
      <c r="BD462" s="53" t="str">
        <f t="shared" si="40"/>
        <v/>
      </c>
      <c r="BE462" s="53" t="s">
        <v>82</v>
      </c>
      <c r="BF462" s="53"/>
      <c r="BG462" s="53"/>
      <c r="BH462" s="53"/>
      <c r="BI462" s="53"/>
      <c r="BJ462" s="83"/>
      <c r="BK462" s="53"/>
      <c r="BL462" s="53"/>
    </row>
    <row r="463" spans="3:64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67" t="e">
        <f>SUMIFS([3]Up!$J:$J,[3]Up!$D:$D,D463)</f>
        <v>#VALUE!</v>
      </c>
      <c r="BB463" s="82"/>
      <c r="BC463" s="82" t="str">
        <f t="shared" si="39"/>
        <v>PL6</v>
      </c>
      <c r="BD463" s="53" t="str">
        <f t="shared" si="40"/>
        <v/>
      </c>
      <c r="BE463" s="53" t="s">
        <v>82</v>
      </c>
      <c r="BF463" s="53"/>
      <c r="BG463" s="53"/>
      <c r="BH463" s="53"/>
      <c r="BI463" s="53"/>
      <c r="BJ463" s="83"/>
      <c r="BK463" s="53"/>
      <c r="BL463" s="53"/>
    </row>
    <row r="464" spans="3:64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67" t="e">
        <f>SUMIFS([3]Up!$J:$J,[3]Up!$D:$D,D464)</f>
        <v>#VALUE!</v>
      </c>
      <c r="BB464" s="82"/>
      <c r="BC464" s="82" t="str">
        <f t="shared" si="39"/>
        <v/>
      </c>
      <c r="BD464" s="53" t="str">
        <f t="shared" si="40"/>
        <v/>
      </c>
      <c r="BE464" s="53" t="s">
        <v>50</v>
      </c>
      <c r="BF464" s="53"/>
      <c r="BG464" s="53"/>
      <c r="BH464" s="53"/>
      <c r="BI464" s="53"/>
      <c r="BJ464" s="83"/>
      <c r="BK464" s="53"/>
      <c r="BL464" s="53"/>
    </row>
    <row r="465" spans="3:64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67" t="e">
        <f>SUMIFS([3]Up!$J:$J,[3]Up!$D:$D,D465)</f>
        <v>#VALUE!</v>
      </c>
      <c r="BB465" s="82"/>
      <c r="BC465" s="82" t="str">
        <f t="shared" si="39"/>
        <v/>
      </c>
      <c r="BD465" s="53" t="str">
        <f t="shared" si="40"/>
        <v/>
      </c>
      <c r="BE465" s="53" t="s">
        <v>50</v>
      </c>
      <c r="BF465" s="53"/>
      <c r="BG465" s="53"/>
      <c r="BH465" s="53"/>
      <c r="BI465" s="53"/>
      <c r="BJ465" s="83"/>
      <c r="BK465" s="53"/>
      <c r="BL465" s="53"/>
    </row>
    <row r="466" spans="3:64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67" t="e">
        <f>SUMIFS([3]Up!$J:$J,[3]Up!$D:$D,D466)</f>
        <v>#VALUE!</v>
      </c>
      <c r="BB466" s="82"/>
      <c r="BC466" s="82" t="str">
        <f t="shared" si="39"/>
        <v/>
      </c>
      <c r="BD466" s="53" t="str">
        <f t="shared" si="40"/>
        <v/>
      </c>
      <c r="BE466" s="53" t="s">
        <v>50</v>
      </c>
      <c r="BF466" s="53"/>
      <c r="BG466" s="53"/>
      <c r="BH466" s="53"/>
      <c r="BI466" s="53"/>
      <c r="BJ466" s="83"/>
      <c r="BK466" s="53"/>
      <c r="BL466" s="53"/>
    </row>
    <row r="467" spans="3:64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67" t="e">
        <f>SUMIFS([3]Up!$J:$J,[3]Up!$D:$D,D467)</f>
        <v>#VALUE!</v>
      </c>
      <c r="BB467" s="82"/>
      <c r="BC467" s="82" t="str">
        <f t="shared" si="39"/>
        <v/>
      </c>
      <c r="BD467" s="53" t="str">
        <f t="shared" si="40"/>
        <v/>
      </c>
      <c r="BE467" s="53" t="s">
        <v>50</v>
      </c>
      <c r="BF467" s="53"/>
      <c r="BG467" s="53"/>
      <c r="BH467" s="53"/>
      <c r="BI467" s="53"/>
      <c r="BJ467" s="83"/>
      <c r="BK467" s="53"/>
      <c r="BL467" s="53"/>
    </row>
    <row r="468" spans="3:64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67" t="e">
        <f>SUMIFS([3]Up!$J:$J,[3]Up!$D:$D,D468)</f>
        <v>#VALUE!</v>
      </c>
      <c r="BB468" s="82"/>
      <c r="BC468" s="82" t="str">
        <f t="shared" si="39"/>
        <v/>
      </c>
      <c r="BD468" s="53" t="str">
        <f t="shared" si="40"/>
        <v/>
      </c>
      <c r="BE468" s="53" t="s">
        <v>82</v>
      </c>
      <c r="BF468" s="53"/>
      <c r="BG468" s="53"/>
      <c r="BH468" s="53"/>
      <c r="BI468" s="53"/>
      <c r="BJ468" s="83"/>
      <c r="BK468" s="53"/>
      <c r="BL468" s="53"/>
    </row>
    <row r="469" spans="3:64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67" t="e">
        <f>SUMIFS([3]Up!$J:$J,[3]Up!$D:$D,D469)</f>
        <v>#VALUE!</v>
      </c>
      <c r="BB469" s="82"/>
      <c r="BC469" s="82" t="str">
        <f t="shared" si="39"/>
        <v/>
      </c>
      <c r="BD469" s="53" t="str">
        <f t="shared" si="40"/>
        <v/>
      </c>
      <c r="BE469" s="53" t="s">
        <v>82</v>
      </c>
      <c r="BF469" s="53"/>
      <c r="BG469" s="53"/>
      <c r="BH469" s="53"/>
      <c r="BI469" s="53"/>
      <c r="BJ469" s="83"/>
      <c r="BK469" s="53"/>
      <c r="BL469" s="53"/>
    </row>
    <row r="470" spans="3:64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67" t="e">
        <f>SUMIFS([3]Up!$J:$J,[3]Up!$D:$D,D470)</f>
        <v>#VALUE!</v>
      </c>
      <c r="BB470" s="82"/>
      <c r="BC470" s="82" t="str">
        <f t="shared" si="39"/>
        <v/>
      </c>
      <c r="BD470" s="53" t="str">
        <f t="shared" si="40"/>
        <v/>
      </c>
      <c r="BE470" s="53" t="s">
        <v>82</v>
      </c>
      <c r="BF470" s="53"/>
      <c r="BG470" s="53"/>
      <c r="BH470" s="53"/>
      <c r="BI470" s="53"/>
      <c r="BJ470" s="83"/>
      <c r="BK470" s="53"/>
      <c r="BL470" s="53"/>
    </row>
    <row r="471" spans="3:64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67" t="e">
        <f>SUMIFS([3]Up!$J:$J,[3]Up!$D:$D,D471)</f>
        <v>#VALUE!</v>
      </c>
      <c r="BB471" s="82"/>
      <c r="BC471" s="82" t="str">
        <f t="shared" si="39"/>
        <v/>
      </c>
      <c r="BD471" s="53" t="str">
        <f t="shared" si="40"/>
        <v/>
      </c>
      <c r="BE471" s="53" t="s">
        <v>50</v>
      </c>
      <c r="BF471" s="53"/>
      <c r="BG471" s="53"/>
      <c r="BH471" s="53"/>
      <c r="BI471" s="53"/>
      <c r="BJ471" s="83"/>
      <c r="BK471" s="53"/>
      <c r="BL471" s="53"/>
    </row>
    <row r="472" spans="3:64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26"/>
      <c r="BA472" s="67" t="e">
        <f>SUMIFS([3]Up!$J:$J,[3]Up!$D:$D,D472)</f>
        <v>#VALUE!</v>
      </c>
      <c r="BB472" s="82"/>
      <c r="BC472" s="82" t="str">
        <f t="shared" si="39"/>
        <v/>
      </c>
      <c r="BD472" s="53" t="str">
        <f t="shared" si="40"/>
        <v/>
      </c>
      <c r="BE472" s="53" t="s">
        <v>50</v>
      </c>
      <c r="BF472" s="53"/>
      <c r="BG472" s="53"/>
      <c r="BH472" s="53"/>
      <c r="BI472" s="53"/>
      <c r="BJ472" s="83"/>
      <c r="BK472" s="53"/>
      <c r="BL472" s="53"/>
    </row>
    <row r="473" spans="3:64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67" t="e">
        <f>SUMIFS([3]Up!$J:$J,[3]Up!$D:$D,D473)</f>
        <v>#VALUE!</v>
      </c>
      <c r="BB473" s="82"/>
      <c r="BC473" s="82" t="str">
        <f t="shared" si="39"/>
        <v/>
      </c>
      <c r="BD473" s="53" t="str">
        <f t="shared" si="40"/>
        <v/>
      </c>
      <c r="BE473" s="53" t="s">
        <v>88</v>
      </c>
      <c r="BF473" s="53"/>
      <c r="BG473" s="53"/>
      <c r="BH473" s="53"/>
      <c r="BI473" s="53"/>
      <c r="BJ473" s="83"/>
      <c r="BK473" s="53"/>
      <c r="BL473" s="53"/>
    </row>
    <row r="474" spans="3:64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67" t="e">
        <f>SUMIFS([3]Up!$J:$J,[3]Up!$D:$D,D474)</f>
        <v>#VALUE!</v>
      </c>
      <c r="BB474" s="82"/>
      <c r="BC474" s="82" t="str">
        <f t="shared" si="39"/>
        <v/>
      </c>
      <c r="BD474" s="53" t="str">
        <f t="shared" si="40"/>
        <v/>
      </c>
      <c r="BE474" s="53" t="s">
        <v>88</v>
      </c>
      <c r="BF474" s="53"/>
      <c r="BG474" s="53"/>
      <c r="BH474" s="53"/>
      <c r="BI474" s="53"/>
      <c r="BJ474" s="83"/>
      <c r="BK474" s="53"/>
      <c r="BL474" s="53"/>
    </row>
    <row r="475" spans="3:64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67" t="e">
        <f>SUMIFS([3]Up!$J:$J,[3]Up!$D:$D,D475)</f>
        <v>#VALUE!</v>
      </c>
      <c r="BB475" s="82"/>
      <c r="BC475" s="82" t="str">
        <f t="shared" si="39"/>
        <v/>
      </c>
      <c r="BD475" s="53" t="str">
        <f t="shared" si="40"/>
        <v/>
      </c>
      <c r="BE475" s="53" t="s">
        <v>88</v>
      </c>
      <c r="BF475" s="53"/>
      <c r="BG475" s="53"/>
      <c r="BH475" s="53"/>
      <c r="BI475" s="53"/>
      <c r="BJ475" s="83"/>
      <c r="BK475" s="53"/>
      <c r="BL475" s="53"/>
    </row>
    <row r="476" spans="3:64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67" t="e">
        <f>SUMIFS([3]Up!$J:$J,[3]Up!$D:$D,D476)</f>
        <v>#VALUE!</v>
      </c>
      <c r="BB476" s="82"/>
      <c r="BC476" s="82" t="str">
        <f t="shared" si="39"/>
        <v/>
      </c>
      <c r="BD476" s="53" t="str">
        <f t="shared" si="40"/>
        <v/>
      </c>
      <c r="BE476" s="53" t="s">
        <v>88</v>
      </c>
      <c r="BF476" s="53"/>
      <c r="BG476" s="53"/>
      <c r="BH476" s="53"/>
      <c r="BI476" s="53"/>
      <c r="BJ476" s="83"/>
      <c r="BK476" s="53"/>
      <c r="BL476" s="53"/>
    </row>
    <row r="477" spans="3:64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67" t="e">
        <f>SUMIFS([3]Up!$J:$J,[3]Up!$D:$D,D477)</f>
        <v>#VALUE!</v>
      </c>
      <c r="BB477" s="82"/>
      <c r="BC477" s="82" t="str">
        <f t="shared" si="39"/>
        <v>PL10</v>
      </c>
      <c r="BD477" s="53" t="str">
        <f t="shared" si="40"/>
        <v>Thừa 3</v>
      </c>
      <c r="BE477" s="53" t="s">
        <v>50</v>
      </c>
      <c r="BF477" s="53"/>
      <c r="BG477" s="53"/>
      <c r="BH477" s="53"/>
      <c r="BI477" s="53"/>
      <c r="BJ477" s="83"/>
      <c r="BK477" s="53"/>
      <c r="BL477" s="53"/>
    </row>
    <row r="478" spans="3:64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MIN(SUM(N478:AZ478),I478)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67" t="e">
        <f>SUMIFS([3]Up!$J:$J,[3]Up!$D:$D,D478)</f>
        <v>#VALUE!</v>
      </c>
      <c r="BB478" s="82"/>
      <c r="BC478" s="82" t="str">
        <f t="shared" ref="BC478:BC541" si="43">IFERROR(IF(C478="Plate",LEFT(E478,FIND("*",E478,1)-1),""),IF(C478="Plate",LEFT(E478,FIND("x",E478,1)-1),""))</f>
        <v>PL10</v>
      </c>
      <c r="BD478" s="53" t="str">
        <f t="shared" ref="BD478:BD541" si="44">IF(ROUND(SUM(N478:AZ478)-I478,0)&gt;0,"Thừa "&amp;SUM(N478:AZ478)-I478,"")</f>
        <v/>
      </c>
      <c r="BE478" s="53" t="s">
        <v>50</v>
      </c>
      <c r="BF478" s="53"/>
      <c r="BG478" s="53"/>
      <c r="BH478" s="53"/>
      <c r="BI478" s="53"/>
      <c r="BJ478" s="83"/>
      <c r="BK478" s="53"/>
      <c r="BL478" s="53"/>
    </row>
    <row r="479" spans="3:64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67" t="e">
        <f>SUMIFS([3]Up!$J:$J,[3]Up!$D:$D,D479)</f>
        <v>#VALUE!</v>
      </c>
      <c r="BB479" s="82"/>
      <c r="BC479" s="82" t="str">
        <f t="shared" si="43"/>
        <v/>
      </c>
      <c r="BD479" s="53" t="str">
        <f t="shared" si="44"/>
        <v/>
      </c>
      <c r="BE479" s="53" t="s">
        <v>88</v>
      </c>
      <c r="BF479" s="53"/>
      <c r="BG479" s="53"/>
      <c r="BH479" s="53"/>
      <c r="BI479" s="53"/>
      <c r="BJ479" s="83"/>
      <c r="BK479" s="53"/>
      <c r="BL479" s="53"/>
    </row>
    <row r="480" spans="3:64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67" t="e">
        <f>SUMIFS([3]Up!$J:$J,[3]Up!$D:$D,D480)</f>
        <v>#VALUE!</v>
      </c>
      <c r="BB480" s="82"/>
      <c r="BC480" s="82" t="str">
        <f t="shared" si="43"/>
        <v/>
      </c>
      <c r="BD480" s="53" t="str">
        <f t="shared" si="44"/>
        <v/>
      </c>
      <c r="BE480" s="53" t="s">
        <v>88</v>
      </c>
      <c r="BF480" s="53"/>
      <c r="BG480" s="53"/>
      <c r="BH480" s="53"/>
      <c r="BI480" s="53"/>
      <c r="BJ480" s="83"/>
      <c r="BK480" s="53"/>
      <c r="BL480" s="53"/>
    </row>
    <row r="481" spans="3:64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67" t="e">
        <f>SUMIFS([3]Up!$J:$J,[3]Up!$D:$D,D481)</f>
        <v>#VALUE!</v>
      </c>
      <c r="BB481" s="82"/>
      <c r="BC481" s="82" t="str">
        <f t="shared" si="43"/>
        <v>PL6</v>
      </c>
      <c r="BD481" s="53" t="str">
        <f t="shared" si="44"/>
        <v/>
      </c>
      <c r="BE481" s="53" t="s">
        <v>82</v>
      </c>
      <c r="BF481" s="53"/>
      <c r="BG481" s="53"/>
      <c r="BH481" s="53"/>
      <c r="BI481" s="53"/>
      <c r="BJ481" s="83"/>
      <c r="BK481" s="53"/>
      <c r="BL481" s="53"/>
    </row>
    <row r="482" spans="3:64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67" t="e">
        <f>SUMIFS([3]Up!$J:$J,[3]Up!$D:$D,D482)</f>
        <v>#VALUE!</v>
      </c>
      <c r="BB482" s="82"/>
      <c r="BC482" s="82" t="str">
        <f t="shared" si="43"/>
        <v/>
      </c>
      <c r="BD482" s="53" t="str">
        <f t="shared" si="44"/>
        <v/>
      </c>
      <c r="BE482" s="53" t="s">
        <v>88</v>
      </c>
      <c r="BF482" s="53"/>
      <c r="BG482" s="53"/>
      <c r="BH482" s="53"/>
      <c r="BI482" s="53"/>
      <c r="BJ482" s="83"/>
      <c r="BK482" s="53"/>
      <c r="BL482" s="53"/>
    </row>
    <row r="483" spans="3:64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67" t="e">
        <f>SUMIFS([3]Up!$J:$J,[3]Up!$D:$D,D483)</f>
        <v>#VALUE!</v>
      </c>
      <c r="BB483" s="82"/>
      <c r="BC483" s="82" t="str">
        <f t="shared" si="43"/>
        <v/>
      </c>
      <c r="BD483" s="53" t="str">
        <f t="shared" si="44"/>
        <v/>
      </c>
      <c r="BE483" s="53" t="s">
        <v>88</v>
      </c>
      <c r="BF483" s="53"/>
      <c r="BG483" s="53"/>
      <c r="BH483" s="53"/>
      <c r="BI483" s="53"/>
      <c r="BJ483" s="83"/>
      <c r="BK483" s="53"/>
      <c r="BL483" s="53"/>
    </row>
    <row r="484" spans="3:64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67" t="e">
        <f>SUMIFS([3]Up!$J:$J,[3]Up!$D:$D,D484)</f>
        <v>#VALUE!</v>
      </c>
      <c r="BB484" s="82"/>
      <c r="BC484" s="82" t="str">
        <f t="shared" si="43"/>
        <v>PL6</v>
      </c>
      <c r="BD484" s="53" t="str">
        <f t="shared" si="44"/>
        <v/>
      </c>
      <c r="BE484" s="53" t="s">
        <v>50</v>
      </c>
      <c r="BF484" s="53"/>
      <c r="BG484" s="53"/>
      <c r="BH484" s="53"/>
      <c r="BI484" s="53"/>
      <c r="BJ484" s="83"/>
      <c r="BK484" s="53"/>
      <c r="BL484" s="53"/>
    </row>
    <row r="485" spans="3:64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67" t="e">
        <f>SUMIFS([3]Up!$J:$J,[3]Up!$D:$D,D485)</f>
        <v>#VALUE!</v>
      </c>
      <c r="BB485" s="82"/>
      <c r="BC485" s="82" t="str">
        <f t="shared" si="43"/>
        <v>PL6</v>
      </c>
      <c r="BD485" s="53" t="str">
        <f t="shared" si="44"/>
        <v/>
      </c>
      <c r="BE485" s="53" t="s">
        <v>50</v>
      </c>
      <c r="BF485" s="53"/>
      <c r="BG485" s="53"/>
      <c r="BH485" s="53"/>
      <c r="BI485" s="53"/>
      <c r="BJ485" s="83"/>
      <c r="BK485" s="53"/>
      <c r="BL485" s="53"/>
    </row>
    <row r="486" spans="3:64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67" t="e">
        <f>SUMIFS([3]Up!$J:$J,[3]Up!$D:$D,D486)</f>
        <v>#VALUE!</v>
      </c>
      <c r="BB486" s="82"/>
      <c r="BC486" s="82" t="str">
        <f t="shared" si="43"/>
        <v>PL6</v>
      </c>
      <c r="BD486" s="53" t="str">
        <f t="shared" si="44"/>
        <v/>
      </c>
      <c r="BE486" s="53" t="s">
        <v>82</v>
      </c>
      <c r="BF486" s="53"/>
      <c r="BG486" s="53"/>
      <c r="BH486" s="53"/>
      <c r="BI486" s="53"/>
      <c r="BJ486" s="83"/>
      <c r="BK486" s="53"/>
      <c r="BL486" s="53"/>
    </row>
    <row r="487" spans="3:64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67" t="e">
        <f>SUMIFS([3]Up!$J:$J,[3]Up!$D:$D,D487)</f>
        <v>#VALUE!</v>
      </c>
      <c r="BB487" s="82"/>
      <c r="BC487" s="82" t="str">
        <f t="shared" si="43"/>
        <v>PL6</v>
      </c>
      <c r="BD487" s="53" t="str">
        <f t="shared" si="44"/>
        <v/>
      </c>
      <c r="BE487" s="53" t="s">
        <v>82</v>
      </c>
      <c r="BF487" s="53"/>
      <c r="BG487" s="53"/>
      <c r="BH487" s="53"/>
      <c r="BI487" s="53"/>
      <c r="BJ487" s="83"/>
      <c r="BK487" s="53"/>
      <c r="BL487" s="53"/>
    </row>
    <row r="488" spans="3:64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67" t="e">
        <f>SUMIFS([3]Up!$J:$J,[3]Up!$D:$D,D488)</f>
        <v>#VALUE!</v>
      </c>
      <c r="BB488" s="82"/>
      <c r="BC488" s="82" t="str">
        <f t="shared" si="43"/>
        <v>PL6</v>
      </c>
      <c r="BD488" s="53" t="str">
        <f t="shared" si="44"/>
        <v/>
      </c>
      <c r="BE488" s="53" t="s">
        <v>82</v>
      </c>
      <c r="BF488" s="53"/>
      <c r="BG488" s="53"/>
      <c r="BH488" s="53"/>
      <c r="BI488" s="53"/>
      <c r="BJ488" s="83"/>
      <c r="BK488" s="53"/>
      <c r="BL488" s="53"/>
    </row>
    <row r="489" spans="3:64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67" t="e">
        <f>SUMIFS([3]Up!$J:$J,[3]Up!$D:$D,D489)</f>
        <v>#VALUE!</v>
      </c>
      <c r="BB489" s="82"/>
      <c r="BC489" s="82" t="str">
        <f t="shared" si="43"/>
        <v>PL6</v>
      </c>
      <c r="BD489" s="53" t="str">
        <f t="shared" si="44"/>
        <v/>
      </c>
      <c r="BE489" s="53" t="s">
        <v>82</v>
      </c>
      <c r="BF489" s="53"/>
      <c r="BG489" s="53"/>
      <c r="BH489" s="53"/>
      <c r="BI489" s="53"/>
      <c r="BJ489" s="83"/>
      <c r="BK489" s="53"/>
      <c r="BL489" s="53"/>
    </row>
    <row r="490" spans="3:64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67" t="e">
        <f>SUMIFS([3]Up!$J:$J,[3]Up!$D:$D,D490)</f>
        <v>#VALUE!</v>
      </c>
      <c r="BB490" s="82"/>
      <c r="BC490" s="82" t="str">
        <f t="shared" si="43"/>
        <v/>
      </c>
      <c r="BD490" s="53" t="str">
        <f t="shared" si="44"/>
        <v/>
      </c>
      <c r="BE490" s="53" t="s">
        <v>50</v>
      </c>
      <c r="BF490" s="53"/>
      <c r="BG490" s="53"/>
      <c r="BH490" s="53"/>
      <c r="BI490" s="53"/>
      <c r="BJ490" s="83"/>
      <c r="BK490" s="53"/>
      <c r="BL490" s="53"/>
    </row>
    <row r="491" spans="3:64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67" t="e">
        <f>SUMIFS([3]Up!$J:$J,[3]Up!$D:$D,D491)</f>
        <v>#VALUE!</v>
      </c>
      <c r="BB491" s="82"/>
      <c r="BC491" s="82" t="str">
        <f t="shared" si="43"/>
        <v/>
      </c>
      <c r="BD491" s="53" t="str">
        <f t="shared" si="44"/>
        <v/>
      </c>
      <c r="BE491" s="53" t="s">
        <v>50</v>
      </c>
      <c r="BF491" s="53"/>
      <c r="BG491" s="53"/>
      <c r="BH491" s="53"/>
      <c r="BI491" s="53"/>
      <c r="BJ491" s="83"/>
      <c r="BK491" s="53"/>
      <c r="BL491" s="53"/>
    </row>
    <row r="492" spans="3:64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67" t="e">
        <f>SUMIFS([3]Up!$J:$J,[3]Up!$D:$D,D492)</f>
        <v>#VALUE!</v>
      </c>
      <c r="BB492" s="82"/>
      <c r="BC492" s="82" t="str">
        <f t="shared" si="43"/>
        <v/>
      </c>
      <c r="BD492" s="53" t="str">
        <f t="shared" si="44"/>
        <v/>
      </c>
      <c r="BE492" s="53" t="s">
        <v>82</v>
      </c>
      <c r="BF492" s="53"/>
      <c r="BG492" s="53"/>
      <c r="BH492" s="53"/>
      <c r="BI492" s="53"/>
      <c r="BJ492" s="83"/>
      <c r="BK492" s="53"/>
      <c r="BL492" s="53"/>
    </row>
    <row r="493" spans="3:64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67" t="e">
        <f>SUMIFS([3]Up!$J:$J,[3]Up!$D:$D,D493)</f>
        <v>#VALUE!</v>
      </c>
      <c r="BB493" s="82"/>
      <c r="BC493" s="82" t="str">
        <f t="shared" si="43"/>
        <v/>
      </c>
      <c r="BD493" s="53" t="str">
        <f t="shared" si="44"/>
        <v/>
      </c>
      <c r="BE493" s="53" t="s">
        <v>82</v>
      </c>
      <c r="BF493" s="53"/>
      <c r="BG493" s="53"/>
      <c r="BH493" s="53"/>
      <c r="BI493" s="53"/>
      <c r="BJ493" s="83"/>
      <c r="BK493" s="53"/>
      <c r="BL493" s="53"/>
    </row>
    <row r="494" spans="3:64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67" t="e">
        <f>SUMIFS([3]Up!$J:$J,[3]Up!$D:$D,D494)</f>
        <v>#VALUE!</v>
      </c>
      <c r="BB494" s="82"/>
      <c r="BC494" s="82" t="str">
        <f t="shared" si="43"/>
        <v/>
      </c>
      <c r="BD494" s="53" t="str">
        <f t="shared" si="44"/>
        <v/>
      </c>
      <c r="BE494" s="53" t="s">
        <v>82</v>
      </c>
      <c r="BF494" s="53"/>
      <c r="BG494" s="53"/>
      <c r="BH494" s="53"/>
      <c r="BI494" s="53"/>
      <c r="BJ494" s="83"/>
      <c r="BK494" s="53"/>
      <c r="BL494" s="53"/>
    </row>
    <row r="495" spans="3:64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67" t="e">
        <f>SUMIFS([3]Up!$J:$J,[3]Up!$D:$D,D495)</f>
        <v>#VALUE!</v>
      </c>
      <c r="BB495" s="82"/>
      <c r="BC495" s="82" t="str">
        <f t="shared" si="43"/>
        <v/>
      </c>
      <c r="BD495" s="53" t="str">
        <f t="shared" si="44"/>
        <v/>
      </c>
      <c r="BE495" s="53" t="s">
        <v>50</v>
      </c>
      <c r="BF495" s="53"/>
      <c r="BG495" s="53"/>
      <c r="BH495" s="53"/>
      <c r="BI495" s="53"/>
      <c r="BJ495" s="83"/>
      <c r="BK495" s="53"/>
      <c r="BL495" s="53"/>
    </row>
    <row r="496" spans="3:64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67" t="e">
        <f>SUMIFS([3]Up!$J:$J,[3]Up!$D:$D,D496)</f>
        <v>#VALUE!</v>
      </c>
      <c r="BB496" s="82"/>
      <c r="BC496" s="82" t="str">
        <f t="shared" si="43"/>
        <v/>
      </c>
      <c r="BD496" s="53" t="str">
        <f t="shared" si="44"/>
        <v/>
      </c>
      <c r="BE496" s="53" t="s">
        <v>88</v>
      </c>
      <c r="BF496" s="53"/>
      <c r="BG496" s="53"/>
      <c r="BH496" s="53"/>
      <c r="BI496" s="53"/>
      <c r="BJ496" s="83"/>
      <c r="BK496" s="53"/>
      <c r="BL496" s="53"/>
    </row>
    <row r="497" spans="3:64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67" t="e">
        <f>SUMIFS([3]Up!$J:$J,[3]Up!$D:$D,D497)</f>
        <v>#VALUE!</v>
      </c>
      <c r="BB497" s="82"/>
      <c r="BC497" s="82" t="str">
        <f t="shared" si="43"/>
        <v/>
      </c>
      <c r="BD497" s="53" t="str">
        <f t="shared" si="44"/>
        <v/>
      </c>
      <c r="BE497" s="53" t="s">
        <v>88</v>
      </c>
      <c r="BF497" s="53"/>
      <c r="BG497" s="53"/>
      <c r="BH497" s="53"/>
      <c r="BI497" s="53"/>
      <c r="BJ497" s="83"/>
      <c r="BK497" s="53"/>
      <c r="BL497" s="53"/>
    </row>
    <row r="498" spans="3:64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67" t="e">
        <f>SUMIFS([3]Up!$J:$J,[3]Up!$D:$D,D498)</f>
        <v>#VALUE!</v>
      </c>
      <c r="BB498" s="82"/>
      <c r="BC498" s="82" t="str">
        <f t="shared" si="43"/>
        <v>PL10</v>
      </c>
      <c r="BD498" s="53" t="str">
        <f t="shared" si="44"/>
        <v>Thừa 2</v>
      </c>
      <c r="BE498" s="53" t="s">
        <v>50</v>
      </c>
      <c r="BF498" s="53"/>
      <c r="BG498" s="53"/>
      <c r="BH498" s="53"/>
      <c r="BI498" s="53"/>
      <c r="BJ498" s="83"/>
      <c r="BK498" s="53"/>
      <c r="BL498" s="53"/>
    </row>
    <row r="499" spans="3:64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67" t="e">
        <f>SUMIFS([3]Up!$J:$J,[3]Up!$D:$D,D499)</f>
        <v>#VALUE!</v>
      </c>
      <c r="BB499" s="82"/>
      <c r="BC499" s="82" t="str">
        <f t="shared" si="43"/>
        <v>PL10</v>
      </c>
      <c r="BD499" s="53" t="str">
        <f t="shared" si="44"/>
        <v/>
      </c>
      <c r="BE499" s="53" t="s">
        <v>50</v>
      </c>
      <c r="BF499" s="53"/>
      <c r="BG499" s="53"/>
      <c r="BH499" s="53"/>
      <c r="BI499" s="53"/>
      <c r="BJ499" s="83"/>
      <c r="BK499" s="53"/>
      <c r="BL499" s="53"/>
    </row>
    <row r="500" spans="3:64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67" t="e">
        <f>SUMIFS([3]Up!$J:$J,[3]Up!$D:$D,D500)</f>
        <v>#VALUE!</v>
      </c>
      <c r="BB500" s="82"/>
      <c r="BC500" s="82" t="str">
        <f t="shared" si="43"/>
        <v/>
      </c>
      <c r="BD500" s="53" t="str">
        <f t="shared" si="44"/>
        <v/>
      </c>
      <c r="BE500" s="53" t="s">
        <v>88</v>
      </c>
      <c r="BF500" s="53"/>
      <c r="BG500" s="53"/>
      <c r="BH500" s="53"/>
      <c r="BI500" s="53"/>
      <c r="BJ500" s="83"/>
      <c r="BK500" s="53"/>
      <c r="BL500" s="53"/>
    </row>
    <row r="501" spans="3:64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67" t="e">
        <f>SUMIFS([3]Up!$J:$J,[3]Up!$D:$D,D501)</f>
        <v>#VALUE!</v>
      </c>
      <c r="BB501" s="82"/>
      <c r="BC501" s="82" t="str">
        <f t="shared" si="43"/>
        <v/>
      </c>
      <c r="BD501" s="53" t="str">
        <f t="shared" si="44"/>
        <v/>
      </c>
      <c r="BE501" s="53" t="s">
        <v>88</v>
      </c>
      <c r="BF501" s="53"/>
      <c r="BG501" s="53"/>
      <c r="BH501" s="53"/>
      <c r="BI501" s="53"/>
      <c r="BJ501" s="83"/>
      <c r="BK501" s="53"/>
      <c r="BL501" s="53"/>
    </row>
    <row r="502" spans="3:64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67" t="e">
        <f>SUMIFS([3]Up!$J:$J,[3]Up!$D:$D,D502)</f>
        <v>#VALUE!</v>
      </c>
      <c r="BB502" s="82"/>
      <c r="BC502" s="82" t="str">
        <f t="shared" si="43"/>
        <v/>
      </c>
      <c r="BD502" s="53" t="str">
        <f t="shared" si="44"/>
        <v/>
      </c>
      <c r="BE502" s="53" t="s">
        <v>88</v>
      </c>
      <c r="BF502" s="53"/>
      <c r="BG502" s="53"/>
      <c r="BH502" s="53"/>
      <c r="BI502" s="53"/>
      <c r="BJ502" s="83"/>
      <c r="BK502" s="53"/>
      <c r="BL502" s="53"/>
    </row>
    <row r="503" spans="3:64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67" t="e">
        <f>SUMIFS([3]Up!$J:$J,[3]Up!$D:$D,D503)</f>
        <v>#VALUE!</v>
      </c>
      <c r="BB503" s="82"/>
      <c r="BC503" s="82" t="str">
        <f t="shared" si="43"/>
        <v>PL6</v>
      </c>
      <c r="BD503" s="53" t="str">
        <f t="shared" si="44"/>
        <v/>
      </c>
      <c r="BE503" s="53" t="s">
        <v>50</v>
      </c>
      <c r="BF503" s="53"/>
      <c r="BG503" s="53"/>
      <c r="BH503" s="53"/>
      <c r="BI503" s="53"/>
      <c r="BJ503" s="83"/>
      <c r="BK503" s="53"/>
      <c r="BL503" s="53"/>
    </row>
    <row r="504" spans="3:64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67" t="e">
        <f>SUMIFS([3]Up!$J:$J,[3]Up!$D:$D,D504)</f>
        <v>#VALUE!</v>
      </c>
      <c r="BB504" s="82"/>
      <c r="BC504" s="82" t="str">
        <f t="shared" si="43"/>
        <v>PL6</v>
      </c>
      <c r="BD504" s="53" t="str">
        <f t="shared" si="44"/>
        <v/>
      </c>
      <c r="BE504" s="53" t="s">
        <v>82</v>
      </c>
      <c r="BF504" s="53"/>
      <c r="BG504" s="53"/>
      <c r="BH504" s="53"/>
      <c r="BI504" s="53"/>
      <c r="BJ504" s="83"/>
      <c r="BK504" s="53"/>
      <c r="BL504" s="53"/>
    </row>
    <row r="505" spans="3:64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67" t="e">
        <f>SUMIFS([3]Up!$J:$J,[3]Up!$D:$D,D505)</f>
        <v>#VALUE!</v>
      </c>
      <c r="BB505" s="82"/>
      <c r="BC505" s="82" t="str">
        <f t="shared" si="43"/>
        <v>PL6</v>
      </c>
      <c r="BD505" s="53" t="str">
        <f t="shared" si="44"/>
        <v/>
      </c>
      <c r="BE505" s="53" t="s">
        <v>82</v>
      </c>
      <c r="BF505" s="53"/>
      <c r="BG505" s="53"/>
      <c r="BH505" s="53"/>
      <c r="BI505" s="53"/>
      <c r="BJ505" s="83"/>
      <c r="BK505" s="53"/>
      <c r="BL505" s="53"/>
    </row>
    <row r="506" spans="3:64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67" t="e">
        <f>SUMIFS([3]Up!$J:$J,[3]Up!$D:$D,D506)</f>
        <v>#VALUE!</v>
      </c>
      <c r="BB506" s="82"/>
      <c r="BC506" s="82" t="str">
        <f t="shared" si="43"/>
        <v>PL6</v>
      </c>
      <c r="BD506" s="53" t="str">
        <f t="shared" si="44"/>
        <v/>
      </c>
      <c r="BE506" s="53" t="s">
        <v>82</v>
      </c>
      <c r="BF506" s="53"/>
      <c r="BG506" s="53"/>
      <c r="BH506" s="53"/>
      <c r="BI506" s="53"/>
      <c r="BJ506" s="83"/>
      <c r="BK506" s="53"/>
      <c r="BL506" s="53"/>
    </row>
    <row r="507" spans="3:64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67" t="e">
        <f>SUMIFS([3]Up!$J:$J,[3]Up!$D:$D,D507)</f>
        <v>#VALUE!</v>
      </c>
      <c r="BB507" s="82"/>
      <c r="BC507" s="82" t="str">
        <f t="shared" si="43"/>
        <v>PL6</v>
      </c>
      <c r="BD507" s="53" t="str">
        <f t="shared" si="44"/>
        <v/>
      </c>
      <c r="BE507" s="53" t="s">
        <v>82</v>
      </c>
      <c r="BF507" s="53"/>
      <c r="BG507" s="53"/>
      <c r="BH507" s="53"/>
      <c r="BI507" s="53"/>
      <c r="BJ507" s="83"/>
      <c r="BK507" s="53"/>
      <c r="BL507" s="53"/>
    </row>
    <row r="508" spans="3:64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67" t="e">
        <f>SUMIFS([3]Up!$J:$J,[3]Up!$D:$D,D508)</f>
        <v>#VALUE!</v>
      </c>
      <c r="BB508" s="82"/>
      <c r="BC508" s="82" t="str">
        <f t="shared" si="43"/>
        <v/>
      </c>
      <c r="BD508" s="53" t="str">
        <f t="shared" si="44"/>
        <v/>
      </c>
      <c r="BE508" s="53" t="s">
        <v>50</v>
      </c>
      <c r="BF508" s="53"/>
      <c r="BG508" s="53"/>
      <c r="BH508" s="53"/>
      <c r="BI508" s="53"/>
      <c r="BJ508" s="83"/>
      <c r="BK508" s="53"/>
      <c r="BL508" s="53"/>
    </row>
    <row r="509" spans="3:64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67" t="e">
        <f>SUMIFS([3]Up!$J:$J,[3]Up!$D:$D,D509)</f>
        <v>#VALUE!</v>
      </c>
      <c r="BB509" s="82"/>
      <c r="BC509" s="82" t="str">
        <f t="shared" si="43"/>
        <v/>
      </c>
      <c r="BD509" s="53" t="str">
        <f t="shared" si="44"/>
        <v/>
      </c>
      <c r="BE509" s="53" t="s">
        <v>50</v>
      </c>
      <c r="BF509" s="53"/>
      <c r="BG509" s="53"/>
      <c r="BH509" s="53"/>
      <c r="BI509" s="53"/>
      <c r="BJ509" s="83"/>
      <c r="BK509" s="53"/>
      <c r="BL509" s="53"/>
    </row>
    <row r="510" spans="3:64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67" t="e">
        <f>SUMIFS([3]Up!$J:$J,[3]Up!$D:$D,D510)</f>
        <v>#VALUE!</v>
      </c>
      <c r="BB510" s="82"/>
      <c r="BC510" s="82" t="str">
        <f t="shared" si="43"/>
        <v/>
      </c>
      <c r="BD510" s="53" t="str">
        <f t="shared" si="44"/>
        <v/>
      </c>
      <c r="BE510" s="53" t="s">
        <v>50</v>
      </c>
      <c r="BF510" s="53"/>
      <c r="BG510" s="53"/>
      <c r="BH510" s="53"/>
      <c r="BI510" s="53"/>
      <c r="BJ510" s="83"/>
      <c r="BK510" s="53"/>
      <c r="BL510" s="53"/>
    </row>
    <row r="511" spans="3:64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67" t="e">
        <f>SUMIFS([3]Up!$J:$J,[3]Up!$D:$D,D511)</f>
        <v>#VALUE!</v>
      </c>
      <c r="BB511" s="82"/>
      <c r="BC511" s="82" t="str">
        <f t="shared" si="43"/>
        <v/>
      </c>
      <c r="BD511" s="53" t="str">
        <f t="shared" si="44"/>
        <v/>
      </c>
      <c r="BE511" s="53" t="s">
        <v>50</v>
      </c>
      <c r="BF511" s="53"/>
      <c r="BG511" s="53"/>
      <c r="BH511" s="53"/>
      <c r="BI511" s="53"/>
      <c r="BJ511" s="83"/>
      <c r="BK511" s="53"/>
      <c r="BL511" s="53"/>
    </row>
    <row r="512" spans="3:64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67" t="e">
        <f>SUMIFS([3]Up!$J:$J,[3]Up!$D:$D,D512)</f>
        <v>#VALUE!</v>
      </c>
      <c r="BB512" s="82"/>
      <c r="BC512" s="82" t="str">
        <f t="shared" si="43"/>
        <v/>
      </c>
      <c r="BD512" s="53" t="str">
        <f t="shared" si="44"/>
        <v/>
      </c>
      <c r="BE512" s="53" t="s">
        <v>50</v>
      </c>
      <c r="BF512" s="53"/>
      <c r="BG512" s="53"/>
      <c r="BH512" s="53"/>
      <c r="BI512" s="53"/>
      <c r="BJ512" s="83"/>
      <c r="BK512" s="53"/>
      <c r="BL512" s="53"/>
    </row>
    <row r="513" spans="3:64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67" t="e">
        <f>SUMIFS([3]Up!$J:$J,[3]Up!$D:$D,D513)</f>
        <v>#VALUE!</v>
      </c>
      <c r="BB513" s="82"/>
      <c r="BC513" s="82" t="str">
        <f t="shared" si="43"/>
        <v/>
      </c>
      <c r="BD513" s="53" t="str">
        <f t="shared" si="44"/>
        <v/>
      </c>
      <c r="BE513" s="53" t="s">
        <v>50</v>
      </c>
      <c r="BF513" s="53"/>
      <c r="BG513" s="53"/>
      <c r="BH513" s="53"/>
      <c r="BI513" s="53"/>
      <c r="BJ513" s="83"/>
      <c r="BK513" s="53"/>
      <c r="BL513" s="53"/>
    </row>
    <row r="514" spans="3:64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67" t="e">
        <f>SUMIFS([3]Up!$J:$J,[3]Up!$D:$D,D514)</f>
        <v>#VALUE!</v>
      </c>
      <c r="BB514" s="82"/>
      <c r="BC514" s="82" t="str">
        <f t="shared" si="43"/>
        <v/>
      </c>
      <c r="BD514" s="53" t="str">
        <f t="shared" si="44"/>
        <v/>
      </c>
      <c r="BE514" s="53" t="s">
        <v>50</v>
      </c>
      <c r="BF514" s="53"/>
      <c r="BG514" s="53"/>
      <c r="BH514" s="53"/>
      <c r="BI514" s="53"/>
      <c r="BJ514" s="83"/>
      <c r="BK514" s="53"/>
      <c r="BL514" s="53"/>
    </row>
    <row r="515" spans="3:64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67" t="e">
        <f>SUMIFS([3]Up!$J:$J,[3]Up!$D:$D,D515)</f>
        <v>#VALUE!</v>
      </c>
      <c r="BB515" s="82"/>
      <c r="BC515" s="82" t="str">
        <f t="shared" si="43"/>
        <v/>
      </c>
      <c r="BD515" s="53" t="str">
        <f t="shared" si="44"/>
        <v/>
      </c>
      <c r="BE515" s="53" t="s">
        <v>50</v>
      </c>
      <c r="BF515" s="53"/>
      <c r="BG515" s="53"/>
      <c r="BH515" s="53"/>
      <c r="BI515" s="53"/>
      <c r="BJ515" s="83"/>
      <c r="BK515" s="53"/>
      <c r="BL515" s="53"/>
    </row>
    <row r="516" spans="3:64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67" t="e">
        <f>SUMIFS([3]Up!$J:$J,[3]Up!$D:$D,D516)</f>
        <v>#VALUE!</v>
      </c>
      <c r="BB516" s="82"/>
      <c r="BC516" s="82" t="str">
        <f t="shared" si="43"/>
        <v/>
      </c>
      <c r="BD516" s="53" t="str">
        <f t="shared" si="44"/>
        <v/>
      </c>
      <c r="BE516" s="53" t="s">
        <v>82</v>
      </c>
      <c r="BF516" s="53"/>
      <c r="BG516" s="53"/>
      <c r="BH516" s="53"/>
      <c r="BI516" s="53"/>
      <c r="BJ516" s="83"/>
      <c r="BK516" s="53"/>
      <c r="BL516" s="53"/>
    </row>
    <row r="517" spans="3:64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26"/>
      <c r="BA517" s="67" t="e">
        <f>SUMIFS([3]Up!$J:$J,[3]Up!$D:$D,D517)</f>
        <v>#VALUE!</v>
      </c>
      <c r="BB517" s="82"/>
      <c r="BC517" s="82" t="str">
        <f t="shared" si="43"/>
        <v/>
      </c>
      <c r="BD517" s="53" t="str">
        <f t="shared" si="44"/>
        <v/>
      </c>
      <c r="BE517" s="53" t="s">
        <v>82</v>
      </c>
      <c r="BF517" s="53"/>
      <c r="BG517" s="53"/>
      <c r="BH517" s="53"/>
      <c r="BI517" s="53"/>
      <c r="BJ517" s="83"/>
      <c r="BK517" s="53"/>
      <c r="BL517" s="53"/>
    </row>
    <row r="518" spans="3:64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67" t="e">
        <f>SUMIFS([3]Up!$J:$J,[3]Up!$D:$D,D518)</f>
        <v>#VALUE!</v>
      </c>
      <c r="BB518" s="82"/>
      <c r="BC518" s="82" t="str">
        <f t="shared" si="43"/>
        <v/>
      </c>
      <c r="BD518" s="53" t="str">
        <f t="shared" si="44"/>
        <v/>
      </c>
      <c r="BE518" s="53" t="s">
        <v>82</v>
      </c>
      <c r="BF518" s="53"/>
      <c r="BG518" s="53"/>
      <c r="BH518" s="53"/>
      <c r="BI518" s="53"/>
      <c r="BJ518" s="83"/>
      <c r="BK518" s="53"/>
      <c r="BL518" s="53"/>
    </row>
    <row r="519" spans="3:64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67" t="e">
        <f>SUMIFS([3]Up!$J:$J,[3]Up!$D:$D,D519)</f>
        <v>#VALUE!</v>
      </c>
      <c r="BB519" s="82"/>
      <c r="BC519" s="82" t="str">
        <f t="shared" si="43"/>
        <v/>
      </c>
      <c r="BD519" s="53" t="str">
        <f t="shared" si="44"/>
        <v/>
      </c>
      <c r="BE519" s="53" t="s">
        <v>50</v>
      </c>
      <c r="BF519" s="53"/>
      <c r="BG519" s="53"/>
      <c r="BH519" s="53"/>
      <c r="BI519" s="53"/>
      <c r="BJ519" s="83"/>
      <c r="BK519" s="53"/>
      <c r="BL519" s="53"/>
    </row>
    <row r="520" spans="3:64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67" t="e">
        <f>SUMIFS([3]Up!$J:$J,[3]Up!$D:$D,D520)</f>
        <v>#VALUE!</v>
      </c>
      <c r="BB520" s="82"/>
      <c r="BC520" s="82" t="str">
        <f t="shared" si="43"/>
        <v/>
      </c>
      <c r="BD520" s="53" t="str">
        <f t="shared" si="44"/>
        <v/>
      </c>
      <c r="BE520" s="53" t="s">
        <v>50</v>
      </c>
      <c r="BF520" s="53"/>
      <c r="BG520" s="53"/>
      <c r="BH520" s="53"/>
      <c r="BI520" s="53"/>
      <c r="BJ520" s="83"/>
      <c r="BK520" s="53"/>
      <c r="BL520" s="53"/>
    </row>
    <row r="521" spans="3:64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67" t="e">
        <f>SUMIFS([3]Up!$J:$J,[3]Up!$D:$D,D521)</f>
        <v>#VALUE!</v>
      </c>
      <c r="BB521" s="82"/>
      <c r="BC521" s="82" t="str">
        <f t="shared" si="43"/>
        <v/>
      </c>
      <c r="BD521" s="53" t="str">
        <f t="shared" si="44"/>
        <v/>
      </c>
      <c r="BE521" s="53" t="s">
        <v>88</v>
      </c>
      <c r="BF521" s="53"/>
      <c r="BG521" s="53"/>
      <c r="BH521" s="53"/>
      <c r="BI521" s="53"/>
      <c r="BJ521" s="83"/>
      <c r="BK521" s="53"/>
      <c r="BL521" s="53"/>
    </row>
    <row r="522" spans="3:64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67" t="e">
        <f>SUMIFS([3]Up!$J:$J,[3]Up!$D:$D,D522)</f>
        <v>#VALUE!</v>
      </c>
      <c r="BB522" s="82"/>
      <c r="BC522" s="82" t="str">
        <f t="shared" si="43"/>
        <v/>
      </c>
      <c r="BD522" s="53" t="str">
        <f t="shared" si="44"/>
        <v/>
      </c>
      <c r="BE522" s="53" t="s">
        <v>88</v>
      </c>
      <c r="BF522" s="53"/>
      <c r="BG522" s="53"/>
      <c r="BH522" s="53"/>
      <c r="BI522" s="53"/>
      <c r="BJ522" s="83"/>
      <c r="BK522" s="53"/>
      <c r="BL522" s="53"/>
    </row>
    <row r="523" spans="3:64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67" t="e">
        <f>SUMIFS([3]Up!$J:$J,[3]Up!$D:$D,D523)</f>
        <v>#VALUE!</v>
      </c>
      <c r="BB523" s="82"/>
      <c r="BC523" s="82" t="str">
        <f t="shared" si="43"/>
        <v/>
      </c>
      <c r="BD523" s="53" t="str">
        <f t="shared" si="44"/>
        <v/>
      </c>
      <c r="BE523" s="53" t="s">
        <v>88</v>
      </c>
      <c r="BF523" s="53"/>
      <c r="BG523" s="53"/>
      <c r="BH523" s="53"/>
      <c r="BI523" s="53"/>
      <c r="BJ523" s="83"/>
      <c r="BK523" s="53"/>
      <c r="BL523" s="53"/>
    </row>
    <row r="524" spans="3:64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67" t="e">
        <f>SUMIFS([3]Up!$J:$J,[3]Up!$D:$D,D524)</f>
        <v>#VALUE!</v>
      </c>
      <c r="BB524" s="82"/>
      <c r="BC524" s="82" t="str">
        <f t="shared" si="43"/>
        <v/>
      </c>
      <c r="BD524" s="53" t="str">
        <f t="shared" si="44"/>
        <v/>
      </c>
      <c r="BE524" s="53" t="s">
        <v>88</v>
      </c>
      <c r="BF524" s="53"/>
      <c r="BG524" s="53"/>
      <c r="BH524" s="53"/>
      <c r="BI524" s="53"/>
      <c r="BJ524" s="83"/>
      <c r="BK524" s="53"/>
      <c r="BL524" s="53"/>
    </row>
    <row r="525" spans="3:64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67" t="e">
        <f>SUMIFS([3]Up!$J:$J,[3]Up!$D:$D,D525)</f>
        <v>#VALUE!</v>
      </c>
      <c r="BB525" s="82"/>
      <c r="BC525" s="82" t="str">
        <f t="shared" si="43"/>
        <v>PL10</v>
      </c>
      <c r="BD525" s="53" t="str">
        <f t="shared" si="44"/>
        <v/>
      </c>
      <c r="BE525" s="53" t="s">
        <v>50</v>
      </c>
      <c r="BF525" s="53"/>
      <c r="BG525" s="53"/>
      <c r="BH525" s="53"/>
      <c r="BI525" s="53"/>
      <c r="BJ525" s="83"/>
      <c r="BK525" s="53"/>
      <c r="BL525" s="53"/>
    </row>
    <row r="526" spans="3:64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26"/>
      <c r="BA526" s="67" t="e">
        <f>SUMIFS([3]Up!$J:$J,[3]Up!$D:$D,D526)</f>
        <v>#VALUE!</v>
      </c>
      <c r="BB526" s="82"/>
      <c r="BC526" s="82" t="str">
        <f t="shared" si="43"/>
        <v>PL55</v>
      </c>
      <c r="BD526" s="53" t="str">
        <f t="shared" si="44"/>
        <v/>
      </c>
      <c r="BE526" s="53" t="s">
        <v>50</v>
      </c>
      <c r="BF526" s="53"/>
      <c r="BG526" s="53"/>
      <c r="BH526" s="53"/>
      <c r="BI526" s="53"/>
      <c r="BJ526" s="83"/>
      <c r="BK526" s="53"/>
      <c r="BL526" s="53"/>
    </row>
    <row r="527" spans="3:64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67" t="e">
        <f>SUMIFS([3]Up!$J:$J,[3]Up!$D:$D,D527)</f>
        <v>#VALUE!</v>
      </c>
      <c r="BB527" s="82"/>
      <c r="BC527" s="82" t="str">
        <f t="shared" si="43"/>
        <v>PL10</v>
      </c>
      <c r="BD527" s="53" t="str">
        <f t="shared" si="44"/>
        <v>Thừa 2</v>
      </c>
      <c r="BE527" s="53" t="s">
        <v>50</v>
      </c>
      <c r="BF527" s="53"/>
      <c r="BG527" s="53"/>
      <c r="BH527" s="53"/>
      <c r="BI527" s="53"/>
      <c r="BJ527" s="83"/>
      <c r="BK527" s="53"/>
      <c r="BL527" s="53"/>
    </row>
    <row r="528" spans="3:64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67" t="e">
        <f>SUMIFS([3]Up!$J:$J,[3]Up!$D:$D,D528)</f>
        <v>#VALUE!</v>
      </c>
      <c r="BB528" s="82"/>
      <c r="BC528" s="82" t="str">
        <f t="shared" si="43"/>
        <v>PL10</v>
      </c>
      <c r="BD528" s="53" t="str">
        <f t="shared" si="44"/>
        <v/>
      </c>
      <c r="BE528" s="53" t="s">
        <v>50</v>
      </c>
      <c r="BF528" s="53"/>
      <c r="BG528" s="53"/>
      <c r="BH528" s="53"/>
      <c r="BI528" s="53"/>
      <c r="BJ528" s="83"/>
      <c r="BK528" s="53"/>
      <c r="BL528" s="53"/>
    </row>
    <row r="529" spans="3:64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67" t="e">
        <f>SUMIFS([3]Up!$J:$J,[3]Up!$D:$D,D529)</f>
        <v>#VALUE!</v>
      </c>
      <c r="BB529" s="82"/>
      <c r="BC529" s="82" t="str">
        <f t="shared" si="43"/>
        <v/>
      </c>
      <c r="BD529" s="53" t="str">
        <f t="shared" si="44"/>
        <v/>
      </c>
      <c r="BE529" s="53" t="s">
        <v>88</v>
      </c>
      <c r="BF529" s="53"/>
      <c r="BG529" s="53"/>
      <c r="BH529" s="53"/>
      <c r="BI529" s="53"/>
      <c r="BJ529" s="83"/>
      <c r="BK529" s="53"/>
      <c r="BL529" s="53"/>
    </row>
    <row r="530" spans="3:64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67" t="e">
        <f>SUMIFS([3]Up!$J:$J,[3]Up!$D:$D,D530)</f>
        <v>#VALUE!</v>
      </c>
      <c r="BB530" s="82"/>
      <c r="BC530" s="82" t="str">
        <f t="shared" si="43"/>
        <v/>
      </c>
      <c r="BD530" s="53" t="str">
        <f t="shared" si="44"/>
        <v/>
      </c>
      <c r="BE530" s="53" t="s">
        <v>88</v>
      </c>
      <c r="BF530" s="53"/>
      <c r="BG530" s="53"/>
      <c r="BH530" s="53"/>
      <c r="BI530" s="53"/>
      <c r="BJ530" s="83"/>
      <c r="BK530" s="53"/>
      <c r="BL530" s="53"/>
    </row>
    <row r="531" spans="3:64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67" t="e">
        <f>SUMIFS([3]Up!$J:$J,[3]Up!$D:$D,D531)</f>
        <v>#VALUE!</v>
      </c>
      <c r="BB531" s="82"/>
      <c r="BC531" s="82" t="str">
        <f t="shared" si="43"/>
        <v>PL6</v>
      </c>
      <c r="BD531" s="53" t="str">
        <f t="shared" si="44"/>
        <v/>
      </c>
      <c r="BE531" s="53" t="s">
        <v>50</v>
      </c>
      <c r="BF531" s="53"/>
      <c r="BG531" s="53"/>
      <c r="BH531" s="53"/>
      <c r="BI531" s="53"/>
      <c r="BJ531" s="83"/>
      <c r="BK531" s="53"/>
      <c r="BL531" s="53"/>
    </row>
    <row r="532" spans="3:64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67" t="e">
        <f>SUMIFS([3]Up!$J:$J,[3]Up!$D:$D,D532)</f>
        <v>#VALUE!</v>
      </c>
      <c r="BB532" s="82"/>
      <c r="BC532" s="82" t="str">
        <f t="shared" si="43"/>
        <v>PL6</v>
      </c>
      <c r="BD532" s="53" t="str">
        <f t="shared" si="44"/>
        <v/>
      </c>
      <c r="BE532" s="53" t="s">
        <v>50</v>
      </c>
      <c r="BF532" s="53"/>
      <c r="BG532" s="53"/>
      <c r="BH532" s="53"/>
      <c r="BI532" s="53"/>
      <c r="BJ532" s="83"/>
      <c r="BK532" s="53"/>
      <c r="BL532" s="53"/>
    </row>
    <row r="533" spans="3:64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67" t="e">
        <f>SUMIFS([3]Up!$J:$J,[3]Up!$D:$D,D533)</f>
        <v>#VALUE!</v>
      </c>
      <c r="BB533" s="82"/>
      <c r="BC533" s="82" t="str">
        <f t="shared" si="43"/>
        <v>PL6</v>
      </c>
      <c r="BD533" s="53" t="str">
        <f t="shared" si="44"/>
        <v/>
      </c>
      <c r="BE533" s="53" t="s">
        <v>50</v>
      </c>
      <c r="BF533" s="53"/>
      <c r="BG533" s="53"/>
      <c r="BH533" s="53"/>
      <c r="BI533" s="53"/>
      <c r="BJ533" s="83"/>
      <c r="BK533" s="53"/>
      <c r="BL533" s="53"/>
    </row>
    <row r="534" spans="3:64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67" t="e">
        <f>SUMIFS([3]Up!$J:$J,[3]Up!$D:$D,D534)</f>
        <v>#VALUE!</v>
      </c>
      <c r="BB534" s="82"/>
      <c r="BC534" s="82" t="str">
        <f t="shared" si="43"/>
        <v>PL12</v>
      </c>
      <c r="BD534" s="53" t="str">
        <f t="shared" si="44"/>
        <v/>
      </c>
      <c r="BE534" s="53" t="s">
        <v>82</v>
      </c>
      <c r="BF534" s="53"/>
      <c r="BG534" s="53"/>
      <c r="BH534" s="53"/>
      <c r="BI534" s="53"/>
      <c r="BJ534" s="83"/>
      <c r="BK534" s="53"/>
      <c r="BL534" s="53"/>
    </row>
    <row r="535" spans="3:64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67" t="e">
        <f>SUMIFS([3]Up!$J:$J,[3]Up!$D:$D,D535)</f>
        <v>#VALUE!</v>
      </c>
      <c r="BB535" s="82"/>
      <c r="BC535" s="82" t="str">
        <f t="shared" si="43"/>
        <v>PL6</v>
      </c>
      <c r="BD535" s="53" t="str">
        <f t="shared" si="44"/>
        <v/>
      </c>
      <c r="BE535" s="53" t="s">
        <v>82</v>
      </c>
      <c r="BF535" s="53"/>
      <c r="BG535" s="53"/>
      <c r="BH535" s="53"/>
      <c r="BI535" s="53"/>
      <c r="BJ535" s="83"/>
      <c r="BK535" s="53"/>
      <c r="BL535" s="53"/>
    </row>
    <row r="536" spans="3:64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67" t="e">
        <f>SUMIFS([3]Up!$J:$J,[3]Up!$D:$D,D536)</f>
        <v>#VALUE!</v>
      </c>
      <c r="BB536" s="82"/>
      <c r="BC536" s="82" t="str">
        <f t="shared" si="43"/>
        <v>PL6</v>
      </c>
      <c r="BD536" s="53" t="str">
        <f t="shared" si="44"/>
        <v/>
      </c>
      <c r="BE536" s="53" t="s">
        <v>82</v>
      </c>
      <c r="BF536" s="53"/>
      <c r="BG536" s="53"/>
      <c r="BH536" s="53"/>
      <c r="BI536" s="53"/>
      <c r="BJ536" s="83"/>
      <c r="BK536" s="53"/>
      <c r="BL536" s="53"/>
    </row>
    <row r="537" spans="3:64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67" t="e">
        <f>SUMIFS([3]Up!$J:$J,[3]Up!$D:$D,D537)</f>
        <v>#VALUE!</v>
      </c>
      <c r="BB537" s="82"/>
      <c r="BC537" s="82" t="str">
        <f t="shared" si="43"/>
        <v>PL6</v>
      </c>
      <c r="BD537" s="53" t="str">
        <f t="shared" si="44"/>
        <v/>
      </c>
      <c r="BE537" s="53" t="s">
        <v>82</v>
      </c>
      <c r="BF537" s="53"/>
      <c r="BG537" s="53"/>
      <c r="BH537" s="53"/>
      <c r="BI537" s="53"/>
      <c r="BJ537" s="83"/>
      <c r="BK537" s="53"/>
      <c r="BL537" s="53"/>
    </row>
    <row r="538" spans="3:64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67" t="e">
        <f>SUMIFS([3]Up!$J:$J,[3]Up!$D:$D,D538)</f>
        <v>#VALUE!</v>
      </c>
      <c r="BB538" s="82"/>
      <c r="BC538" s="82" t="str">
        <f t="shared" si="43"/>
        <v>PL6</v>
      </c>
      <c r="BD538" s="53" t="str">
        <f t="shared" si="44"/>
        <v/>
      </c>
      <c r="BE538" s="53" t="s">
        <v>82</v>
      </c>
      <c r="BF538" s="53"/>
      <c r="BG538" s="53"/>
      <c r="BH538" s="53"/>
      <c r="BI538" s="53"/>
      <c r="BJ538" s="83"/>
      <c r="BK538" s="53"/>
      <c r="BL538" s="53"/>
    </row>
    <row r="539" spans="3:64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67" t="e">
        <f>SUMIFS([3]Up!$J:$J,[3]Up!$D:$D,D539)</f>
        <v>#VALUE!</v>
      </c>
      <c r="BB539" s="82"/>
      <c r="BC539" s="82" t="str">
        <f t="shared" si="43"/>
        <v>PL6</v>
      </c>
      <c r="BD539" s="53" t="str">
        <f t="shared" si="44"/>
        <v/>
      </c>
      <c r="BE539" s="53" t="s">
        <v>82</v>
      </c>
      <c r="BF539" s="53"/>
      <c r="BG539" s="53"/>
      <c r="BH539" s="53"/>
      <c r="BI539" s="53"/>
      <c r="BJ539" s="83"/>
      <c r="BK539" s="53"/>
      <c r="BL539" s="53"/>
    </row>
    <row r="540" spans="3:64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67" t="e">
        <f>SUMIFS([3]Up!$J:$J,[3]Up!$D:$D,D540)</f>
        <v>#VALUE!</v>
      </c>
      <c r="BB540" s="82"/>
      <c r="BC540" s="82" t="str">
        <f t="shared" si="43"/>
        <v/>
      </c>
      <c r="BD540" s="53" t="str">
        <f t="shared" si="44"/>
        <v/>
      </c>
      <c r="BE540" s="53" t="s">
        <v>50</v>
      </c>
      <c r="BF540" s="53"/>
      <c r="BG540" s="53"/>
      <c r="BH540" s="53"/>
      <c r="BI540" s="53"/>
      <c r="BJ540" s="83"/>
      <c r="BK540" s="53"/>
      <c r="BL540" s="53"/>
    </row>
    <row r="541" spans="3:64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67" t="e">
        <f>SUMIFS([3]Up!$J:$J,[3]Up!$D:$D,D541)</f>
        <v>#VALUE!</v>
      </c>
      <c r="BB541" s="82"/>
      <c r="BC541" s="82" t="str">
        <f t="shared" si="43"/>
        <v/>
      </c>
      <c r="BD541" s="53" t="str">
        <f t="shared" si="44"/>
        <v/>
      </c>
      <c r="BE541" s="53" t="s">
        <v>50</v>
      </c>
      <c r="BF541" s="53"/>
      <c r="BG541" s="53"/>
      <c r="BH541" s="53"/>
      <c r="BI541" s="53"/>
      <c r="BJ541" s="83"/>
      <c r="BK541" s="53"/>
      <c r="BL541" s="53"/>
    </row>
    <row r="542" spans="3:64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MIN(SUM(N542:AZ542),I542)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67" t="e">
        <f>SUMIFS([3]Up!$J:$J,[3]Up!$D:$D,D542)</f>
        <v>#VALUE!</v>
      </c>
      <c r="BB542" s="82"/>
      <c r="BC542" s="82" t="str">
        <f t="shared" ref="BC542:BC565" si="47">IFERROR(IF(C542="Plate",LEFT(E542,FIND("*",E542,1)-1),""),IF(C542="Plate",LEFT(E542,FIND("x",E542,1)-1),""))</f>
        <v>SPD634</v>
      </c>
      <c r="BD542" s="53" t="str">
        <f t="shared" ref="BD542:BD565" si="48">IF(ROUND(SUM(N542:AZ542)-I542,0)&gt;0,"Thừa "&amp;SUM(N542:AZ542)-I542,"")</f>
        <v/>
      </c>
      <c r="BE542" s="53" t="s">
        <v>82</v>
      </c>
      <c r="BF542" s="53"/>
      <c r="BG542" s="53"/>
      <c r="BH542" s="53"/>
      <c r="BI542" s="53"/>
      <c r="BJ542" s="83"/>
      <c r="BK542" s="53"/>
      <c r="BL542" s="53"/>
    </row>
    <row r="543" spans="3:64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67" t="e">
        <f>SUMIFS([3]Up!$J:$J,[3]Up!$D:$D,D543)</f>
        <v>#VALUE!</v>
      </c>
      <c r="BB543" s="82"/>
      <c r="BC543" s="82" t="str">
        <f t="shared" si="47"/>
        <v>PL16</v>
      </c>
      <c r="BD543" s="53" t="str">
        <f t="shared" si="48"/>
        <v/>
      </c>
      <c r="BE543" s="53" t="s">
        <v>50</v>
      </c>
      <c r="BF543" s="53"/>
      <c r="BG543" s="53"/>
      <c r="BH543" s="53"/>
      <c r="BI543" s="53"/>
      <c r="BJ543" s="83"/>
      <c r="BK543" s="53"/>
      <c r="BL543" s="53"/>
    </row>
    <row r="544" spans="3:64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67" t="e">
        <f>SUMIFS([3]Up!$J:$J,[3]Up!$D:$D,D544)</f>
        <v>#VALUE!</v>
      </c>
      <c r="BB544" s="82"/>
      <c r="BC544" s="82" t="str">
        <f t="shared" si="47"/>
        <v>PL19</v>
      </c>
      <c r="BD544" s="53" t="str">
        <f t="shared" si="48"/>
        <v/>
      </c>
      <c r="BE544" s="53" t="s">
        <v>50</v>
      </c>
      <c r="BF544" s="53"/>
      <c r="BG544" s="53"/>
      <c r="BH544" s="53"/>
      <c r="BI544" s="53"/>
      <c r="BJ544" s="83"/>
      <c r="BK544" s="53"/>
      <c r="BL544" s="53"/>
    </row>
    <row r="545" spans="3:64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67" t="e">
        <f>SUMIFS([3]Up!$J:$J,[3]Up!$D:$D,D545)</f>
        <v>#VALUE!</v>
      </c>
      <c r="BB545" s="82"/>
      <c r="BC545" s="82" t="str">
        <f t="shared" si="47"/>
        <v>PL10</v>
      </c>
      <c r="BD545" s="53" t="str">
        <f t="shared" si="48"/>
        <v/>
      </c>
      <c r="BE545" s="53" t="s">
        <v>50</v>
      </c>
      <c r="BF545" s="53"/>
      <c r="BG545" s="53"/>
      <c r="BH545" s="53"/>
      <c r="BI545" s="53"/>
      <c r="BJ545" s="83"/>
      <c r="BK545" s="53"/>
      <c r="BL545" s="53"/>
    </row>
    <row r="546" spans="3:64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67" t="e">
        <f>SUMIFS([3]Up!$J:$J,[3]Up!$D:$D,D546)</f>
        <v>#VALUE!</v>
      </c>
      <c r="BB546" s="82"/>
      <c r="BC546" s="82" t="str">
        <f t="shared" si="47"/>
        <v>PL16</v>
      </c>
      <c r="BD546" s="53" t="str">
        <f t="shared" si="48"/>
        <v/>
      </c>
      <c r="BE546" s="53" t="s">
        <v>50</v>
      </c>
      <c r="BF546" s="53"/>
      <c r="BG546" s="53"/>
      <c r="BH546" s="53"/>
      <c r="BI546" s="53"/>
      <c r="BJ546" s="83"/>
      <c r="BK546" s="53"/>
      <c r="BL546" s="53"/>
    </row>
    <row r="547" spans="3:64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67" t="e">
        <f>SUMIFS([3]Up!$J:$J,[3]Up!$D:$D,D547)</f>
        <v>#VALUE!</v>
      </c>
      <c r="BB547" s="82"/>
      <c r="BC547" s="82" t="str">
        <f t="shared" si="47"/>
        <v>PL12</v>
      </c>
      <c r="BD547" s="53" t="str">
        <f t="shared" si="48"/>
        <v/>
      </c>
      <c r="BE547" s="53" t="s">
        <v>82</v>
      </c>
      <c r="BF547" s="53"/>
      <c r="BG547" s="53"/>
      <c r="BH547" s="53"/>
      <c r="BI547" s="53"/>
      <c r="BJ547" s="83"/>
      <c r="BK547" s="53"/>
      <c r="BL547" s="53"/>
    </row>
    <row r="548" spans="3:64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67" t="e">
        <f>SUMIFS([3]Up!$J:$J,[3]Up!$D:$D,D548)</f>
        <v>#VALUE!</v>
      </c>
      <c r="BB548" s="82"/>
      <c r="BC548" s="82" t="str">
        <f t="shared" si="47"/>
        <v/>
      </c>
      <c r="BD548" s="53" t="str">
        <f t="shared" si="48"/>
        <v/>
      </c>
      <c r="BE548" s="53" t="s">
        <v>88</v>
      </c>
      <c r="BF548" s="53"/>
      <c r="BG548" s="53"/>
      <c r="BH548" s="53"/>
      <c r="BI548" s="53"/>
      <c r="BJ548" s="83"/>
      <c r="BK548" s="53"/>
      <c r="BL548" s="53"/>
    </row>
    <row r="549" spans="3:64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67" t="e">
        <f>SUMIFS([3]Up!$J:$J,[3]Up!$D:$D,D549)</f>
        <v>#VALUE!</v>
      </c>
      <c r="BB549" s="82"/>
      <c r="BC549" s="82" t="str">
        <f t="shared" si="47"/>
        <v>PL6</v>
      </c>
      <c r="BD549" s="53" t="str">
        <f t="shared" si="48"/>
        <v/>
      </c>
      <c r="BE549" s="53" t="s">
        <v>50</v>
      </c>
      <c r="BF549" s="53"/>
      <c r="BG549" s="53"/>
      <c r="BH549" s="53"/>
      <c r="BI549" s="53"/>
      <c r="BJ549" s="83"/>
      <c r="BK549" s="53"/>
      <c r="BL549" s="53"/>
    </row>
    <row r="550" spans="3:64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67" t="e">
        <f>SUMIFS([3]Up!$J:$J,[3]Up!$D:$D,D550)</f>
        <v>#VALUE!</v>
      </c>
      <c r="BB550" s="82"/>
      <c r="BC550" s="82" t="str">
        <f t="shared" si="47"/>
        <v/>
      </c>
      <c r="BD550" s="53" t="str">
        <f t="shared" si="48"/>
        <v/>
      </c>
      <c r="BE550" s="53" t="s">
        <v>50</v>
      </c>
      <c r="BF550" s="53"/>
      <c r="BG550" s="53"/>
      <c r="BH550" s="53"/>
      <c r="BI550" s="53"/>
      <c r="BJ550" s="83"/>
      <c r="BK550" s="53"/>
      <c r="BL550" s="53"/>
    </row>
    <row r="551" spans="3:64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67" t="e">
        <f>SUMIFS([3]Up!$J:$J,[3]Up!$D:$D,D551)</f>
        <v>#VALUE!</v>
      </c>
      <c r="BB551" s="82"/>
      <c r="BC551" s="82" t="str">
        <f t="shared" si="47"/>
        <v/>
      </c>
      <c r="BD551" s="53" t="str">
        <f t="shared" si="48"/>
        <v/>
      </c>
      <c r="BE551" s="53" t="s">
        <v>82</v>
      </c>
      <c r="BF551" s="53"/>
      <c r="BG551" s="53"/>
      <c r="BH551" s="53"/>
      <c r="BI551" s="53"/>
      <c r="BJ551" s="83"/>
      <c r="BK551" s="53"/>
      <c r="BL551" s="53"/>
    </row>
    <row r="552" spans="3:64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67" t="e">
        <f>SUMIFS([3]Up!$J:$J,[3]Up!$D:$D,D552)</f>
        <v>#VALUE!</v>
      </c>
      <c r="BB552" s="82"/>
      <c r="BC552" s="82" t="str">
        <f t="shared" si="47"/>
        <v/>
      </c>
      <c r="BD552" s="53" t="str">
        <f t="shared" si="48"/>
        <v/>
      </c>
      <c r="BE552" s="53" t="s">
        <v>82</v>
      </c>
      <c r="BF552" s="53"/>
      <c r="BG552" s="53"/>
      <c r="BH552" s="53"/>
      <c r="BI552" s="53"/>
      <c r="BJ552" s="83"/>
      <c r="BK552" s="53"/>
      <c r="BL552" s="53"/>
    </row>
    <row r="553" spans="3:64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67" t="e">
        <f>SUMIFS([3]Up!$J:$J,[3]Up!$D:$D,D553)</f>
        <v>#VALUE!</v>
      </c>
      <c r="BB553" s="82"/>
      <c r="BC553" s="82" t="str">
        <f t="shared" si="47"/>
        <v>PL8</v>
      </c>
      <c r="BD553" s="53" t="str">
        <f t="shared" si="48"/>
        <v/>
      </c>
      <c r="BE553" s="53" t="s">
        <v>82</v>
      </c>
      <c r="BF553" s="53"/>
      <c r="BG553" s="53"/>
      <c r="BH553" s="53"/>
      <c r="BI553" s="53"/>
      <c r="BJ553" s="83"/>
      <c r="BK553" s="53"/>
      <c r="BL553" s="53"/>
    </row>
    <row r="554" spans="3:64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67" t="e">
        <f>SUMIFS([3]Up!$J:$J,[3]Up!$D:$D,D554)</f>
        <v>#VALUE!</v>
      </c>
      <c r="BB554" s="82"/>
      <c r="BC554" s="82" t="str">
        <f t="shared" si="47"/>
        <v/>
      </c>
      <c r="BD554" s="53" t="str">
        <f t="shared" si="48"/>
        <v/>
      </c>
      <c r="BE554" s="53" t="s">
        <v>50</v>
      </c>
      <c r="BF554" s="53"/>
      <c r="BG554" s="53"/>
      <c r="BH554" s="53"/>
      <c r="BI554" s="53"/>
      <c r="BJ554" s="83"/>
      <c r="BK554" s="53"/>
      <c r="BL554" s="53"/>
    </row>
    <row r="555" spans="3:64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67" t="e">
        <f>SUMIFS([3]Up!$J:$J,[3]Up!$D:$D,D555)</f>
        <v>#VALUE!</v>
      </c>
      <c r="BB555" s="82"/>
      <c r="BC555" s="82" t="str">
        <f t="shared" si="47"/>
        <v>PL6</v>
      </c>
      <c r="BD555" s="53" t="str">
        <f t="shared" si="48"/>
        <v/>
      </c>
      <c r="BE555" s="53" t="s">
        <v>50</v>
      </c>
      <c r="BF555" s="53"/>
      <c r="BG555" s="53"/>
      <c r="BH555" s="53"/>
      <c r="BI555" s="53"/>
      <c r="BJ555" s="83"/>
      <c r="BK555" s="53"/>
      <c r="BL555" s="53"/>
    </row>
    <row r="556" spans="3:64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67" t="e">
        <f>SUMIFS([3]Up!$J:$J,[3]Up!$D:$D,D556)</f>
        <v>#VALUE!</v>
      </c>
      <c r="BB556" s="82"/>
      <c r="BC556" s="82" t="str">
        <f t="shared" si="47"/>
        <v>PL8</v>
      </c>
      <c r="BD556" s="53" t="str">
        <f t="shared" si="48"/>
        <v/>
      </c>
      <c r="BE556" s="53" t="s">
        <v>82</v>
      </c>
      <c r="BF556" s="53"/>
      <c r="BG556" s="53"/>
      <c r="BH556" s="53"/>
      <c r="BI556" s="53"/>
      <c r="BJ556" s="83"/>
      <c r="BK556" s="53"/>
      <c r="BL556" s="53"/>
    </row>
    <row r="557" spans="3:64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67" t="e">
        <f>SUMIFS([3]Up!$J:$J,[3]Up!$D:$D,D557)</f>
        <v>#VALUE!</v>
      </c>
      <c r="BB557" s="82"/>
      <c r="BC557" s="82" t="str">
        <f t="shared" si="47"/>
        <v/>
      </c>
      <c r="BD557" s="53" t="str">
        <f t="shared" si="48"/>
        <v/>
      </c>
      <c r="BE557" s="53" t="s">
        <v>50</v>
      </c>
      <c r="BF557" s="53"/>
      <c r="BG557" s="53"/>
      <c r="BH557" s="53"/>
      <c r="BI557" s="53"/>
      <c r="BJ557" s="83"/>
      <c r="BK557" s="53"/>
      <c r="BL557" s="53"/>
    </row>
    <row r="558" spans="3:64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67" t="e">
        <f>SUMIFS([3]Up!$J:$J,[3]Up!$D:$D,D558)</f>
        <v>#VALUE!</v>
      </c>
      <c r="BB558" s="82"/>
      <c r="BC558" s="82" t="str">
        <f t="shared" si="47"/>
        <v>PL6</v>
      </c>
      <c r="BD558" s="53" t="str">
        <f t="shared" si="48"/>
        <v/>
      </c>
      <c r="BE558" s="53" t="s">
        <v>50</v>
      </c>
      <c r="BF558" s="53"/>
      <c r="BG558" s="53"/>
      <c r="BH558" s="53"/>
      <c r="BI558" s="53"/>
      <c r="BJ558" s="83"/>
      <c r="BK558" s="53"/>
      <c r="BL558" s="53"/>
    </row>
    <row r="559" spans="3:64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67" t="e">
        <f>SUMIFS([3]Up!$J:$J,[3]Up!$D:$D,D559)</f>
        <v>#VALUE!</v>
      </c>
      <c r="BB559" s="82"/>
      <c r="BC559" s="82" t="str">
        <f t="shared" si="47"/>
        <v>PL8</v>
      </c>
      <c r="BD559" s="53" t="str">
        <f t="shared" si="48"/>
        <v/>
      </c>
      <c r="BE559" s="53" t="s">
        <v>82</v>
      </c>
      <c r="BF559" s="53"/>
      <c r="BG559" s="53"/>
      <c r="BH559" s="53"/>
      <c r="BI559" s="53"/>
      <c r="BJ559" s="83"/>
      <c r="BK559" s="53"/>
      <c r="BL559" s="53"/>
    </row>
    <row r="560" spans="3:64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67" t="e">
        <f>SUMIFS([3]Up!$J:$J,[3]Up!$D:$D,D560)</f>
        <v>#VALUE!</v>
      </c>
      <c r="BB560" s="82"/>
      <c r="BC560" s="82" t="str">
        <f t="shared" si="47"/>
        <v/>
      </c>
      <c r="BD560" s="53" t="str">
        <f t="shared" si="48"/>
        <v/>
      </c>
      <c r="BE560" s="53" t="s">
        <v>50</v>
      </c>
      <c r="BF560" s="53"/>
      <c r="BG560" s="53"/>
      <c r="BH560" s="53"/>
      <c r="BI560" s="53"/>
      <c r="BJ560" s="83"/>
      <c r="BK560" s="53"/>
      <c r="BL560" s="53"/>
    </row>
    <row r="561" spans="3:64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67" t="e">
        <f>SUMIFS([3]Up!$J:$J,[3]Up!$D:$D,D561)</f>
        <v>#VALUE!</v>
      </c>
      <c r="BB561" s="82"/>
      <c r="BC561" s="82" t="str">
        <f t="shared" si="47"/>
        <v/>
      </c>
      <c r="BD561" s="53" t="str">
        <f t="shared" si="48"/>
        <v/>
      </c>
      <c r="BE561" s="53" t="s">
        <v>50</v>
      </c>
      <c r="BF561" s="53"/>
      <c r="BG561" s="53"/>
      <c r="BH561" s="53"/>
      <c r="BI561" s="53"/>
      <c r="BJ561" s="83"/>
      <c r="BK561" s="53"/>
      <c r="BL561" s="53"/>
    </row>
    <row r="562" spans="3:64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67" t="e">
        <f>SUMIFS([3]Up!$J:$J,[3]Up!$D:$D,D562)</f>
        <v>#VALUE!</v>
      </c>
      <c r="BB562" s="82"/>
      <c r="BC562" s="82" t="str">
        <f t="shared" si="47"/>
        <v>PL10</v>
      </c>
      <c r="BD562" s="53" t="str">
        <f t="shared" si="48"/>
        <v/>
      </c>
      <c r="BE562" s="53" t="s">
        <v>50</v>
      </c>
      <c r="BF562" s="53"/>
      <c r="BG562" s="53"/>
      <c r="BH562" s="53"/>
      <c r="BI562" s="53"/>
      <c r="BJ562" s="83"/>
      <c r="BK562" s="53"/>
      <c r="BL562" s="53"/>
    </row>
    <row r="563" spans="3:64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67" t="e">
        <f>SUMIFS([3]Up!$J:$J,[3]Up!$D:$D,D563)</f>
        <v>#VALUE!</v>
      </c>
      <c r="BB563" s="82"/>
      <c r="BC563" s="82" t="str">
        <f t="shared" si="47"/>
        <v>PL6</v>
      </c>
      <c r="BD563" s="53" t="str">
        <f t="shared" si="48"/>
        <v/>
      </c>
      <c r="BE563" s="53" t="s">
        <v>50</v>
      </c>
      <c r="BF563" s="53"/>
      <c r="BG563" s="53"/>
      <c r="BH563" s="53"/>
      <c r="BI563" s="53"/>
      <c r="BJ563" s="83"/>
      <c r="BK563" s="53"/>
      <c r="BL563" s="53"/>
    </row>
    <row r="564" spans="3:64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67" t="e">
        <f>SUMIFS([3]Up!$J:$J,[3]Up!$D:$D,D564)</f>
        <v>#VALUE!</v>
      </c>
      <c r="BB564" s="82"/>
      <c r="BC564" s="82" t="str">
        <f t="shared" si="47"/>
        <v>PL8</v>
      </c>
      <c r="BD564" s="53" t="str">
        <f t="shared" si="48"/>
        <v/>
      </c>
      <c r="BE564" s="53" t="s">
        <v>82</v>
      </c>
      <c r="BF564" s="53"/>
      <c r="BG564" s="53"/>
      <c r="BH564" s="53"/>
      <c r="BI564" s="53"/>
      <c r="BJ564" s="83"/>
      <c r="BK564" s="53"/>
      <c r="BL564" s="53"/>
    </row>
    <row r="565" spans="3:64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67" t="e">
        <f>SUMIFS([3]Up!$J:$J,[3]Up!$D:$D,D565)</f>
        <v>#VALUE!</v>
      </c>
      <c r="BB565" s="82"/>
      <c r="BC565" s="82" t="str">
        <f t="shared" si="47"/>
        <v/>
      </c>
      <c r="BD565" s="53" t="str">
        <f t="shared" si="48"/>
        <v/>
      </c>
      <c r="BE565" s="53" t="s">
        <v>88</v>
      </c>
      <c r="BF565" s="53"/>
      <c r="BG565" s="53"/>
      <c r="BH565" s="53"/>
      <c r="BI565" s="53"/>
      <c r="BJ565" s="83"/>
      <c r="BK565" s="53"/>
      <c r="BL565" s="53"/>
    </row>
    <row r="566" spans="3:64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82"/>
      <c r="BA566" s="67"/>
      <c r="BB566" s="82"/>
      <c r="BC566" s="82"/>
      <c r="BD566" s="53"/>
      <c r="BE566" s="53"/>
      <c r="BF566" s="53"/>
      <c r="BG566" s="53"/>
      <c r="BH566" s="53"/>
      <c r="BI566" s="86"/>
      <c r="BJ566" s="53"/>
      <c r="BK566" s="53"/>
      <c r="BL566" s="53"/>
    </row>
    <row r="567" spans="3:64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82"/>
      <c r="BA567" s="67"/>
      <c r="BB567" s="82"/>
      <c r="BC567" s="82"/>
      <c r="BD567" s="53"/>
      <c r="BE567" s="53"/>
      <c r="BF567" s="53"/>
      <c r="BG567" s="53"/>
      <c r="BH567" s="53"/>
      <c r="BI567" s="86"/>
      <c r="BJ567" s="53"/>
      <c r="BK567" s="53"/>
      <c r="BL567" s="53"/>
    </row>
    <row r="568" spans="3:64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82"/>
      <c r="BA568" s="67"/>
      <c r="BB568" s="82"/>
      <c r="BC568" s="82"/>
      <c r="BD568" s="53"/>
      <c r="BE568" s="53"/>
      <c r="BF568" s="53"/>
      <c r="BG568" s="53"/>
      <c r="BH568" s="53"/>
      <c r="BI568" s="86"/>
      <c r="BJ568" s="53"/>
      <c r="BK568" s="53"/>
      <c r="BL568" s="53"/>
    </row>
    <row r="569" spans="3:64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82"/>
      <c r="BA569" s="67"/>
      <c r="BB569" s="82"/>
      <c r="BC569" s="82"/>
      <c r="BD569" s="53"/>
      <c r="BE569" s="53"/>
      <c r="BF569" s="53"/>
      <c r="BG569" s="53"/>
      <c r="BH569" s="53"/>
      <c r="BI569" s="86"/>
      <c r="BJ569" s="53"/>
      <c r="BK569" s="53"/>
      <c r="BL569" s="53"/>
    </row>
    <row r="570" spans="3:64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82"/>
      <c r="BA570" s="67"/>
      <c r="BB570" s="82"/>
      <c r="BC570" s="82"/>
      <c r="BD570" s="53"/>
      <c r="BE570" s="53"/>
      <c r="BF570" s="53"/>
      <c r="BG570" s="53"/>
      <c r="BH570" s="53"/>
      <c r="BI570" s="86"/>
      <c r="BJ570" s="53"/>
      <c r="BK570" s="53"/>
      <c r="BL570" s="53"/>
    </row>
    <row r="571" spans="3:64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82"/>
      <c r="BA571" s="67"/>
      <c r="BB571" s="82"/>
      <c r="BC571" s="82"/>
      <c r="BD571" s="53"/>
      <c r="BE571" s="53"/>
      <c r="BF571" s="53"/>
      <c r="BG571" s="53"/>
      <c r="BH571" s="53"/>
      <c r="BI571" s="86"/>
      <c r="BJ571" s="53"/>
      <c r="BK571" s="53"/>
      <c r="BL571" s="53"/>
    </row>
    <row r="572" spans="3:64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82"/>
      <c r="BA572" s="67"/>
      <c r="BB572" s="82"/>
      <c r="BC572" s="82"/>
      <c r="BD572" s="53"/>
      <c r="BE572" s="53"/>
      <c r="BF572" s="53"/>
      <c r="BG572" s="53"/>
      <c r="BH572" s="53"/>
      <c r="BI572" s="86"/>
      <c r="BJ572" s="53"/>
      <c r="BK572" s="53"/>
      <c r="BL572" s="53"/>
    </row>
    <row r="574" spans="3:64">
      <c r="AN574" s="297"/>
    </row>
  </sheetData>
  <autoFilter ref="C29:BL572" xr:uid="{B5DE6D30-F474-449D-82A7-1262A8A8C8BB}">
    <filterColumn colId="48">
      <customFilters>
        <customFilter operator="notEqual" val=" "/>
      </custom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1</v>
      </c>
      <c r="X132" s="217">
        <f ca="1">SUMIFS(T:T,C:C,C132,AE:AE,"")/SUMIFS(L:L,C:C,C132,AE:AE,"",AB:AB,"")</f>
        <v>1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t="shared" ca="1" si="56"/>
        <v>0</v>
      </c>
      <c r="V135" s="124">
        <f t="shared" ca="1" si="57"/>
        <v>1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1</v>
      </c>
      <c r="X265" s="217">
        <f ca="1">SUMIFS(T:T,C:C,C265,AE:AE,"")/SUMIFS(L:L,C:C,C265,AE:AE,"",AB:AB,"")</f>
        <v>1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40</v>
      </c>
      <c r="U276" s="124">
        <f t="shared" ca="1" si="108"/>
        <v>0</v>
      </c>
      <c r="V276" s="124">
        <f t="shared" ca="1" si="109"/>
        <v>1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1</v>
      </c>
      <c r="X280" s="217">
        <f ca="1">SUMIFS(T:T,C:C,C280,AE:AE,"")/SUMIFS(L:L,C:C,C280,AE:AE,"",AB:AB,"")</f>
        <v>1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41</v>
      </c>
      <c r="U294" s="124">
        <f t="shared" ca="1" si="112"/>
        <v>0</v>
      </c>
      <c r="V294" s="124">
        <f t="shared" ca="1" si="113"/>
        <v>1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1</v>
      </c>
      <c r="X385" s="217">
        <f ca="1">SUMIFS(T:T,C:C,C385,AE:AE,"")/SUMIFS(L:L,C:C,C385,AE:AE,"",AB:AB,"")</f>
        <v>1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12</v>
      </c>
      <c r="U398" s="124">
        <f t="shared" ca="1" si="152"/>
        <v>0</v>
      </c>
      <c r="V398" s="124">
        <f t="shared" ca="1" si="153"/>
        <v>1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1</v>
      </c>
      <c r="X404" s="217">
        <f ca="1">SUMIFS(T:T,C:C,C404,AE:AE,"")/SUMIFS(L:L,C:C,C404,AE:AE,"",AB:AB,"")</f>
        <v>1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12</v>
      </c>
      <c r="U415" s="124">
        <f t="shared" ca="1" si="156"/>
        <v>0</v>
      </c>
      <c r="V415" s="124">
        <f t="shared" ca="1" si="157"/>
        <v>1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1</v>
      </c>
      <c r="X421" s="217">
        <f ca="1">SUMIFS(T:T,C:C,C421,AE:AE,"")/SUMIFS(L:L,C:C,C421,AE:AE,"",AB:AB,"")</f>
        <v>1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12</v>
      </c>
      <c r="U429" s="124">
        <f t="shared" ca="1" si="160"/>
        <v>0</v>
      </c>
      <c r="V429" s="124">
        <f t="shared" ca="1" si="161"/>
        <v>1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1</v>
      </c>
      <c r="X432" s="217">
        <f ca="1">SUMIFS(T:T,C:C,C432,AE:AE,"")/SUMIFS(L:L,C:C,C432,AE:AE,"",AB:AB,"")</f>
        <v>1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12</v>
      </c>
      <c r="U443" s="124">
        <f t="shared" ca="1" si="164"/>
        <v>0</v>
      </c>
      <c r="V443" s="124">
        <f t="shared" ca="1" si="165"/>
        <v>1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1</v>
      </c>
      <c r="X448" s="217">
        <f ca="1">SUMIFS(T:T,C:C,C448,AE:AE,"")/SUMIFS(L:L,C:C,C448,AE:AE,"",AB:AB,"")</f>
        <v>1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12</v>
      </c>
      <c r="U461" s="124">
        <f t="shared" ca="1" si="168"/>
        <v>0</v>
      </c>
      <c r="V461" s="124">
        <f t="shared" ca="1" si="169"/>
        <v>1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1</v>
      </c>
      <c r="X485" s="217">
        <f ca="1">SUMIFS(T:T,C:C,C485,AE:AE,"")/SUMIFS(L:L,C:C,C485,AE:AE,"",AB:AB,"")</f>
        <v>1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53</v>
      </c>
      <c r="U503" s="124">
        <f t="shared" ca="1" si="184"/>
        <v>0</v>
      </c>
      <c r="V503" s="124">
        <f t="shared" ca="1" si="185"/>
        <v>1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>
    <tabColor rgb="FF7030A0"/>
    <pageSetUpPr fitToPage="1"/>
  </sheetPr>
  <dimension ref="C1:AK87"/>
  <sheetViews>
    <sheetView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L97" sqref="L9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7</v>
      </c>
      <c r="H5" s="26" cm="1">
        <f t="array" ref="H5">SUMPRODUCT(--($C$30:$C$87=$D5),$L$30:$L$87,$J$30:$J$87)</f>
        <v>1026.1000000000001</v>
      </c>
      <c r="I5" s="26" cm="1">
        <f t="array" ref="I5">SUMPRODUCT(--($C$30:$C$87=$D5),$M$30:$M$87)</f>
        <v>9</v>
      </c>
      <c r="J5" s="27" cm="1">
        <f t="array" ref="J5">SUMPRODUCT(--($C$30:$C$87=$D5),$M$30:$M$87,$J$30:$J$87)</f>
        <v>208.09999999999997</v>
      </c>
      <c r="L5" s="28" t="s">
        <v>13</v>
      </c>
      <c r="M5" s="29">
        <f>G8</f>
        <v>270</v>
      </c>
      <c r="N5" s="30">
        <f>H8</f>
        <v>6272.4000000000005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270</v>
      </c>
      <c r="H8" s="41">
        <f t="shared" si="0"/>
        <v>6272.4000000000005</v>
      </c>
      <c r="I8" s="41">
        <f t="shared" si="0"/>
        <v>9</v>
      </c>
      <c r="J8" s="42">
        <f>J5+J6+J7</f>
        <v>208.09999999999997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F11">TRANSPOSE(_xlfn._xlws.SORT(_xlfn.UNIQUE(_xlfn._xlws.FILTER(E30:E87,(C30:C87=$D$11)*(M30:M87&lt;&gt;0))),,1))</f>
        <v>C100*60*4</v>
      </c>
      <c r="F11" s="46" t="str">
        <v>L65*65*4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19168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6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19168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6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75.8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163.9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3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SUMIFS([3]Up!$J:$J,[3]Up!$D:$D,D30)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SUMIFS([3]Up!$J:$J,[3]Up!$D:$D,D31)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SUMIFS([3]Up!$J:$J,[3]Up!$D:$D,D32)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SUMIFS([3]Up!$J:$J,[3]Up!$D:$D,D33)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SUMIFS([3]Up!$J:$J,[3]Up!$D:$D,D34)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SUMIFS([3]Up!$J:$J,[3]Up!$D:$D,D35)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SUMIFS([3]Up!$J:$J,[3]Up!$D:$D,D36)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SUMIFS([3]Up!$J:$J,[3]Up!$D:$D,D37)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SUMIFS([3]Up!$J:$J,[3]Up!$D:$D,D38)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SUMIFS([3]Up!$J:$J,[3]Up!$D:$D,D39)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SUMIFS([3]Up!$J:$J,[3]Up!$D:$D,D40)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SUMIFS([3]Up!$J:$J,[3]Up!$D:$D,D41)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SUMIFS([3]Up!$J:$J,[3]Up!$D:$D,D42)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SUMIFS([3]Up!$J:$J,[3]Up!$D:$D,D43)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SUMIFS([3]Up!$J:$J,[3]Up!$D:$D,D44)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SUMIFS([3]Up!$J:$J,[3]Up!$D:$D,D45)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SUMIFS([3]Up!$J:$J,[3]Up!$D:$D,D46)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SUMIFS([3]Up!$J:$J,[3]Up!$D:$D,D47)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SUMIFS([3]Up!$J:$J,[3]Up!$D:$D,D48)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SUMIFS([3]Up!$J:$J,[3]Up!$D:$D,D49)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SUMIFS([3]Up!$J:$J,[3]Up!$D:$D,D50)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SUMIFS([3]Up!$J:$J,[3]Up!$D:$D,D51)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SUMIFS([3]Up!$J:$J,[3]Up!$D:$D,D52)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SUMIFS([3]Up!$J:$J,[3]Up!$D:$D,D53)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SUMIFS([3]Up!$J:$J,[3]Up!$D:$D,D54)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SUMIFS([3]Up!$J:$J,[3]Up!$D:$D,D55)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SUMIFS([3]Up!$J:$J,[3]Up!$D:$D,D56)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SUMIFS([3]Up!$J:$J,[3]Up!$D:$D,D57)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SUMIFS([3]Up!$J:$J,[3]Up!$D:$D,D58)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SUMIFS([3]Up!$J:$J,[3]Up!$D:$D,D59)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SUMIFS([3]Up!$J:$J,[3]Up!$D:$D,D60)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SUMIFS([3]Up!$J:$J,[3]Up!$D:$D,D61)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SUMIFS([3]Up!$J:$J,[3]Up!$D:$D,D62)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SUMIFS([3]Up!$J:$J,[3]Up!$D:$D,D63)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SUMIFS([3]Up!$J:$J,[3]Up!$D:$D,D64)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SUMIFS([3]Up!$J:$J,[3]Up!$D:$D,D65)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SUMIFS([3]Up!$J:$J,[3]Up!$D:$D,D66)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SUMIFS([3]Up!$J:$J,[3]Up!$D:$D,D67)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SUMIFS([3]Up!$J:$J,[3]Up!$D:$D,D68)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SUMIFS([3]Up!$J:$J,[3]Up!$D:$D,D69)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SUMIFS([3]Up!$J:$J,[3]Up!$D:$D,D70)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SUMIFS([3]Up!$J:$J,[3]Up!$D:$D,D71)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SUMIFS([3]Up!$J:$J,[3]Up!$D:$D,D72)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SUMIFS([3]Up!$J:$J,[3]Up!$D:$D,D73)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SUMIFS([3]Up!$J:$J,[3]Up!$D:$D,D74)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SUMIFS([3]Up!$J:$J,[3]Up!$D:$D,D75)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SUMIFS([3]Up!$J:$J,[3]Up!$D:$D,D76)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SUMIFS([3]Up!$J:$J,[3]Up!$D:$D,D77)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SUMIFS([3]Up!$J:$J,[3]Up!$D:$D,D78)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SUMIFS([3]Up!$J:$J,[3]Up!$D:$D,D79)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SUMIFS([3]Up!$J:$J,[3]Up!$D:$D,D80)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/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AB99-443E-4953-B24A-4C932BDA5F18}">
  <dimension ref="A1:BF27"/>
  <sheetViews>
    <sheetView tabSelected="1" zoomScale="70" zoomScaleNormal="70" workbookViewId="0">
      <selection activeCell="P19" sqref="P19"/>
    </sheetView>
  </sheetViews>
  <sheetFormatPr defaultRowHeight="15.75"/>
  <cols>
    <col min="1" max="1" width="5" customWidth="1"/>
    <col min="2" max="2" width="17.375" customWidth="1"/>
    <col min="3" max="3" width="16.875" customWidth="1"/>
    <col min="4" max="4" width="12.125" customWidth="1"/>
    <col min="5" max="5" width="23.25" bestFit="1" customWidth="1"/>
    <col min="6" max="6" width="13.375" customWidth="1"/>
    <col min="7" max="7" width="8.25" customWidth="1"/>
    <col min="8" max="8" width="18.875" customWidth="1"/>
    <col min="9" max="9" width="18.125" customWidth="1"/>
    <col min="10" max="10" width="23.75" customWidth="1"/>
    <col min="11" max="13" width="5.875" customWidth="1"/>
    <col min="14" max="19" width="13.75" customWidth="1"/>
    <col min="20" max="20" width="12.125" customWidth="1"/>
    <col min="21" max="21" width="16.125" customWidth="1"/>
    <col min="22" max="22" width="14.375" customWidth="1"/>
    <col min="23" max="23" width="10.25" customWidth="1"/>
    <col min="24" max="24" width="21" customWidth="1"/>
    <col min="25" max="25" width="7" customWidth="1"/>
    <col min="26" max="26" width="8.5" customWidth="1"/>
    <col min="27" max="27" width="9.375" customWidth="1"/>
    <col min="28" max="28" width="12" customWidth="1"/>
    <col min="29" max="30" width="9.375" customWidth="1"/>
    <col min="31" max="31" width="12" customWidth="1"/>
    <col min="32" max="33" width="9.375" customWidth="1"/>
    <col min="34" max="34" width="12" customWidth="1"/>
    <col min="35" max="36" width="9.375" customWidth="1"/>
    <col min="37" max="37" width="30.75" customWidth="1"/>
    <col min="38" max="39" width="9.375" customWidth="1"/>
    <col min="40" max="40" width="12" customWidth="1"/>
    <col min="41" max="42" width="9.375" customWidth="1"/>
    <col min="43" max="43" width="12" customWidth="1"/>
    <col min="44" max="44" width="9.375" customWidth="1"/>
    <col min="45" max="45" width="13.125" customWidth="1"/>
    <col min="46" max="46" width="13.75" customWidth="1"/>
    <col min="47" max="47" width="10.875" customWidth="1"/>
    <col min="48" max="48" width="12.625" customWidth="1"/>
    <col min="49" max="49" width="50.5" bestFit="1" customWidth="1"/>
    <col min="50" max="50" width="26.375" customWidth="1"/>
    <col min="51" max="54" width="9.375" customWidth="1"/>
    <col min="55" max="55" width="11.125" customWidth="1"/>
    <col min="56" max="56" width="12.75" customWidth="1"/>
    <col min="57" max="57" width="9.375" customWidth="1"/>
    <col min="58" max="58" width="13.375" customWidth="1"/>
  </cols>
  <sheetData>
    <row r="1" spans="1:58" ht="24" thickTop="1">
      <c r="A1" s="87" t="s">
        <v>981</v>
      </c>
      <c r="B1" s="88"/>
      <c r="C1" s="88"/>
      <c r="D1" s="88"/>
      <c r="E1" s="89"/>
      <c r="F1" s="89"/>
      <c r="G1" s="89"/>
      <c r="H1" s="89"/>
      <c r="I1" s="88"/>
      <c r="J1" s="90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8"/>
    </row>
    <row r="2" spans="1:58">
      <c r="A2" s="91" t="s">
        <v>982</v>
      </c>
      <c r="B2" s="92"/>
      <c r="C2" s="92"/>
      <c r="D2" s="93"/>
      <c r="E2" s="94"/>
      <c r="F2" s="95"/>
      <c r="G2" s="95"/>
      <c r="H2" s="95"/>
      <c r="I2" s="92"/>
      <c r="J2" s="93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</row>
    <row r="3" spans="1:58">
      <c r="A3" s="91" t="s">
        <v>3872</v>
      </c>
      <c r="B3" s="92"/>
      <c r="C3" s="92"/>
      <c r="D3" s="92"/>
      <c r="E3" s="94"/>
      <c r="F3" s="95"/>
      <c r="G3" s="95"/>
      <c r="H3" s="95"/>
      <c r="I3" s="92"/>
      <c r="J3" s="93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  <c r="BE3" s="92"/>
      <c r="BF3" s="92"/>
    </row>
    <row r="4" spans="1:58">
      <c r="A4" s="91" t="s">
        <v>984</v>
      </c>
      <c r="B4" s="92"/>
      <c r="C4" s="92"/>
      <c r="D4" s="92"/>
      <c r="E4" s="94"/>
      <c r="F4" s="95"/>
      <c r="G4" s="95"/>
      <c r="H4" s="95"/>
      <c r="I4" s="92"/>
      <c r="J4" s="93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5"/>
      <c r="W4" s="95"/>
      <c r="X4" s="92"/>
      <c r="Y4" s="92"/>
      <c r="Z4" s="92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2"/>
      <c r="AX4" s="92"/>
      <c r="AY4" s="92"/>
      <c r="AZ4" s="92"/>
      <c r="BA4" s="92"/>
      <c r="BB4" s="92"/>
      <c r="BC4" s="92"/>
      <c r="BD4" s="92"/>
      <c r="BE4" s="92"/>
      <c r="BF4" s="92"/>
    </row>
    <row r="5" spans="1:58">
      <c r="A5" s="91" t="s">
        <v>985</v>
      </c>
      <c r="B5" s="92"/>
      <c r="C5" s="92"/>
      <c r="D5" s="92"/>
      <c r="E5" s="94"/>
      <c r="F5" s="95"/>
      <c r="G5" s="95"/>
      <c r="H5" s="95"/>
      <c r="I5" s="92"/>
      <c r="J5" s="93"/>
      <c r="K5" s="92"/>
      <c r="L5" s="92"/>
      <c r="M5" s="92"/>
      <c r="N5" s="92"/>
      <c r="O5" s="95"/>
      <c r="P5" s="95"/>
      <c r="Q5" s="95"/>
      <c r="R5" s="95"/>
      <c r="S5" s="95"/>
      <c r="T5" s="95"/>
      <c r="U5" s="95"/>
      <c r="V5" s="95"/>
      <c r="W5" s="95"/>
      <c r="X5" s="92"/>
      <c r="Y5" s="97"/>
      <c r="Z5" s="97"/>
      <c r="AA5" s="301" t="s">
        <v>992</v>
      </c>
      <c r="AB5" s="319"/>
      <c r="AC5" s="319"/>
      <c r="AD5" s="319"/>
      <c r="AE5" s="319"/>
      <c r="AF5" s="319"/>
      <c r="AG5" s="319"/>
      <c r="AH5" s="319"/>
      <c r="AI5" s="302"/>
      <c r="AJ5" s="301" t="s">
        <v>992</v>
      </c>
      <c r="AK5" s="319"/>
      <c r="AL5" s="319"/>
      <c r="AM5" s="319"/>
      <c r="AN5" s="319"/>
      <c r="AO5" s="319"/>
      <c r="AP5" s="319"/>
      <c r="AQ5" s="319"/>
      <c r="AR5" s="302"/>
      <c r="AS5" s="95"/>
      <c r="AT5" s="95"/>
      <c r="AU5" s="95"/>
      <c r="AV5" s="95"/>
      <c r="AW5" s="98"/>
      <c r="AX5" s="98"/>
      <c r="AY5" s="97"/>
      <c r="AZ5" s="97"/>
      <c r="BA5" s="97"/>
      <c r="BB5" s="97"/>
      <c r="BC5" s="97"/>
      <c r="BD5" s="97"/>
      <c r="BE5" s="97"/>
      <c r="BF5" s="97"/>
    </row>
    <row r="6" spans="1:58">
      <c r="A6" s="91" t="s">
        <v>3873</v>
      </c>
      <c r="B6" s="92"/>
      <c r="C6" s="92"/>
      <c r="D6" s="92"/>
      <c r="E6" s="94"/>
      <c r="F6" s="100"/>
      <c r="G6" s="100"/>
      <c r="H6" s="100"/>
      <c r="I6" s="92"/>
      <c r="J6" s="101" t="s">
        <v>3381</v>
      </c>
      <c r="K6" s="92"/>
      <c r="L6" s="92"/>
      <c r="M6" s="92"/>
      <c r="N6" s="102"/>
      <c r="O6" s="95"/>
      <c r="P6" s="95"/>
      <c r="Q6" s="95"/>
      <c r="R6" s="95"/>
      <c r="S6" s="95"/>
      <c r="T6" s="95"/>
      <c r="U6" s="95"/>
      <c r="V6" s="95"/>
      <c r="W6" s="95"/>
      <c r="X6" s="320" t="s">
        <v>3874</v>
      </c>
      <c r="Y6" s="97"/>
      <c r="Z6" s="97"/>
      <c r="AA6" s="301" t="s">
        <v>2420</v>
      </c>
      <c r="AB6" s="319"/>
      <c r="AC6" s="319"/>
      <c r="AD6" s="319"/>
      <c r="AE6" s="319"/>
      <c r="AF6" s="319"/>
      <c r="AG6" s="319"/>
      <c r="AH6" s="319"/>
      <c r="AI6" s="302"/>
      <c r="AJ6" s="301" t="s">
        <v>2421</v>
      </c>
      <c r="AK6" s="319"/>
      <c r="AL6" s="319"/>
      <c r="AM6" s="319"/>
      <c r="AN6" s="319"/>
      <c r="AO6" s="319"/>
      <c r="AP6" s="319"/>
      <c r="AQ6" s="319"/>
      <c r="AR6" s="302"/>
      <c r="AS6" s="95"/>
      <c r="AT6" s="95"/>
      <c r="AU6" s="95"/>
      <c r="AV6" s="95"/>
      <c r="AW6" s="298" t="s">
        <v>988</v>
      </c>
      <c r="AX6" s="299"/>
      <c r="AY6" s="298" t="s">
        <v>989</v>
      </c>
      <c r="AZ6" s="299"/>
      <c r="BA6" s="299"/>
      <c r="BB6" s="299"/>
      <c r="BC6" s="299"/>
      <c r="BD6" s="299"/>
      <c r="BE6" s="300"/>
      <c r="BF6" s="104" t="s">
        <v>990</v>
      </c>
    </row>
    <row r="7" spans="1:58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992</v>
      </c>
      <c r="P7" s="105"/>
      <c r="Q7" s="105"/>
      <c r="R7" s="105"/>
      <c r="S7" s="105"/>
      <c r="T7" s="105" t="s">
        <v>992</v>
      </c>
      <c r="U7" s="105" t="s">
        <v>992</v>
      </c>
      <c r="V7" s="105" t="s">
        <v>992</v>
      </c>
      <c r="W7" s="105" t="s">
        <v>992</v>
      </c>
      <c r="X7" s="105" t="s">
        <v>992</v>
      </c>
      <c r="Y7" s="105" t="s">
        <v>992</v>
      </c>
      <c r="Z7" s="105" t="s">
        <v>992</v>
      </c>
      <c r="AA7" s="301" t="s">
        <v>2422</v>
      </c>
      <c r="AB7" s="319"/>
      <c r="AC7" s="302"/>
      <c r="AD7" s="301" t="s">
        <v>2423</v>
      </c>
      <c r="AE7" s="319"/>
      <c r="AF7" s="302"/>
      <c r="AG7" s="301" t="s">
        <v>2424</v>
      </c>
      <c r="AH7" s="319"/>
      <c r="AI7" s="302"/>
      <c r="AJ7" s="301" t="s">
        <v>2422</v>
      </c>
      <c r="AK7" s="319"/>
      <c r="AL7" s="302"/>
      <c r="AM7" s="301" t="s">
        <v>2423</v>
      </c>
      <c r="AN7" s="319"/>
      <c r="AO7" s="302"/>
      <c r="AP7" s="301" t="s">
        <v>2424</v>
      </c>
      <c r="AQ7" s="319"/>
      <c r="AR7" s="302"/>
      <c r="AS7" s="105" t="s">
        <v>992</v>
      </c>
      <c r="AT7" s="106" t="s">
        <v>992</v>
      </c>
      <c r="AU7" s="106" t="s">
        <v>992</v>
      </c>
      <c r="AV7" s="106" t="s">
        <v>992</v>
      </c>
      <c r="AW7" s="105" t="s">
        <v>992</v>
      </c>
      <c r="AX7" s="105" t="s">
        <v>992</v>
      </c>
      <c r="AY7" s="105" t="s">
        <v>992</v>
      </c>
      <c r="AZ7" s="105" t="s">
        <v>994</v>
      </c>
      <c r="BA7" s="105" t="s">
        <v>995</v>
      </c>
      <c r="BB7" s="105" t="s">
        <v>996</v>
      </c>
      <c r="BC7" s="105" t="s">
        <v>997</v>
      </c>
      <c r="BD7" s="105" t="s">
        <v>998</v>
      </c>
      <c r="BE7" s="105" t="s">
        <v>999</v>
      </c>
      <c r="BF7" s="105" t="s">
        <v>992</v>
      </c>
    </row>
    <row r="8" spans="1:58" ht="45">
      <c r="A8" s="104" t="s">
        <v>1000</v>
      </c>
      <c r="B8" s="105" t="s">
        <v>1001</v>
      </c>
      <c r="C8" s="105" t="s">
        <v>3875</v>
      </c>
      <c r="D8" s="105" t="s">
        <v>1002</v>
      </c>
      <c r="E8" s="108" t="s">
        <v>31</v>
      </c>
      <c r="F8" s="301" t="s">
        <v>1003</v>
      </c>
      <c r="G8" s="302"/>
      <c r="H8" s="108" t="s">
        <v>30</v>
      </c>
      <c r="I8" s="105" t="s">
        <v>32</v>
      </c>
      <c r="J8" s="105" t="s">
        <v>33</v>
      </c>
      <c r="K8" s="108" t="s">
        <v>1004</v>
      </c>
      <c r="L8" s="108" t="s">
        <v>1005</v>
      </c>
      <c r="M8" s="108" t="s">
        <v>7</v>
      </c>
      <c r="N8" s="105" t="s">
        <v>34</v>
      </c>
      <c r="O8" s="105" t="s">
        <v>8</v>
      </c>
      <c r="P8" s="105" t="s">
        <v>3876</v>
      </c>
      <c r="Q8" s="105"/>
      <c r="R8" s="105"/>
      <c r="S8" s="105"/>
      <c r="T8" s="105" t="s">
        <v>1019</v>
      </c>
      <c r="U8" s="105" t="s">
        <v>1006</v>
      </c>
      <c r="V8" s="105" t="s">
        <v>3877</v>
      </c>
      <c r="W8" s="105" t="s">
        <v>2432</v>
      </c>
      <c r="X8" s="105" t="s">
        <v>1020</v>
      </c>
      <c r="Y8" s="109" t="s">
        <v>1021</v>
      </c>
      <c r="Z8" s="109" t="s">
        <v>1022</v>
      </c>
      <c r="AA8" s="105" t="s">
        <v>2433</v>
      </c>
      <c r="AB8" s="105" t="s">
        <v>2434</v>
      </c>
      <c r="AC8" s="105" t="s">
        <v>2435</v>
      </c>
      <c r="AD8" s="105" t="s">
        <v>2433</v>
      </c>
      <c r="AE8" s="105" t="s">
        <v>2434</v>
      </c>
      <c r="AF8" s="105" t="s">
        <v>2435</v>
      </c>
      <c r="AG8" s="105" t="s">
        <v>2433</v>
      </c>
      <c r="AH8" s="105" t="s">
        <v>2434</v>
      </c>
      <c r="AI8" s="105" t="s">
        <v>2435</v>
      </c>
      <c r="AJ8" s="105" t="s">
        <v>2433</v>
      </c>
      <c r="AK8" s="105" t="s">
        <v>2434</v>
      </c>
      <c r="AL8" s="105" t="s">
        <v>2435</v>
      </c>
      <c r="AM8" s="105" t="s">
        <v>2433</v>
      </c>
      <c r="AN8" s="105" t="s">
        <v>2434</v>
      </c>
      <c r="AO8" s="105" t="s">
        <v>2435</v>
      </c>
      <c r="AP8" s="105" t="s">
        <v>2433</v>
      </c>
      <c r="AQ8" s="105" t="s">
        <v>2434</v>
      </c>
      <c r="AR8" s="105" t="s">
        <v>2435</v>
      </c>
      <c r="AS8" s="105" t="s">
        <v>2436</v>
      </c>
      <c r="AT8" s="321" t="s">
        <v>2437</v>
      </c>
      <c r="AU8" s="105" t="s">
        <v>2438</v>
      </c>
      <c r="AV8" s="105" t="s">
        <v>1023</v>
      </c>
      <c r="AW8" s="105" t="s">
        <v>3878</v>
      </c>
      <c r="AX8" s="105" t="s">
        <v>3879</v>
      </c>
      <c r="AY8" s="104" t="s">
        <v>1027</v>
      </c>
      <c r="AZ8" s="105" t="s">
        <v>1028</v>
      </c>
      <c r="BA8" s="105" t="s">
        <v>1029</v>
      </c>
      <c r="BB8" s="105" t="s">
        <v>1030</v>
      </c>
      <c r="BC8" s="110" t="s">
        <v>1031</v>
      </c>
      <c r="BD8" s="110" t="s">
        <v>1032</v>
      </c>
      <c r="BE8" s="105" t="s">
        <v>1033</v>
      </c>
      <c r="BF8" s="105" t="s">
        <v>1034</v>
      </c>
    </row>
    <row r="9" spans="1:58" ht="48">
      <c r="A9" s="104" t="s">
        <v>1039</v>
      </c>
      <c r="B9" s="105" t="s">
        <v>1040</v>
      </c>
      <c r="C9" s="105" t="s">
        <v>3880</v>
      </c>
      <c r="D9" s="105" t="s">
        <v>1041</v>
      </c>
      <c r="E9" s="105" t="s">
        <v>1042</v>
      </c>
      <c r="F9" s="105" t="s">
        <v>1043</v>
      </c>
      <c r="G9" s="105" t="s">
        <v>1044</v>
      </c>
      <c r="H9" s="105" t="s">
        <v>1045</v>
      </c>
      <c r="I9" s="105" t="s">
        <v>1046</v>
      </c>
      <c r="J9" s="105" t="s">
        <v>1047</v>
      </c>
      <c r="K9" s="105" t="s">
        <v>1048</v>
      </c>
      <c r="L9" s="105" t="s">
        <v>1049</v>
      </c>
      <c r="M9" s="105" t="s">
        <v>1050</v>
      </c>
      <c r="N9" s="105" t="s">
        <v>1051</v>
      </c>
      <c r="O9" s="105" t="s">
        <v>1052</v>
      </c>
      <c r="P9" s="105"/>
      <c r="Q9" s="105"/>
      <c r="R9" s="105"/>
      <c r="S9" s="105"/>
      <c r="T9" s="105" t="s">
        <v>1058</v>
      </c>
      <c r="U9" s="105" t="s">
        <v>3881</v>
      </c>
      <c r="V9" s="105">
        <v>16</v>
      </c>
      <c r="W9" s="105">
        <v>17</v>
      </c>
      <c r="X9" s="105">
        <v>18</v>
      </c>
      <c r="Y9" s="105">
        <v>19</v>
      </c>
      <c r="Z9" s="105">
        <v>20</v>
      </c>
      <c r="AA9" s="105" t="s">
        <v>2459</v>
      </c>
      <c r="AB9" s="105" t="s">
        <v>2460</v>
      </c>
      <c r="AC9" s="105" t="s">
        <v>2461</v>
      </c>
      <c r="AD9" s="105" t="s">
        <v>2462</v>
      </c>
      <c r="AE9" s="105" t="s">
        <v>2463</v>
      </c>
      <c r="AF9" s="105" t="s">
        <v>2464</v>
      </c>
      <c r="AG9" s="105" t="s">
        <v>2465</v>
      </c>
      <c r="AH9" s="105" t="s">
        <v>2466</v>
      </c>
      <c r="AI9" s="105" t="s">
        <v>2467</v>
      </c>
      <c r="AJ9" s="105" t="s">
        <v>2468</v>
      </c>
      <c r="AK9" s="105" t="s">
        <v>2469</v>
      </c>
      <c r="AL9" s="105" t="s">
        <v>2470</v>
      </c>
      <c r="AM9" s="105" t="s">
        <v>2471</v>
      </c>
      <c r="AN9" s="105" t="s">
        <v>2472</v>
      </c>
      <c r="AO9" s="105" t="s">
        <v>2473</v>
      </c>
      <c r="AP9" s="105" t="s">
        <v>2474</v>
      </c>
      <c r="AQ9" s="105" t="s">
        <v>2475</v>
      </c>
      <c r="AR9" s="105" t="s">
        <v>2476</v>
      </c>
      <c r="AS9" s="105" t="s">
        <v>2477</v>
      </c>
      <c r="AT9" s="105" t="s">
        <v>2478</v>
      </c>
      <c r="AU9" s="105">
        <v>28</v>
      </c>
      <c r="AV9" s="105" t="s">
        <v>1059</v>
      </c>
      <c r="AW9" s="105" t="s">
        <v>1060</v>
      </c>
      <c r="AX9" s="105" t="s">
        <v>1061</v>
      </c>
      <c r="AY9" s="105">
        <v>31</v>
      </c>
      <c r="AZ9" s="105">
        <v>32</v>
      </c>
      <c r="BA9" s="105">
        <v>33</v>
      </c>
      <c r="BB9" s="105">
        <v>34</v>
      </c>
      <c r="BC9" s="105">
        <v>35</v>
      </c>
      <c r="BD9" s="105">
        <v>36</v>
      </c>
      <c r="BE9" s="105">
        <v>37</v>
      </c>
      <c r="BF9" s="105">
        <v>38</v>
      </c>
    </row>
    <row r="10" spans="1:58">
      <c r="A10" s="112">
        <f>IF((Y10=""),"",COUNTIFS($Y$10:Y10,"x"))</f>
        <v>1</v>
      </c>
      <c r="B10" s="113" t="s">
        <v>3882</v>
      </c>
      <c r="C10" s="113" t="s">
        <v>3883</v>
      </c>
      <c r="D10" s="113" t="s">
        <v>3884</v>
      </c>
      <c r="E10" s="113" t="s">
        <v>3885</v>
      </c>
      <c r="F10" s="113"/>
      <c r="G10" s="113"/>
      <c r="H10" s="113" t="s">
        <v>3886</v>
      </c>
      <c r="I10" s="114"/>
      <c r="J10" s="115"/>
      <c r="K10" s="116"/>
      <c r="L10" s="116">
        <v>1</v>
      </c>
      <c r="M10" s="116"/>
      <c r="N10" s="114">
        <v>1788</v>
      </c>
      <c r="O10" s="114">
        <v>1788</v>
      </c>
      <c r="P10" s="114" t="s">
        <v>2495</v>
      </c>
      <c r="Q10" s="114"/>
      <c r="R10" s="114"/>
      <c r="S10" s="114"/>
      <c r="T10" s="114"/>
      <c r="U10" s="114"/>
      <c r="V10" s="141"/>
      <c r="W10" s="242"/>
      <c r="X10" s="322"/>
      <c r="Y10" s="112" t="s">
        <v>1065</v>
      </c>
      <c r="Z10" s="112" t="s">
        <v>1066</v>
      </c>
      <c r="AA10" s="141"/>
      <c r="AB10" s="141"/>
      <c r="AC10" s="141"/>
      <c r="AD10" s="141"/>
      <c r="AE10" s="141"/>
      <c r="AF10" s="141"/>
      <c r="AG10" s="141"/>
      <c r="AH10" s="141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  <c r="AS10" s="141"/>
      <c r="AT10" s="141"/>
      <c r="AU10" s="141"/>
      <c r="AV10" s="141"/>
      <c r="AW10" s="119"/>
      <c r="AX10" s="119"/>
      <c r="AY10" s="119"/>
      <c r="AZ10" s="119"/>
      <c r="BA10" s="119"/>
      <c r="BB10" s="119"/>
      <c r="BC10" s="119"/>
      <c r="BD10" s="119"/>
      <c r="BE10" s="119"/>
      <c r="BF10" s="119"/>
    </row>
    <row r="11" spans="1:58">
      <c r="A11" s="122"/>
      <c r="B11" s="123" t="s">
        <v>3882</v>
      </c>
      <c r="C11" s="123" t="s">
        <v>3883</v>
      </c>
      <c r="D11" s="123" t="s">
        <v>3887</v>
      </c>
      <c r="E11" s="123" t="s">
        <v>66</v>
      </c>
      <c r="F11" s="123" t="s">
        <v>1285</v>
      </c>
      <c r="G11" s="123"/>
      <c r="H11" s="123" t="s">
        <v>3888</v>
      </c>
      <c r="I11" s="124">
        <v>206</v>
      </c>
      <c r="J11" s="125" t="s">
        <v>97</v>
      </c>
      <c r="K11" s="126">
        <v>3</v>
      </c>
      <c r="L11" s="126"/>
      <c r="M11" s="126">
        <v>3</v>
      </c>
      <c r="N11" s="124">
        <v>1.8</v>
      </c>
      <c r="O11" s="124">
        <v>5.5</v>
      </c>
      <c r="P11" s="124" t="s">
        <v>2495</v>
      </c>
      <c r="Q11" s="124" t="s">
        <v>14</v>
      </c>
      <c r="R11" s="124" t="s">
        <v>50</v>
      </c>
      <c r="S11" s="124"/>
      <c r="T11" s="124"/>
      <c r="U11" s="124" t="s">
        <v>3889</v>
      </c>
      <c r="V11" s="140"/>
      <c r="W11" s="241"/>
      <c r="X11" s="323"/>
      <c r="Y11" s="122"/>
      <c r="Z11" s="122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0"/>
      <c r="AQ11" s="140"/>
      <c r="AR11" s="140"/>
      <c r="AS11" s="140"/>
      <c r="AT11" s="140"/>
      <c r="AU11" s="140"/>
      <c r="AV11" s="140"/>
      <c r="AW11" s="96"/>
      <c r="AX11" s="96"/>
      <c r="AY11" s="96">
        <v>1</v>
      </c>
      <c r="AZ11" s="96">
        <v>0</v>
      </c>
      <c r="BA11" s="96">
        <v>0</v>
      </c>
      <c r="BB11" s="96">
        <v>0</v>
      </c>
      <c r="BC11" s="96">
        <v>0</v>
      </c>
      <c r="BD11" s="96">
        <v>0</v>
      </c>
      <c r="BE11" s="96">
        <v>0</v>
      </c>
      <c r="BF11" s="96" t="s">
        <v>1070</v>
      </c>
    </row>
    <row r="12" spans="1:58">
      <c r="A12" s="122"/>
      <c r="B12" s="123" t="s">
        <v>3882</v>
      </c>
      <c r="C12" s="123" t="s">
        <v>3883</v>
      </c>
      <c r="D12" s="123" t="s">
        <v>3887</v>
      </c>
      <c r="E12" s="123" t="s">
        <v>3890</v>
      </c>
      <c r="F12" s="123" t="s">
        <v>1590</v>
      </c>
      <c r="G12" s="123"/>
      <c r="H12" s="123" t="s">
        <v>294</v>
      </c>
      <c r="I12" s="124">
        <v>114</v>
      </c>
      <c r="J12" s="125" t="s">
        <v>3891</v>
      </c>
      <c r="K12" s="126">
        <v>16</v>
      </c>
      <c r="L12" s="126"/>
      <c r="M12" s="126">
        <v>16</v>
      </c>
      <c r="N12" s="124">
        <v>0.1</v>
      </c>
      <c r="O12" s="124">
        <v>1.6</v>
      </c>
      <c r="P12" s="124" t="s">
        <v>2495</v>
      </c>
      <c r="Q12" s="124" t="s">
        <v>14</v>
      </c>
      <c r="R12" s="124" t="s">
        <v>50</v>
      </c>
      <c r="S12" s="124"/>
      <c r="T12" s="124"/>
      <c r="U12" s="124" t="s">
        <v>3889</v>
      </c>
      <c r="V12" s="140"/>
      <c r="W12" s="241"/>
      <c r="X12" s="323"/>
      <c r="Y12" s="122"/>
      <c r="Z12" s="122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96"/>
      <c r="AX12" s="96"/>
      <c r="AY12" s="96">
        <v>1</v>
      </c>
      <c r="AZ12" s="96">
        <v>0</v>
      </c>
      <c r="BA12" s="96">
        <v>0</v>
      </c>
      <c r="BB12" s="96">
        <v>0</v>
      </c>
      <c r="BC12" s="96">
        <v>0</v>
      </c>
      <c r="BD12" s="96">
        <v>0</v>
      </c>
      <c r="BE12" s="96">
        <v>0</v>
      </c>
      <c r="BF12" s="96" t="s">
        <v>1070</v>
      </c>
    </row>
    <row r="13" spans="1:58">
      <c r="A13" s="122"/>
      <c r="B13" s="123" t="s">
        <v>3882</v>
      </c>
      <c r="C13" s="123" t="s">
        <v>3883</v>
      </c>
      <c r="D13" s="123" t="s">
        <v>3887</v>
      </c>
      <c r="E13" s="123" t="s">
        <v>3892</v>
      </c>
      <c r="F13" s="123" t="s">
        <v>3893</v>
      </c>
      <c r="G13" s="123"/>
      <c r="H13" s="123" t="s">
        <v>91</v>
      </c>
      <c r="I13" s="124">
        <v>8</v>
      </c>
      <c r="J13" s="125" t="s">
        <v>3891</v>
      </c>
      <c r="K13" s="126">
        <v>624</v>
      </c>
      <c r="L13" s="126"/>
      <c r="M13" s="126">
        <v>624</v>
      </c>
      <c r="N13" s="124">
        <v>0</v>
      </c>
      <c r="O13" s="124">
        <v>7.7</v>
      </c>
      <c r="P13" s="124" t="s">
        <v>2495</v>
      </c>
      <c r="Q13" s="124" t="s">
        <v>3894</v>
      </c>
      <c r="R13" s="124" t="s">
        <v>50</v>
      </c>
      <c r="S13" s="124"/>
      <c r="T13" s="124"/>
      <c r="U13" s="124" t="s">
        <v>3889</v>
      </c>
      <c r="V13" s="140"/>
      <c r="W13" s="241"/>
      <c r="X13" s="323"/>
      <c r="Y13" s="122"/>
      <c r="Z13" s="122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40"/>
      <c r="AT13" s="140"/>
      <c r="AU13" s="140"/>
      <c r="AV13" s="140"/>
      <c r="AW13" s="96"/>
      <c r="AX13" s="96"/>
      <c r="AY13" s="96">
        <v>0</v>
      </c>
      <c r="AZ13" s="96"/>
      <c r="BA13" s="96"/>
      <c r="BB13" s="96"/>
      <c r="BC13" s="96"/>
      <c r="BD13" s="96"/>
      <c r="BE13" s="96"/>
      <c r="BF13" s="96" t="s">
        <v>15</v>
      </c>
    </row>
    <row r="14" spans="1:58">
      <c r="A14" s="122"/>
      <c r="B14" s="123" t="s">
        <v>3882</v>
      </c>
      <c r="C14" s="123" t="s">
        <v>3883</v>
      </c>
      <c r="D14" s="123" t="s">
        <v>3887</v>
      </c>
      <c r="E14" s="123" t="s">
        <v>66</v>
      </c>
      <c r="F14" s="123" t="s">
        <v>1442</v>
      </c>
      <c r="G14" s="123"/>
      <c r="H14" s="123" t="s">
        <v>3895</v>
      </c>
      <c r="I14" s="124">
        <v>238</v>
      </c>
      <c r="J14" s="125" t="s">
        <v>97</v>
      </c>
      <c r="K14" s="126">
        <v>2</v>
      </c>
      <c r="L14" s="126"/>
      <c r="M14" s="126">
        <v>2</v>
      </c>
      <c r="N14" s="124">
        <v>1</v>
      </c>
      <c r="O14" s="124">
        <v>1.9</v>
      </c>
      <c r="P14" s="124" t="s">
        <v>2495</v>
      </c>
      <c r="Q14" s="124" t="s">
        <v>14</v>
      </c>
      <c r="R14" s="124" t="s">
        <v>50</v>
      </c>
      <c r="S14" s="124"/>
      <c r="T14" s="124"/>
      <c r="U14" s="124" t="s">
        <v>3889</v>
      </c>
      <c r="V14" s="140"/>
      <c r="W14" s="241"/>
      <c r="X14" s="323"/>
      <c r="Y14" s="122"/>
      <c r="Z14" s="122"/>
      <c r="AA14" s="140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0"/>
      <c r="AM14" s="140"/>
      <c r="AN14" s="140"/>
      <c r="AO14" s="140"/>
      <c r="AP14" s="140"/>
      <c r="AQ14" s="140"/>
      <c r="AR14" s="140"/>
      <c r="AS14" s="140"/>
      <c r="AT14" s="140"/>
      <c r="AU14" s="140"/>
      <c r="AV14" s="140"/>
      <c r="AW14" s="96"/>
      <c r="AX14" s="96"/>
      <c r="AY14" s="96">
        <v>0</v>
      </c>
      <c r="AZ14" s="96">
        <v>0</v>
      </c>
      <c r="BA14" s="96">
        <v>0</v>
      </c>
      <c r="BB14" s="96">
        <v>0</v>
      </c>
      <c r="BC14" s="96">
        <v>0</v>
      </c>
      <c r="BD14" s="96">
        <v>0</v>
      </c>
      <c r="BE14" s="96">
        <v>0</v>
      </c>
      <c r="BF14" s="96" t="s">
        <v>1070</v>
      </c>
    </row>
    <row r="15" spans="1:58">
      <c r="A15" s="122"/>
      <c r="B15" s="123" t="s">
        <v>3882</v>
      </c>
      <c r="C15" s="123" t="s">
        <v>3883</v>
      </c>
      <c r="D15" s="123" t="s">
        <v>3887</v>
      </c>
      <c r="E15" s="123" t="s">
        <v>66</v>
      </c>
      <c r="F15" s="123" t="s">
        <v>1324</v>
      </c>
      <c r="G15" s="123"/>
      <c r="H15" s="123" t="s">
        <v>3896</v>
      </c>
      <c r="I15" s="124">
        <v>238</v>
      </c>
      <c r="J15" s="125" t="s">
        <v>97</v>
      </c>
      <c r="K15" s="126">
        <v>2</v>
      </c>
      <c r="L15" s="126"/>
      <c r="M15" s="126">
        <v>2</v>
      </c>
      <c r="N15" s="124">
        <v>0.4</v>
      </c>
      <c r="O15" s="124">
        <v>0.8</v>
      </c>
      <c r="P15" s="124" t="s">
        <v>2495</v>
      </c>
      <c r="Q15" s="124" t="s">
        <v>14</v>
      </c>
      <c r="R15" s="124" t="s">
        <v>50</v>
      </c>
      <c r="S15" s="124"/>
      <c r="T15" s="124"/>
      <c r="U15" s="124" t="s">
        <v>3889</v>
      </c>
      <c r="V15" s="140"/>
      <c r="W15" s="241"/>
      <c r="X15" s="323"/>
      <c r="Y15" s="122"/>
      <c r="Z15" s="122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96"/>
      <c r="AX15" s="96"/>
      <c r="AY15" s="96">
        <v>0</v>
      </c>
      <c r="AZ15" s="96">
        <v>0</v>
      </c>
      <c r="BA15" s="96">
        <v>0</v>
      </c>
      <c r="BB15" s="96">
        <v>0</v>
      </c>
      <c r="BC15" s="96">
        <v>0</v>
      </c>
      <c r="BD15" s="96">
        <v>0</v>
      </c>
      <c r="BE15" s="96">
        <v>0</v>
      </c>
      <c r="BF15" s="96" t="s">
        <v>1070</v>
      </c>
    </row>
    <row r="16" spans="1:58">
      <c r="A16" s="122"/>
      <c r="B16" s="123" t="s">
        <v>3882</v>
      </c>
      <c r="C16" s="123" t="s">
        <v>3883</v>
      </c>
      <c r="D16" s="123" t="s">
        <v>3887</v>
      </c>
      <c r="E16" s="123" t="s">
        <v>256</v>
      </c>
      <c r="F16" s="123" t="s">
        <v>3897</v>
      </c>
      <c r="G16" s="123"/>
      <c r="H16" s="123" t="s">
        <v>509</v>
      </c>
      <c r="I16" s="124">
        <v>152</v>
      </c>
      <c r="J16" s="125" t="s">
        <v>97</v>
      </c>
      <c r="K16" s="126">
        <v>3</v>
      </c>
      <c r="L16" s="126"/>
      <c r="M16" s="126">
        <v>3</v>
      </c>
      <c r="N16" s="124">
        <v>2.2999999999999998</v>
      </c>
      <c r="O16" s="124">
        <v>6.9</v>
      </c>
      <c r="P16" s="124" t="s">
        <v>2495</v>
      </c>
      <c r="Q16" s="124" t="s">
        <v>14</v>
      </c>
      <c r="R16" s="124" t="s">
        <v>82</v>
      </c>
      <c r="S16" s="124"/>
      <c r="T16" s="124"/>
      <c r="U16" s="124" t="s">
        <v>3889</v>
      </c>
      <c r="V16" s="140"/>
      <c r="W16" s="140"/>
      <c r="X16" s="324"/>
      <c r="Y16" s="122"/>
      <c r="Z16" s="122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96"/>
      <c r="AX16" s="122"/>
      <c r="AY16" s="96">
        <v>1</v>
      </c>
      <c r="AZ16" s="96">
        <v>0</v>
      </c>
      <c r="BA16" s="96">
        <v>1</v>
      </c>
      <c r="BB16" s="96">
        <v>0</v>
      </c>
      <c r="BC16" s="96">
        <v>0</v>
      </c>
      <c r="BD16" s="96">
        <v>0</v>
      </c>
      <c r="BE16" s="96">
        <v>0</v>
      </c>
      <c r="BF16" s="96" t="s">
        <v>1070</v>
      </c>
    </row>
    <row r="17" spans="1:58">
      <c r="A17" s="122"/>
      <c r="B17" s="123" t="s">
        <v>3882</v>
      </c>
      <c r="C17" s="123" t="s">
        <v>3883</v>
      </c>
      <c r="D17" s="123" t="s">
        <v>3887</v>
      </c>
      <c r="E17" s="123" t="s">
        <v>256</v>
      </c>
      <c r="F17" s="123" t="s">
        <v>1689</v>
      </c>
      <c r="G17" s="123"/>
      <c r="H17" s="123" t="s">
        <v>3898</v>
      </c>
      <c r="I17" s="124">
        <v>82</v>
      </c>
      <c r="J17" s="125" t="s">
        <v>97</v>
      </c>
      <c r="K17" s="126">
        <v>1</v>
      </c>
      <c r="L17" s="126"/>
      <c r="M17" s="126">
        <v>1</v>
      </c>
      <c r="N17" s="124">
        <v>10.1</v>
      </c>
      <c r="O17" s="124">
        <v>10.1</v>
      </c>
      <c r="P17" s="124" t="s">
        <v>2495</v>
      </c>
      <c r="Q17" s="124" t="s">
        <v>14</v>
      </c>
      <c r="R17" s="124" t="s">
        <v>82</v>
      </c>
      <c r="S17" s="124"/>
      <c r="T17" s="124"/>
      <c r="U17" s="124" t="s">
        <v>3889</v>
      </c>
      <c r="V17" s="140"/>
      <c r="W17" s="241"/>
      <c r="X17" s="323"/>
      <c r="Y17" s="122"/>
      <c r="Z17" s="122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  <c r="AK17" s="140"/>
      <c r="AL17" s="140"/>
      <c r="AM17" s="140"/>
      <c r="AN17" s="140"/>
      <c r="AO17" s="140"/>
      <c r="AP17" s="140"/>
      <c r="AQ17" s="140"/>
      <c r="AR17" s="140"/>
      <c r="AS17" s="140"/>
      <c r="AT17" s="140"/>
      <c r="AU17" s="140"/>
      <c r="AV17" s="140"/>
      <c r="AW17" s="96"/>
      <c r="AX17" s="96"/>
      <c r="AY17" s="96">
        <v>0</v>
      </c>
      <c r="AZ17" s="96">
        <v>0</v>
      </c>
      <c r="BA17" s="96">
        <v>1</v>
      </c>
      <c r="BB17" s="96">
        <v>0</v>
      </c>
      <c r="BC17" s="96">
        <v>0</v>
      </c>
      <c r="BD17" s="96">
        <v>0</v>
      </c>
      <c r="BE17" s="96">
        <v>0</v>
      </c>
      <c r="BF17" s="96" t="s">
        <v>1070</v>
      </c>
    </row>
    <row r="18" spans="1:58">
      <c r="A18" s="122"/>
      <c r="B18" s="123" t="s">
        <v>3882</v>
      </c>
      <c r="C18" s="123" t="s">
        <v>3883</v>
      </c>
      <c r="D18" s="123" t="s">
        <v>3887</v>
      </c>
      <c r="E18" s="123" t="s">
        <v>256</v>
      </c>
      <c r="F18" s="123" t="s">
        <v>1680</v>
      </c>
      <c r="G18" s="123"/>
      <c r="H18" s="123" t="s">
        <v>3899</v>
      </c>
      <c r="I18" s="124">
        <v>82</v>
      </c>
      <c r="J18" s="125" t="s">
        <v>97</v>
      </c>
      <c r="K18" s="126">
        <v>1</v>
      </c>
      <c r="L18" s="126"/>
      <c r="M18" s="126">
        <v>1</v>
      </c>
      <c r="N18" s="124">
        <v>40.9</v>
      </c>
      <c r="O18" s="124">
        <v>40.9</v>
      </c>
      <c r="P18" s="124" t="s">
        <v>2495</v>
      </c>
      <c r="Q18" s="124" t="s">
        <v>14</v>
      </c>
      <c r="R18" s="124" t="s">
        <v>82</v>
      </c>
      <c r="S18" s="124"/>
      <c r="T18" s="124"/>
      <c r="U18" s="124" t="s">
        <v>3889</v>
      </c>
      <c r="V18" s="140"/>
      <c r="W18" s="241"/>
      <c r="X18" s="323"/>
      <c r="Y18" s="122"/>
      <c r="Z18" s="122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96"/>
      <c r="AX18" s="96"/>
      <c r="AY18" s="96">
        <v>0</v>
      </c>
      <c r="AZ18" s="96">
        <v>0</v>
      </c>
      <c r="BA18" s="96">
        <v>1</v>
      </c>
      <c r="BB18" s="96">
        <v>0</v>
      </c>
      <c r="BC18" s="96">
        <v>0</v>
      </c>
      <c r="BD18" s="96">
        <v>0</v>
      </c>
      <c r="BE18" s="96">
        <v>0</v>
      </c>
      <c r="BF18" s="96" t="s">
        <v>1070</v>
      </c>
    </row>
    <row r="19" spans="1:58" ht="36">
      <c r="A19" s="122"/>
      <c r="B19" s="123" t="s">
        <v>3882</v>
      </c>
      <c r="C19" s="123" t="s">
        <v>3883</v>
      </c>
      <c r="D19" s="123" t="s">
        <v>3887</v>
      </c>
      <c r="E19" s="123" t="s">
        <v>3900</v>
      </c>
      <c r="F19" s="123" t="s">
        <v>3901</v>
      </c>
      <c r="G19" s="123"/>
      <c r="H19" s="123" t="s">
        <v>3902</v>
      </c>
      <c r="I19" s="124">
        <v>2701</v>
      </c>
      <c r="J19" s="125" t="s">
        <v>97</v>
      </c>
      <c r="K19" s="126">
        <v>3</v>
      </c>
      <c r="L19" s="126"/>
      <c r="M19" s="126">
        <v>3</v>
      </c>
      <c r="N19" s="124">
        <v>115.3</v>
      </c>
      <c r="O19" s="124">
        <v>346</v>
      </c>
      <c r="P19" s="124" t="s">
        <v>2495</v>
      </c>
      <c r="Q19" s="124" t="s">
        <v>12</v>
      </c>
      <c r="R19" s="124" t="s">
        <v>82</v>
      </c>
      <c r="S19" s="124"/>
      <c r="T19" s="124"/>
      <c r="U19" s="124" t="s">
        <v>3889</v>
      </c>
      <c r="V19" s="140"/>
      <c r="W19" s="241"/>
      <c r="X19" s="323" t="s">
        <v>3903</v>
      </c>
      <c r="Y19" s="122"/>
      <c r="Z19" s="122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96"/>
      <c r="AX19" s="96"/>
      <c r="AY19" s="96">
        <v>0</v>
      </c>
      <c r="AZ19" s="96">
        <v>0</v>
      </c>
      <c r="BA19" s="96">
        <v>0</v>
      </c>
      <c r="BB19" s="96">
        <v>1</v>
      </c>
      <c r="BC19" s="96">
        <v>0</v>
      </c>
      <c r="BD19" s="96">
        <v>0</v>
      </c>
      <c r="BE19" s="96">
        <v>1</v>
      </c>
      <c r="BF19" s="96" t="s">
        <v>1070</v>
      </c>
    </row>
    <row r="20" spans="1:58" ht="36">
      <c r="A20" s="122"/>
      <c r="B20" s="123" t="s">
        <v>3882</v>
      </c>
      <c r="C20" s="123" t="s">
        <v>3883</v>
      </c>
      <c r="D20" s="123" t="s">
        <v>3887</v>
      </c>
      <c r="E20" s="123" t="s">
        <v>3900</v>
      </c>
      <c r="F20" s="123" t="s">
        <v>3904</v>
      </c>
      <c r="G20" s="123"/>
      <c r="H20" s="123" t="s">
        <v>3905</v>
      </c>
      <c r="I20" s="124">
        <v>11430</v>
      </c>
      <c r="J20" s="125" t="s">
        <v>97</v>
      </c>
      <c r="K20" s="126">
        <v>1</v>
      </c>
      <c r="L20" s="126"/>
      <c r="M20" s="126">
        <v>1</v>
      </c>
      <c r="N20" s="124">
        <v>414.9</v>
      </c>
      <c r="O20" s="124">
        <v>414.9</v>
      </c>
      <c r="P20" s="124" t="s">
        <v>2495</v>
      </c>
      <c r="Q20" s="124" t="s">
        <v>12</v>
      </c>
      <c r="R20" s="124" t="s">
        <v>82</v>
      </c>
      <c r="S20" s="124"/>
      <c r="T20" s="124"/>
      <c r="U20" s="124" t="s">
        <v>3889</v>
      </c>
      <c r="V20" s="140"/>
      <c r="W20" s="241"/>
      <c r="X20" s="323" t="s">
        <v>3903</v>
      </c>
      <c r="Y20" s="122"/>
      <c r="Z20" s="122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96"/>
      <c r="AX20" s="96"/>
      <c r="AY20" s="96">
        <v>1</v>
      </c>
      <c r="AZ20" s="96">
        <v>0</v>
      </c>
      <c r="BA20" s="96">
        <v>0</v>
      </c>
      <c r="BB20" s="96">
        <v>1</v>
      </c>
      <c r="BC20" s="96">
        <v>0</v>
      </c>
      <c r="BD20" s="96">
        <v>0</v>
      </c>
      <c r="BE20" s="96">
        <v>1</v>
      </c>
      <c r="BF20" s="96" t="s">
        <v>1070</v>
      </c>
    </row>
    <row r="21" spans="1:58" ht="36">
      <c r="A21" s="122"/>
      <c r="B21" s="123" t="s">
        <v>3882</v>
      </c>
      <c r="C21" s="123" t="s">
        <v>3883</v>
      </c>
      <c r="D21" s="123" t="s">
        <v>3887</v>
      </c>
      <c r="E21" s="123" t="s">
        <v>3900</v>
      </c>
      <c r="F21" s="123" t="s">
        <v>3906</v>
      </c>
      <c r="G21" s="123"/>
      <c r="H21" s="123" t="s">
        <v>3905</v>
      </c>
      <c r="I21" s="124">
        <v>2701</v>
      </c>
      <c r="J21" s="125" t="s">
        <v>97</v>
      </c>
      <c r="K21" s="126">
        <v>1</v>
      </c>
      <c r="L21" s="126"/>
      <c r="M21" s="126">
        <v>1</v>
      </c>
      <c r="N21" s="124">
        <v>98</v>
      </c>
      <c r="O21" s="124">
        <v>98</v>
      </c>
      <c r="P21" s="124" t="s">
        <v>2495</v>
      </c>
      <c r="Q21" s="124" t="s">
        <v>12</v>
      </c>
      <c r="R21" s="124" t="s">
        <v>82</v>
      </c>
      <c r="S21" s="124"/>
      <c r="T21" s="124"/>
      <c r="U21" s="124" t="s">
        <v>3889</v>
      </c>
      <c r="V21" s="140"/>
      <c r="W21" s="241"/>
      <c r="X21" s="323" t="s">
        <v>3903</v>
      </c>
      <c r="Y21" s="122"/>
      <c r="Z21" s="122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96"/>
      <c r="AX21" s="96"/>
      <c r="AY21" s="96">
        <v>1</v>
      </c>
      <c r="AZ21" s="96">
        <v>0</v>
      </c>
      <c r="BA21" s="96">
        <v>0</v>
      </c>
      <c r="BB21" s="96">
        <v>1</v>
      </c>
      <c r="BC21" s="96">
        <v>0</v>
      </c>
      <c r="BD21" s="96">
        <v>0</v>
      </c>
      <c r="BE21" s="96">
        <v>1</v>
      </c>
      <c r="BF21" s="96" t="s">
        <v>1070</v>
      </c>
    </row>
    <row r="22" spans="1:58" ht="36">
      <c r="A22" s="122"/>
      <c r="B22" s="123" t="s">
        <v>3882</v>
      </c>
      <c r="C22" s="123" t="s">
        <v>3883</v>
      </c>
      <c r="D22" s="123" t="s">
        <v>3887</v>
      </c>
      <c r="E22" s="123" t="s">
        <v>3900</v>
      </c>
      <c r="F22" s="123" t="s">
        <v>3907</v>
      </c>
      <c r="G22" s="123"/>
      <c r="H22" s="123" t="s">
        <v>3908</v>
      </c>
      <c r="I22" s="124">
        <v>657</v>
      </c>
      <c r="J22" s="125" t="s">
        <v>97</v>
      </c>
      <c r="K22" s="126">
        <v>18</v>
      </c>
      <c r="L22" s="126"/>
      <c r="M22" s="126">
        <v>18</v>
      </c>
      <c r="N22" s="124">
        <v>3.3</v>
      </c>
      <c r="O22" s="124">
        <v>60.2</v>
      </c>
      <c r="P22" s="124" t="s">
        <v>2495</v>
      </c>
      <c r="Q22" s="124" t="s">
        <v>12</v>
      </c>
      <c r="R22" s="124" t="s">
        <v>82</v>
      </c>
      <c r="S22" s="124"/>
      <c r="T22" s="124"/>
      <c r="U22" s="124" t="s">
        <v>3889</v>
      </c>
      <c r="V22" s="140"/>
      <c r="W22" s="241"/>
      <c r="X22" s="323" t="s">
        <v>3903</v>
      </c>
      <c r="Y22" s="122"/>
      <c r="Z22" s="122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96"/>
      <c r="AX22" s="96"/>
      <c r="AY22" s="96">
        <v>0</v>
      </c>
      <c r="AZ22" s="96">
        <v>0</v>
      </c>
      <c r="BA22" s="96">
        <v>0</v>
      </c>
      <c r="BB22" s="96">
        <v>1</v>
      </c>
      <c r="BC22" s="96">
        <v>0</v>
      </c>
      <c r="BD22" s="96">
        <v>0</v>
      </c>
      <c r="BE22" s="96">
        <v>1</v>
      </c>
      <c r="BF22" s="96" t="s">
        <v>1070</v>
      </c>
    </row>
    <row r="23" spans="1:58" ht="36">
      <c r="A23" s="122"/>
      <c r="B23" s="123" t="s">
        <v>3882</v>
      </c>
      <c r="C23" s="123" t="s">
        <v>3883</v>
      </c>
      <c r="D23" s="123" t="s">
        <v>3887</v>
      </c>
      <c r="E23" s="123" t="s">
        <v>3900</v>
      </c>
      <c r="F23" s="123" t="s">
        <v>3909</v>
      </c>
      <c r="G23" s="123"/>
      <c r="H23" s="123" t="s">
        <v>3908</v>
      </c>
      <c r="I23" s="124">
        <v>2701</v>
      </c>
      <c r="J23" s="125" t="s">
        <v>97</v>
      </c>
      <c r="K23" s="126">
        <v>13</v>
      </c>
      <c r="L23" s="126"/>
      <c r="M23" s="126">
        <v>13</v>
      </c>
      <c r="N23" s="124">
        <v>13.7</v>
      </c>
      <c r="O23" s="124">
        <v>178.6</v>
      </c>
      <c r="P23" s="124" t="s">
        <v>2495</v>
      </c>
      <c r="Q23" s="124" t="s">
        <v>12</v>
      </c>
      <c r="R23" s="124" t="s">
        <v>82</v>
      </c>
      <c r="S23" s="124"/>
      <c r="T23" s="124"/>
      <c r="U23" s="124" t="s">
        <v>3889</v>
      </c>
      <c r="V23" s="140"/>
      <c r="W23" s="241"/>
      <c r="X23" s="323" t="s">
        <v>3903</v>
      </c>
      <c r="Y23" s="122"/>
      <c r="Z23" s="122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96"/>
      <c r="AX23" s="96"/>
      <c r="AY23" s="96">
        <v>0</v>
      </c>
      <c r="AZ23" s="96">
        <v>0</v>
      </c>
      <c r="BA23" s="96">
        <v>0</v>
      </c>
      <c r="BB23" s="96">
        <v>1</v>
      </c>
      <c r="BC23" s="96">
        <v>0</v>
      </c>
      <c r="BD23" s="96">
        <v>0</v>
      </c>
      <c r="BE23" s="96">
        <v>1</v>
      </c>
      <c r="BF23" s="96" t="s">
        <v>1070</v>
      </c>
    </row>
    <row r="24" spans="1:58" ht="36">
      <c r="A24" s="122"/>
      <c r="B24" s="123" t="s">
        <v>3882</v>
      </c>
      <c r="C24" s="123" t="s">
        <v>3883</v>
      </c>
      <c r="D24" s="123" t="s">
        <v>3887</v>
      </c>
      <c r="E24" s="123" t="s">
        <v>3900</v>
      </c>
      <c r="F24" s="123" t="s">
        <v>3910</v>
      </c>
      <c r="G24" s="123"/>
      <c r="H24" s="123" t="s">
        <v>3908</v>
      </c>
      <c r="I24" s="124">
        <v>664</v>
      </c>
      <c r="J24" s="125" t="s">
        <v>97</v>
      </c>
      <c r="K24" s="126">
        <v>30</v>
      </c>
      <c r="L24" s="126"/>
      <c r="M24" s="126">
        <v>30</v>
      </c>
      <c r="N24" s="124">
        <v>3.4</v>
      </c>
      <c r="O24" s="124">
        <v>101.3</v>
      </c>
      <c r="P24" s="124" t="s">
        <v>2495</v>
      </c>
      <c r="Q24" s="124" t="s">
        <v>12</v>
      </c>
      <c r="R24" s="124" t="s">
        <v>82</v>
      </c>
      <c r="S24" s="124"/>
      <c r="T24" s="124"/>
      <c r="U24" s="124" t="s">
        <v>3889</v>
      </c>
      <c r="V24" s="140"/>
      <c r="W24" s="241"/>
      <c r="X24" s="323" t="s">
        <v>3903</v>
      </c>
      <c r="Y24" s="122"/>
      <c r="Z24" s="122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96"/>
      <c r="AX24" s="96"/>
      <c r="AY24" s="96">
        <v>0</v>
      </c>
      <c r="AZ24" s="96">
        <v>0</v>
      </c>
      <c r="BA24" s="96">
        <v>0</v>
      </c>
      <c r="BB24" s="96">
        <v>1</v>
      </c>
      <c r="BC24" s="96">
        <v>0</v>
      </c>
      <c r="BD24" s="96">
        <v>0</v>
      </c>
      <c r="BE24" s="96">
        <v>1</v>
      </c>
      <c r="BF24" s="96" t="s">
        <v>1070</v>
      </c>
    </row>
    <row r="25" spans="1:58" ht="36">
      <c r="A25" s="122"/>
      <c r="B25" s="123" t="s">
        <v>3882</v>
      </c>
      <c r="C25" s="123" t="s">
        <v>3883</v>
      </c>
      <c r="D25" s="123" t="s">
        <v>3887</v>
      </c>
      <c r="E25" s="123" t="s">
        <v>3900</v>
      </c>
      <c r="F25" s="123" t="s">
        <v>3911</v>
      </c>
      <c r="G25" s="123"/>
      <c r="H25" s="123" t="s">
        <v>3902</v>
      </c>
      <c r="I25" s="124">
        <v>11430</v>
      </c>
      <c r="J25" s="125" t="s">
        <v>97</v>
      </c>
      <c r="K25" s="126">
        <v>1</v>
      </c>
      <c r="L25" s="126"/>
      <c r="M25" s="126">
        <v>1</v>
      </c>
      <c r="N25" s="124">
        <v>488</v>
      </c>
      <c r="O25" s="124">
        <v>488</v>
      </c>
      <c r="P25" s="124" t="s">
        <v>2495</v>
      </c>
      <c r="Q25" s="124" t="s">
        <v>12</v>
      </c>
      <c r="R25" s="124" t="s">
        <v>82</v>
      </c>
      <c r="S25" s="124"/>
      <c r="T25" s="124"/>
      <c r="U25" s="124" t="s">
        <v>3889</v>
      </c>
      <c r="V25" s="140"/>
      <c r="W25" s="241"/>
      <c r="X25" s="323" t="s">
        <v>3903</v>
      </c>
      <c r="Y25" s="122"/>
      <c r="Z25" s="122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96"/>
      <c r="AX25" s="96"/>
      <c r="AY25" s="96">
        <v>0</v>
      </c>
      <c r="AZ25" s="96">
        <v>0</v>
      </c>
      <c r="BA25" s="96">
        <v>0</v>
      </c>
      <c r="BB25" s="96">
        <v>1</v>
      </c>
      <c r="BC25" s="96">
        <v>0</v>
      </c>
      <c r="BD25" s="96">
        <v>0</v>
      </c>
      <c r="BE25" s="96">
        <v>1</v>
      </c>
      <c r="BF25" s="96" t="s">
        <v>1070</v>
      </c>
    </row>
    <row r="26" spans="1:58">
      <c r="A26" s="122"/>
      <c r="B26" s="123" t="s">
        <v>3882</v>
      </c>
      <c r="C26" s="123" t="s">
        <v>3883</v>
      </c>
      <c r="D26" s="123" t="s">
        <v>3887</v>
      </c>
      <c r="E26" s="123" t="s">
        <v>3299</v>
      </c>
      <c r="F26" s="123" t="s">
        <v>3912</v>
      </c>
      <c r="G26" s="123"/>
      <c r="H26" s="123" t="s">
        <v>86</v>
      </c>
      <c r="I26" s="124">
        <v>102</v>
      </c>
      <c r="J26" s="125" t="s">
        <v>3891</v>
      </c>
      <c r="K26" s="126">
        <v>312</v>
      </c>
      <c r="L26" s="126"/>
      <c r="M26" s="126">
        <v>312</v>
      </c>
      <c r="N26" s="124">
        <v>0.1</v>
      </c>
      <c r="O26" s="124">
        <v>17.8</v>
      </c>
      <c r="P26" s="124" t="s">
        <v>2495</v>
      </c>
      <c r="Q26" s="124" t="s">
        <v>12</v>
      </c>
      <c r="R26" s="124" t="s">
        <v>50</v>
      </c>
      <c r="S26" s="124"/>
      <c r="T26" s="124"/>
      <c r="U26" s="124" t="s">
        <v>3889</v>
      </c>
      <c r="V26" s="140"/>
      <c r="W26" s="241"/>
      <c r="X26" s="323"/>
      <c r="Y26" s="122"/>
      <c r="Z26" s="122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96"/>
      <c r="AX26" s="96"/>
      <c r="AY26" s="96">
        <v>0</v>
      </c>
      <c r="AZ26" s="96"/>
      <c r="BA26" s="96"/>
      <c r="BB26" s="96"/>
      <c r="BC26" s="96"/>
      <c r="BD26" s="96"/>
      <c r="BE26" s="96"/>
      <c r="BF26" s="96" t="s">
        <v>15</v>
      </c>
    </row>
    <row r="27" spans="1:58">
      <c r="A27" s="122"/>
      <c r="B27" s="123" t="s">
        <v>3882</v>
      </c>
      <c r="C27" s="123" t="s">
        <v>3883</v>
      </c>
      <c r="D27" s="123" t="s">
        <v>3887</v>
      </c>
      <c r="E27" s="123" t="s">
        <v>3302</v>
      </c>
      <c r="F27" s="123" t="s">
        <v>3913</v>
      </c>
      <c r="G27" s="123"/>
      <c r="H27" s="123" t="s">
        <v>294</v>
      </c>
      <c r="I27" s="124">
        <v>38</v>
      </c>
      <c r="J27" s="125" t="s">
        <v>3891</v>
      </c>
      <c r="K27" s="126">
        <v>312</v>
      </c>
      <c r="L27" s="126"/>
      <c r="M27" s="126">
        <v>312</v>
      </c>
      <c r="N27" s="124">
        <v>0</v>
      </c>
      <c r="O27" s="124">
        <v>7.8</v>
      </c>
      <c r="P27" s="124" t="s">
        <v>2495</v>
      </c>
      <c r="Q27" s="124" t="s">
        <v>14</v>
      </c>
      <c r="R27" s="124" t="s">
        <v>50</v>
      </c>
      <c r="S27" s="124"/>
      <c r="T27" s="124"/>
      <c r="U27" s="124" t="s">
        <v>3889</v>
      </c>
      <c r="V27" s="140"/>
      <c r="W27" s="241"/>
      <c r="X27" s="323"/>
      <c r="Y27" s="122"/>
      <c r="Z27" s="122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96"/>
      <c r="AX27" s="96"/>
      <c r="AY27" s="96">
        <v>0</v>
      </c>
      <c r="AZ27" s="96">
        <v>0</v>
      </c>
      <c r="BA27" s="96">
        <v>0</v>
      </c>
      <c r="BB27" s="96">
        <v>0</v>
      </c>
      <c r="BC27" s="96">
        <v>0</v>
      </c>
      <c r="BD27" s="96">
        <v>0</v>
      </c>
      <c r="BE27" s="96">
        <v>0</v>
      </c>
      <c r="BF27" s="96" t="s">
        <v>1070</v>
      </c>
    </row>
  </sheetData>
  <mergeCells count="13">
    <mergeCell ref="F8:G8"/>
    <mergeCell ref="AA7:AC7"/>
    <mergeCell ref="AD7:AF7"/>
    <mergeCell ref="AG7:AI7"/>
    <mergeCell ref="AJ7:AL7"/>
    <mergeCell ref="AM7:AO7"/>
    <mergeCell ref="AP7:AR7"/>
    <mergeCell ref="AA5:AI5"/>
    <mergeCell ref="AJ5:AR5"/>
    <mergeCell ref="AA6:AI6"/>
    <mergeCell ref="AJ6:AR6"/>
    <mergeCell ref="AW6:AX6"/>
    <mergeCell ref="AY6:B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U284_Catalyst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2026-10-31T04:24:07Z</dcterms:modified>
</cp:coreProperties>
</file>